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codeName="ThisWorkbook"/>
  <mc:AlternateContent xmlns:mc="http://schemas.openxmlformats.org/markup-compatibility/2006">
    <mc:Choice Requires="x15">
      <x15ac:absPath xmlns:x15ac="http://schemas.microsoft.com/office/spreadsheetml/2010/11/ac" url="C:\Users\QLC-AB\Downloads\"/>
    </mc:Choice>
  </mc:AlternateContent>
  <xr:revisionPtr revIDLastSave="0" documentId="13_ncr:1_{9E7D949C-9628-45FA-B5E4-F2EB8DC8E49D}" xr6:coauthVersionLast="45" xr6:coauthVersionMax="45" xr10:uidLastSave="{00000000-0000-0000-0000-000000000000}"/>
  <bookViews>
    <workbookView xWindow="-120" yWindow="-120" windowWidth="20730" windowHeight="11160" tabRatio="916" xr2:uid="{00000000-000D-0000-FFFF-FFFF00000000}"/>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3">'A4 Exploitation'!$A$1:$G$719</definedName>
    <definedName name="_xlnm.Print_Area" localSheetId="4">'A4 Technique'!$A$1:$F$215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79" i="44" l="1"/>
  <c r="D597" i="44"/>
  <c r="D600" i="44"/>
  <c r="D630" i="44"/>
  <c r="D640" i="44"/>
  <c r="D659" i="44"/>
  <c r="D662" i="44"/>
  <c r="B112" i="29"/>
  <c r="B111" i="29"/>
  <c r="B10" i="47" l="1"/>
  <c r="B9" i="47"/>
  <c r="B8" i="47"/>
  <c r="B10" i="45"/>
  <c r="B9" i="45"/>
  <c r="B8" i="45"/>
  <c r="E710" i="48"/>
  <c r="E657" i="48"/>
  <c r="E43" i="48"/>
  <c r="F710" i="48" l="1"/>
  <c r="E689" i="48"/>
  <c r="F689" i="48"/>
  <c r="F657" i="48"/>
  <c r="F595" i="48"/>
  <c r="E595" i="48"/>
  <c r="F555" i="48"/>
  <c r="E555" i="48"/>
  <c r="F515" i="48"/>
  <c r="E515" i="48"/>
  <c r="F466" i="48"/>
  <c r="E466" i="48"/>
  <c r="F419" i="48"/>
  <c r="E419" i="48"/>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D385" i="48" s="1"/>
  <c r="D386" i="48" s="1"/>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419" i="48" l="1"/>
  <c r="B419" i="48" s="1"/>
  <c r="D595" i="48"/>
  <c r="B595" i="48" s="1"/>
  <c r="D629" i="48"/>
  <c r="D630" i="48" s="1"/>
  <c r="D616" i="48"/>
  <c r="D617" i="48" s="1"/>
  <c r="D596" i="48"/>
  <c r="D597" i="48" s="1"/>
  <c r="D578" i="48"/>
  <c r="D579" i="48" s="1"/>
  <c r="D261" i="48"/>
  <c r="D262" i="48" s="1"/>
  <c r="D223" i="48"/>
  <c r="D224" i="48" s="1"/>
  <c r="D339" i="48"/>
  <c r="D340" i="48" s="1"/>
  <c r="D710" i="48"/>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B710" i="48" l="1"/>
  <c r="D711" i="48" s="1"/>
  <c r="D599" i="48"/>
  <c r="D600" i="48" s="1"/>
  <c r="B91" i="29" s="1"/>
  <c r="D244" i="48"/>
  <c r="D245" i="48" s="1"/>
  <c r="B56" i="29" s="1"/>
  <c r="D690" i="48"/>
  <c r="D691" i="48" s="1"/>
  <c r="B102"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4" i="48" l="1"/>
  <c r="D715" i="48" s="1"/>
  <c r="D712" i="48"/>
  <c r="D718" i="48"/>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165" i="47"/>
  <c r="D166" i="47" s="1"/>
  <c r="D556" i="44"/>
  <c r="D557" i="44" s="1"/>
  <c r="D385" i="44"/>
  <c r="D386" i="44" s="1"/>
  <c r="D134" i="45"/>
  <c r="D135" i="45" s="1"/>
  <c r="D79" i="45"/>
  <c r="D80" i="45" s="1"/>
  <c r="D596" i="44"/>
  <c r="D578" i="44"/>
  <c r="D100" i="45"/>
  <c r="D101" i="45" s="1"/>
  <c r="D58" i="47"/>
  <c r="D59" i="47" s="1"/>
  <c r="D134" i="47"/>
  <c r="D135" i="47" s="1"/>
  <c r="D118" i="47"/>
  <c r="D119" i="47" s="1"/>
  <c r="D44" i="44"/>
  <c r="D181" i="44"/>
  <c r="B181" i="44" s="1"/>
  <c r="D182" i="44" s="1"/>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339" i="44"/>
  <c r="D340" i="44" s="1"/>
  <c r="D223" i="44"/>
  <c r="D224" i="44" s="1"/>
  <c r="D213" i="47"/>
  <c r="B36" i="29" s="1"/>
  <c r="D211" i="47"/>
  <c r="D658" i="44"/>
  <c r="D241" i="44"/>
  <c r="D242" i="44" s="1"/>
  <c r="D296" i="44"/>
  <c r="D297" i="44" s="1"/>
  <c r="D420" i="44"/>
  <c r="D467" i="44"/>
  <c r="D468" i="44" s="1"/>
  <c r="D690" i="44"/>
  <c r="D711" i="44"/>
  <c r="D515" i="44"/>
  <c r="B515" i="44" s="1"/>
  <c r="D516" i="44" s="1"/>
  <c r="D362" i="44"/>
  <c r="D363" i="44" s="1"/>
  <c r="D128" i="44"/>
  <c r="D517" i="44" l="1"/>
  <c r="B80" i="29" s="1"/>
  <c r="D183" i="44"/>
  <c r="B50" i="29" s="1"/>
  <c r="D714" i="44"/>
  <c r="D715" i="44" s="1"/>
  <c r="B106" i="29" s="1"/>
  <c r="D712" i="44"/>
  <c r="D423" i="44"/>
  <c r="D424" i="44" s="1"/>
  <c r="B70" i="29" s="1"/>
  <c r="D421" i="44"/>
  <c r="D47" i="44"/>
  <c r="D48" i="44" s="1"/>
  <c r="B40" i="29" s="1"/>
  <c r="D45" i="44"/>
  <c r="D691" i="44"/>
  <c r="B101" i="29" s="1"/>
  <c r="D129" i="44"/>
  <c r="B45" i="29" s="1"/>
  <c r="D599" i="44"/>
  <c r="D214" i="47"/>
  <c r="D215" i="47" s="1"/>
  <c r="D717" i="44"/>
  <c r="B35" i="29" s="1"/>
  <c r="D214" i="45"/>
  <c r="D215" i="45" s="1"/>
  <c r="D244" i="44"/>
  <c r="D661" i="44"/>
  <c r="D299" i="44"/>
  <c r="D559" i="44"/>
  <c r="D470" i="44"/>
  <c r="D365" i="44"/>
  <c r="B11" i="47" l="1"/>
  <c r="B25" i="29"/>
  <c r="B95" i="29"/>
  <c r="D471" i="44"/>
  <c r="B75" i="29" s="1"/>
  <c r="D245" i="44"/>
  <c r="B55" i="29" s="1"/>
  <c r="D300" i="44"/>
  <c r="B60" i="29" s="1"/>
  <c r="D366" i="44"/>
  <c r="B6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<sst xmlns="http://schemas.openxmlformats.org/spreadsheetml/2006/main" count="2416" uniqueCount="707">
  <si>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</si>
  <si>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</si>
  <si>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</si>
  <si>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</si>
  <si>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</si>
  <si>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</si>
  <si>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</si>
  <si>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</si>
  <si>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</si>
  <si>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</si>
  <si>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</si>
  <si>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</si>
  <si>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</si>
  <si>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</si>
  <si>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</si>
  <si>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</si>
  <si>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</si>
  <si>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</si>
  <si>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</si>
  <si>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</si>
  <si>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</si>
  <si>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</si>
  <si>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</si>
  <si>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</si>
  <si>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</si>
  <si>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</si>
  <si>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</si>
  <si>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</si>
  <si>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</si>
  <si>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</si>
  <si>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</si>
  <si>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</si>
  <si>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</si>
  <si>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</si>
  <si>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</si>
  <si>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</si>
  <si>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</si>
  <si>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</si>
  <si>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</si>
  <si>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</si>
  <si>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</si>
  <si>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</si>
  <si>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</si>
  <si>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</si>
  <si>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</si>
  <si>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</si>
  <si>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</si>
  <si>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</si>
  <si>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</si>
  <si>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</si>
  <si>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</si>
  <si>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</si>
  <si>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</si>
  <si>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</si>
  <si>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</si>
  <si>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</si>
  <si>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</si>
  <si>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</si>
  <si>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</si>
  <si>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</si>
  <si>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</si>
  <si>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</si>
  <si>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</si>
  <si>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</si>
  <si>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</si>
  <si>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</si>
  <si>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</si>
  <si>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</si>
  <si>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</si>
  <si>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</si>
  <si>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</si>
  <si>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</si>
  <si>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</si>
  <si>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</si>
  <si>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</si>
  <si>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</si>
  <si>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</si>
  <si>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</si>
  <si>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</si>
  <si>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</si>
  <si>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</si>
  <si>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</si>
  <si>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</si>
  <si>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</si>
  <si>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</si>
  <si>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</si>
  <si>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</si>
  <si>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</si>
  <si>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</si>
  <si>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</si>
  <si>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</si>
  <si>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</si>
  <si>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</si>
  <si>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</si>
  <si>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</si>
  <si>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</si>
  <si>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</si>
  <si>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</si>
  <si>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</si>
  <si>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</si>
  <si>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</si>
  <si>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</si>
  <si>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</si>
  <si>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</si>
  <si>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</si>
  <si>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</si>
  <si>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</si>
  <si>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</si>
  <si>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</si>
  <si>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</si>
  <si>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</si>
  <si>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</si>
  <si>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</si>
  <si>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</si>
  <si>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</si>
  <si>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</si>
  <si>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</si>
  <si>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</si>
  <si>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</si>
  <si>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</si>
  <si>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</si>
  <si>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</si>
  <si>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</si>
  <si>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</si>
  <si>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</si>
  <si>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</si>
  <si>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</si>
  <si>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</si>
  <si>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</si>
  <si>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</si>
  <si>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</si>
  <si>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</si>
  <si>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</si>
  <si>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</si>
  <si>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</si>
  <si>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</si>
  <si>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</si>
  <si>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</si>
  <si>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</si>
  <si>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</si>
  <si>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</si>
  <si>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</si>
  <si>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</si>
  <si>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</si>
  <si>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</si>
  <si>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</si>
  <si>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</si>
  <si>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</si>
  <si>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</si>
  <si>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</si>
  <si>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</si>
  <si>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</si>
  <si>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</si>
  <si>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</si>
  <si>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</si>
  <si>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</si>
  <si>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</si>
  <si>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</si>
  <si>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</si>
  <si>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</si>
  <si>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</si>
  <si>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</si>
  <si>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</si>
  <si>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</si>
  <si>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</si>
  <si>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</si>
  <si>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</si>
  <si>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</si>
  <si>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</si>
  <si>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</si>
  <si>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</si>
  <si>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</si>
  <si>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</si>
  <si>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</si>
  <si>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</si>
  <si>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</si>
  <si>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</si>
  <si>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</si>
  <si>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</si>
  <si>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</si>
  <si>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</si>
  <si>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</si>
  <si>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</si>
  <si>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</si>
  <si>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</si>
  <si>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</si>
  <si>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</si>
  <si>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</si>
  <si>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</si>
  <si>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</si>
  <si>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</si>
  <si>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</si>
  <si>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</si>
  <si>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</si>
  <si>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</si>
  <si>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</si>
  <si>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</si>
  <si>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</si>
  <si>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</si>
  <si>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</si>
  <si>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</si>
  <si>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</si>
  <si>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</si>
  <si>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</si>
  <si>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</si>
  <si>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</si>
  <si>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</si>
  <si>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</si>
  <si>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</si>
  <si>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</si>
  <si>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</si>
  <si>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</si>
  <si>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</si>
  <si>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</si>
  <si>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</si>
  <si>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</si>
  <si>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</si>
  <si>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</si>
  <si>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</si>
  <si>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</si>
  <si>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</si>
  <si>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</si>
  <si>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</si>
  <si>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</si>
  <si>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</si>
  <si>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</si>
  <si>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</si>
  <si>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</si>
  <si>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</si>
  <si>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</si>
  <si>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</si>
  <si>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</si>
  <si>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</si>
  <si>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</si>
  <si>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</si>
  <si>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</si>
  <si>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</si>
  <si>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</si>
  <si>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</si>
  <si>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</si>
  <si>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</si>
  <si>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</si>
  <si>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</si>
  <si>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</si>
  <si>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</si>
  <si>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</si>
  <si>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</si>
  <si>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</si>
  <si>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</si>
  <si>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</si>
  <si>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</si>
  <si>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</si>
  <si>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</si>
  <si>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</si>
  <si>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</si>
  <si>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</si>
  <si>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</si>
  <si>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</si>
  <si>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</si>
  <si>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</si>
  <si>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</si>
  <si>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</si>
  <si>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</si>
  <si>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</si>
  <si>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</si>
  <si>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</si>
  <si>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</si>
  <si>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</si>
  <si>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</si>
  <si>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</si>
  <si>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</si>
  <si>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</si>
  <si>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</si>
  <si>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</si>
  <si>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</si>
  <si>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</si>
  <si>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</si>
  <si>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</si>
  <si>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</si>
  <si>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</si>
  <si>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</si>
  <si>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</si>
  <si>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</si>
  <si>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</si>
  <si>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</si>
  <si>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</si>
  <si>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</si>
  <si>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</si>
  <si>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</si>
  <si>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</si>
  <si>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</si>
  <si>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</si>
  <si>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</si>
  <si>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</si>
  <si>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</si>
  <si>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</si>
  <si>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</si>
  <si>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</si>
  <si>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</si>
  <si>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</si>
  <si>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</si>
  <si>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</si>
  <si>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</si>
  <si>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</si>
  <si>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</si>
  <si>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</si>
  <si>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</si>
  <si>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</si>
  <si>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</si>
  <si>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</si>
  <si>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</si>
  <si>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</si>
  <si>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</si>
  <si>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</si>
  <si>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</si>
  <si>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</si>
  <si>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</si>
  <si>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</si>
  <si>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</si>
  <si>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</si>
  <si>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</si>
  <si>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</si>
  <si>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</si>
  <si>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</si>
  <si>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</si>
  <si>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</si>
  <si>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</si>
  <si>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</si>
  <si>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</si>
  <si>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</si>
  <si>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</si>
  <si>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</si>
  <si>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</si>
  <si>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</si>
  <si>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</si>
  <si>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</si>
  <si>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</si>
  <si>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</si>
  <si>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</si>
  <si>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</si>
  <si>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</si>
  <si>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</si>
  <si>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</si>
  <si>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</si>
  <si>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</si>
  <si>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</si>
  <si>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</si>
  <si>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</si>
  <si>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</si>
  <si>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</si>
  <si>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</si>
  <si>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</si>
  <si>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</si>
  <si>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</si>
  <si>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</si>
  <si>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</si>
  <si>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</si>
  <si>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</si>
  <si>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</si>
  <si>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</si>
  <si>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</si>
  <si>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</si>
  <si>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</si>
  <si>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</si>
  <si>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</si>
  <si>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</si>
  <si>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</si>
  <si>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</si>
  <si>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</si>
  <si>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</si>
  <si>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</si>
  <si>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</si>
  <si>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</si>
  <si>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</si>
  <si>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</si>
  <si>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</si>
  <si>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</si>
  <si>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</si>
  <si>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</si>
  <si>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</si>
  <si>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</si>
  <si>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</si>
  <si>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</si>
  <si>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</si>
  <si>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</si>
  <si>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</si>
  <si>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</si>
  <si>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</si>
  <si>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</si>
  <si>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</si>
  <si>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</si>
  <si>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</si>
  <si>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</si>
  <si>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</si>
  <si>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</si>
  <si>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</si>
  <si>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</si>
  <si>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</si>
  <si>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</si>
  <si>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</si>
  <si>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</si>
  <si>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</si>
  <si>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</si>
  <si>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</si>
  <si>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</si>
  <si>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</si>
  <si>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</si>
  <si>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</si>
  <si>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</si>
  <si>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</si>
  <si>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</si>
  <si>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</si>
  <si>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</si>
  <si>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</si>
  <si>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</si>
  <si>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</si>
  <si>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</si>
  <si>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</si>
  <si>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</si>
  <si>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</si>
  <si>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</si>
  <si>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</si>
  <si>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</si>
  <si>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</si>
  <si>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</si>
  <si>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</si>
  <si>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</si>
  <si>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</si>
  <si>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</si>
  <si>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</si>
  <si>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</si>
  <si>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</si>
  <si>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</si>
  <si>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</si>
  <si>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</si>
  <si>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</si>
  <si>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</si>
  <si>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</si>
  <si>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</si>
  <si>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</si>
  <si>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</si>
  <si>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</si>
  <si>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</si>
  <si>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</si>
  <si>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</si>
  <si>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</si>
  <si>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</si>
  <si>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</si>
  <si>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</si>
  <si>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</si>
  <si>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</si>
  <si>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</si>
  <si>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</si>
  <si>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</si>
  <si>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</si>
  <si>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</si>
  <si>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</si>
  <si>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</si>
  <si>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</si>
  <si>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</si>
  <si>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</si>
  <si>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</si>
  <si>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</si>
  <si>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</si>
  <si>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</si>
  <si>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CM El Ghazela</t>
  </si>
  <si>
    <t>Dr Raja Bouhalfaya</t>
  </si>
  <si>
    <t xml:space="preserve">Développement de rouille au niveau des jointures.
</t>
  </si>
  <si>
    <t xml:space="preserve">Entreposage des barquettes de viandes hâchées en attente à ce niveau.
Ces barquettes étaient dépourvues d’étiquettes.
</t>
  </si>
  <si>
    <t xml:space="preserve">Utilisation d’un produit de nettoyage non agrée par UHD.
Utilisation du produit DEPTIL Mains au niveau de la station de nettoyage.
</t>
  </si>
  <si>
    <t xml:space="preserve">Labo. Boucherie: Certaines planches de découpe étaient fissurées ce qui peut entraver leur nettoyage.
</t>
  </si>
  <si>
    <t xml:space="preserve">1/Présence de givre au niveau de l’évaporateur de la CF(+).
2/Labo. Boucherie: Manque de propreté des grilles de l’évaporateur.
Accumulation de poussières et de moisissures à ce niveau.
</t>
  </si>
  <si>
    <t xml:space="preserve">Stand Volailles.trad: Entreposage du papier essuie-mains au dessus de la poubelle.
</t>
  </si>
  <si>
    <t xml:space="preserve">CF(+) Fromages/charcuterie: Présence de traces noirâtres au niveau d’un bloc de beurre stocké à ce niveau.
</t>
  </si>
  <si>
    <t xml:space="preserve">CF(+)Traiteur: 
Présence de deux variétés de fromages râpés au niveau du bac, seulement un seul article était identifié au niveau de l’étiquette.
</t>
  </si>
  <si>
    <t xml:space="preserve">Labo. Traiteur: Manque de propreté des grilles de l’évaporateur.
</t>
  </si>
  <si>
    <t xml:space="preserve">Traiteur: Le dispositif de la douchette au niveau de la plonge était endommagé.
</t>
  </si>
  <si>
    <t xml:space="preserve">Manque de propreté à l’intérieur du four du stand.
</t>
  </si>
  <si>
    <t xml:space="preserve">CF(+) Poissonnerie: Ecaillement des revêtements du sol et des murs.
</t>
  </si>
  <si>
    <t xml:space="preserve">Stand Poissonnerie: Manque de couvercle pour la poubelle, ce dispositif était démuni de pédale.
</t>
  </si>
  <si>
    <t xml:space="preserve">Labo. Pâtisserie: Présence de piqûres de moisissures au niveau des grilles de l’évaporateur. 
</t>
  </si>
  <si>
    <t xml:space="preserve">Plonge pâtisserie: Absence de support pour la station de nettoyage, le bidon était entreposé par terre.
</t>
  </si>
  <si>
    <t>Eclairage insuffisant au niveau d’un compartiment de la boulangerie</t>
  </si>
  <si>
    <t xml:space="preserve">Présence de blattes germaniques au niveau de la boulangerie.
</t>
  </si>
  <si>
    <t xml:space="preserve">Décollement du revêtement du sol au niveau de la CF (+) PLS.
</t>
  </si>
  <si>
    <t xml:space="preserve">Exposition des morceaux de potirons découpés et emballés à température ambiante.
</t>
  </si>
  <si>
    <t xml:space="preserve">Les morceaux de potirons découpés et emballés étaient dépourvus d’étiquettes.
</t>
  </si>
  <si>
    <t xml:space="preserve">Manque de louches individuelles pour plusieurs raviers.
</t>
  </si>
  <si>
    <t xml:space="preserve">Certaines boites d’exposition des épices/fruits secs manquaient de couvercles de protection.
</t>
  </si>
  <si>
    <t xml:space="preserve">Eclairage non fonctionnel au niveau d’un compartiment du meuble froid.
</t>
  </si>
  <si>
    <t xml:space="preserve">Meuble des produits surgelés LS: Présence de givre au niveau du compartiment des crèmes glacées.
</t>
  </si>
  <si>
    <t xml:space="preserve">1/Présence de givre au niveau de l’évaporateur.
2/Meuble des produits surgelés LS: Présence de givre au niveau du compartiment des crèmes glacées.
</t>
  </si>
  <si>
    <t xml:space="preserve">Présence excessive de givre à l’intérieur de certains emballages de produits de la mer surgelés.
</t>
  </si>
  <si>
    <t xml:space="preserve">Les pots de chocolat à tartiner Nutella dont la DLC était le 16/08/19, n’était pas retirés du rayon.
</t>
  </si>
  <si>
    <t xml:space="preserve">1/Fromages/charcuterie: 
Le distributeur de savon était démonté.
2/Vestiaires des femmes: Absence de distributeur de savon.
</t>
  </si>
  <si>
    <t xml:space="preserve">Absence de distributeurs de papier au niveau des vestiaires.
</t>
  </si>
  <si>
    <t>Vérification du thermomètre effectuée le 28/07/2019.</t>
  </si>
  <si>
    <t>Dépassement de la durée de vie de la crème mousseline, élaborée à la date du 15/08 et retrouvée au niveau de la CF le jour de l'audit.</t>
  </si>
  <si>
    <t>Respecter les durées d'utilisation des crèmes préparées.
On rappelle que ce délai pour la crème mousseline est de J Fab.</t>
  </si>
  <si>
    <t>Utilisation des anciennes versions des fiches de traçabilité.</t>
  </si>
  <si>
    <t>Prévoir la version 2019 pour les enregistrements de la traçabilité.</t>
  </si>
  <si>
    <t>Assurer les opérations de nettoyage nécessaires à ce niveau.</t>
  </si>
  <si>
    <t>Faire évacuer les cartons de la réserve et de la boulangerie.</t>
  </si>
  <si>
    <t>Prévoir un système d'éclairage à ce niveau.</t>
  </si>
  <si>
    <t>Assurer le nettoyage de cet élément.</t>
  </si>
  <si>
    <t xml:space="preserve">Labo. Pâtisserie: 
La température affichée de l'ordre de 12,9°C et mesurée: 10,2°C.
</t>
  </si>
  <si>
    <t>CF(+) Pâtisserie: Température affichée 5,9°C et vérifiée 4,6°C.</t>
  </si>
  <si>
    <t>Température mesurée de l'ordre de 4,4°C.</t>
  </si>
  <si>
    <t>Vérification du thermomètre effectuée le 03/08/2019.</t>
  </si>
  <si>
    <t>L'article Poulet fermier, retrouvé au niveau des ventes de la date du 08/08, n'était pas enregistré au niveau des fiches de traçabilité.</t>
  </si>
  <si>
    <t>Aviser le service concerné sur cet écart.</t>
  </si>
  <si>
    <t>Absence des dates d'ouvertures sur les récipients de plats cuisinés.
Risque de dépassement des durées de vie.</t>
  </si>
  <si>
    <t>Identifier ces plats cuisinés par leurs dates d'entames.</t>
  </si>
  <si>
    <t>Assurer les opérations de nettoyage requises.</t>
  </si>
  <si>
    <t>CF(+) Poulets/plats cuisinés:
Température affichée 8°C et mesurée 7°C
CF(+) Pizza: Température affichée 7,5°C et mesurée 8°C.</t>
  </si>
  <si>
    <t>Revoir l'intensité du froid à ces niveaux.</t>
  </si>
  <si>
    <t>Température mesurée: 14,6°C.</t>
  </si>
  <si>
    <t>Meuble froid sandwichs:
Température affichée: 6,2°C et mesurée 4,6°C.</t>
  </si>
  <si>
    <t>Renforcer le contrôle des produits stockés et éliminer les produits altérés.</t>
  </si>
  <si>
    <t xml:space="preserve">1/Le fromage « Le Brie » parvient au magasin dépourvu de numéro de lot et de DF.
Ces mentions étaient absentes sur l’emballage du produit, présence uniquement de la DLC. 
2/Le boudin de l’article Jambon Royal entamé, était dépourvu de date d’ouverture.
Cet article était retrouvé au niveau de la traçabilité.
3/Les morceaux de fromages blancs entamés, étaient dépourvus de dates d'ouvertures.
</t>
  </si>
  <si>
    <t>Identifier les produits exposés par leurs dates d'entames afin de maitriser d'une part les durées de vie secondaires et la traçabilité d'autre part.</t>
  </si>
  <si>
    <t>L'enregistrement de la vérification du thermomètre, n'était pas disponible au rayon.</t>
  </si>
  <si>
    <t>Prévoir ce document à disponibilité.</t>
  </si>
  <si>
    <t>Le poste lave-mains n'était pas approvisionné en savon liquide.</t>
  </si>
  <si>
    <t>Approvisionner le poste lave-mains en distributeur de savon.</t>
  </si>
  <si>
    <t>Le bac d'animation utilisé pour l'exposition des fromages, n'était pas inclus dans les autocontrôles des températures.</t>
  </si>
  <si>
    <t>Effectuer le suivi des températures de la totalité des meubles froids.</t>
  </si>
  <si>
    <t>Revoir l'intensité du froid au niveau de cette enceinte froide de stockage.</t>
  </si>
  <si>
    <t>Partie exposition charcuterie: Températures affichées: 6,2°C et 5,8°C et mesurées: 5,6°C et 4,8°C;
Partie fromages: Températures affichées: 6,8°C, 5,6°C et 6,9°C et mesurées 6,4°C, 6,2°C et 5,6°C.</t>
  </si>
  <si>
    <t>L'un des afficheurs de températures du meuble d'exposition des fromages n'était pas fonctionnel.</t>
  </si>
  <si>
    <t>Procéder à la réparation de cet élément.</t>
  </si>
  <si>
    <t>Eviter cette pratique.
Identifier les produits stockés au niveau de la CF(+).</t>
  </si>
  <si>
    <t>1/Eviter les ruptures de la chaine du froid.
2/Assurer une température de la viande hâchée ne dépassant pas les 2°C.</t>
  </si>
  <si>
    <t>Assurer l'enregistrement de la traçabilité de l'ensemble des lots reçus des différents fournisseurs.</t>
  </si>
  <si>
    <t>Port de sandales pour l'opératrice des produits Chahia.
L'opératrice Sunshine portait également des chaussures de ville.</t>
  </si>
  <si>
    <t>Le port de sabots est requis pour ces opératrices.</t>
  </si>
  <si>
    <t>Utiliser les produits de nettoyage /désinfection mentionnés au niveau des plans de nettoyage.</t>
  </si>
  <si>
    <t>Dépassement de la durée d'exposition de 2 heures des barquettes de viandes hâchées, préparés aux alentours de 8h30 du matin et retrouvées au rayon LS à 12h30.</t>
  </si>
  <si>
    <t>Le bac d'animation contenant les produits de volailles ne fait l'objet d'un suivi de températures.</t>
  </si>
  <si>
    <t>Inclure la totalité des meubles froids dans le suivi des températures.</t>
  </si>
  <si>
    <t>L'entretien du revêtement de la CF est nécessaire.</t>
  </si>
  <si>
    <t>Eclairage non fonctionnel du local des déchets.</t>
  </si>
  <si>
    <t>Réparer l'éclairage à ce niveau.</t>
  </si>
  <si>
    <t>Assurer le nettoyage nécessaire des grilles des évaporateurs.</t>
  </si>
  <si>
    <t>Le rabotage de ces planches est requis.</t>
  </si>
  <si>
    <t>CF(+):
Température affichée 2,6°C et mesurée 1,4°C.</t>
  </si>
  <si>
    <t>Température affichée: 13,4°C et mesurée 12,4°C.</t>
  </si>
  <si>
    <t>Revoir l'intensité du froid à ce niveau.
Eviter les ouvertures prolongées de la porte du labo.</t>
  </si>
  <si>
    <t>Manque de balisage des poissons en langue arabe.</t>
  </si>
  <si>
    <t>Les deux langues arabe et française sont requises pour le balisage.</t>
  </si>
  <si>
    <t>Classement insatisfaisant des certificats de salubrité, ainsi que les fiches de réception. Exemple: pour les deux articles: Crevettes pannées et Calamar en tranches.</t>
  </si>
  <si>
    <t>Améliorer le classement de ces document pour faciliter leur consultation en cas de besoin.</t>
  </si>
  <si>
    <t>Prévoir l'entretien de la CF.</t>
  </si>
  <si>
    <t>La température mesurée de l'ordre de 3,8°C.</t>
  </si>
  <si>
    <t>Etat de fraicheur insatisfaisant des poires.</t>
  </si>
  <si>
    <t>L'étiquetage des produits pré-emballés est nécessaire.</t>
  </si>
  <si>
    <t>L'exposition de ces produits s'effectue au niveau du meuble froid.</t>
  </si>
  <si>
    <t>Assurer tous les paramètres de suivi requis.</t>
  </si>
  <si>
    <t>Température affichée: 7°C et mesurée 5,6°C.</t>
  </si>
  <si>
    <t>Température affichée: 0°C et mesurée 3,4°C.</t>
  </si>
  <si>
    <t>Prévoir une pelle par ravier : l'acquisition des ces éléments est à envisager.</t>
  </si>
  <si>
    <t>Prévoir des protections pour ces éléments d'exposition.</t>
  </si>
  <si>
    <t>Taux d'hygrométrie mesuré: 44%.</t>
  </si>
  <si>
    <t>Respecter les dates de retraits relatifs à ce rayon.</t>
  </si>
  <si>
    <t xml:space="preserve">1/Présence de traces de souillures permanentes sur les étagères d’exposition des boites de conserve.
2/Manque de propreté des étagères d'exposition des paquets de sucre/et de café.
</t>
  </si>
  <si>
    <t>Assurer un nettoyage convenable des éléments d'exposition.</t>
  </si>
  <si>
    <t>Manque de propreté au niveau de certaines étagères d'exposition du meuble froid des yaourts: présence de souillures/développement de moisissures.</t>
  </si>
  <si>
    <t>Renforcer le contrôle des produits exposés.</t>
  </si>
  <si>
    <t>Procéder aux réparations nécessaires du revêtement.</t>
  </si>
  <si>
    <t>Procéder aux réparations requises des meubles.</t>
  </si>
  <si>
    <t>Un seul afficheur des produits ultra-frais est fonctionnel: température affichée de 5°C.</t>
  </si>
  <si>
    <t>Assurer la réparations des afficheurs non fonctionnels.</t>
  </si>
  <si>
    <t>Prévoir des chaussures adaptées pour ces opératrices.</t>
  </si>
  <si>
    <t>Manque de propreté des DEIV des rayons Poissonnerie et FLEG.</t>
  </si>
  <si>
    <t>Le nettoyage de ces éléments est requis.</t>
  </si>
  <si>
    <t>Le personnel de Chahia ne dispose pas de dossier médical.</t>
  </si>
  <si>
    <t>Fournir les documents de suivi de l'état de santé de ces opérateurs.</t>
  </si>
  <si>
    <t>Absence de papier essuie-mains au niveau des sanitaires des femmes.</t>
  </si>
  <si>
    <t>Fournir cet élément.</t>
  </si>
  <si>
    <t>Absence d'aération au niveau des vestiaires du personnel.</t>
  </si>
  <si>
    <t>Prévoir un système d'aération/ventilation de ces locaux.</t>
  </si>
  <si>
    <t>Procéder aux réparations nécessaires de ces postes lave-mains.</t>
  </si>
  <si>
    <t>Fournir des distributeurs de papiers.</t>
  </si>
  <si>
    <t>Fournir des distributeurs de savon.</t>
  </si>
  <si>
    <t>Fixer le support de la station de nettoyage.</t>
  </si>
  <si>
    <t>Réparer cet élément.</t>
  </si>
  <si>
    <t>Présence de traces de rouille au niveau des revêtements des CF Poissonnerie et boucherie.</t>
  </si>
  <si>
    <t>Prévoir un traitement anti-rouille à ces niveaux.</t>
  </si>
  <si>
    <t>Aviser le société prestataire .</t>
  </si>
  <si>
    <t>Revoir l'évacuation de l'eau à ce niveau.</t>
  </si>
  <si>
    <t>Certains écarts demeurent non encore traités.</t>
  </si>
  <si>
    <t>Procéder aux réparation nécessaires.</t>
  </si>
  <si>
    <t>Prévoir le dégivrage de ces éléments.</t>
  </si>
  <si>
    <t>Respecter la durée d'exposition des barquettes de viandes hâchées exposées en LS.</t>
  </si>
  <si>
    <t>Renforcer le tri des produits exposés.</t>
  </si>
  <si>
    <t>Le relevé mensuel des températures au niveau des fiches de suivi, n'était pas effectué.</t>
  </si>
  <si>
    <t>Effectuer les opérations de nettoyage des meubles froids.</t>
  </si>
  <si>
    <t>Manque de chaussures de travail pour les deux opératrices; Chahia et Sunshine Boucherie.</t>
  </si>
  <si>
    <t>Directeur du magasin et chefs rayons</t>
  </si>
  <si>
    <t xml:space="preserve">Manque de propreté au niveau des canaux et des grilles des extracteurs de la boulangerie: accumulation de poussières et de souillures à ces niveaux.
</t>
  </si>
  <si>
    <t xml:space="preserve">Présence de cartons au niveau de la réserve de la pâtisserie/boulangerie.
Egalement au niveau de l'un des compartiments de la boulangerie.
</t>
  </si>
  <si>
    <t>Assurer l'identification de la totalité des articles utilisés pour l'élaboration des produits du traiteur.</t>
  </si>
  <si>
    <t>Renforcer le nettoyage du four.</t>
  </si>
  <si>
    <t>Effectuer l'enregistrement de la traçabilité de la totalité des articles mis en vente.</t>
  </si>
  <si>
    <t>Absence de l'impression de la liste des ingrédients sur les étiquettes des articles: Assortiment mini sandwichs et Big Jambon et fromage.
(Remarque récurrente).</t>
  </si>
  <si>
    <t xml:space="preserve">1/Labo. Boucherie: 
Attente prolongée dépassant les 30 minutes, des caisses des produits de volailles à ce niveau.
Les températures mesurée à cœur de ces produits dépassaient les 10°C.
2/La température mesurée à cœur d’une barquette de viande hâchée exposée était de l’ordre de 11 °C et de celle retrouvée au niveau de la CF était de l’ordre de 8°C.
</t>
  </si>
  <si>
    <t>Test de traçabilité effectué sur les deux articles:
1/Pilons de poulet (El Mazrâa) réceptionnés le 08/08/19, à la quantité de 11,9kg, lot inscrit 19219, ce lot n'a pas été retrouvé au niveau des enregistrements.
Les quantités tracés de cet article correspondant au lot 21919 du fournisseur Mliha, reçu à la même date.
2/Pilons de poulet du fournisseur Chahia, lot 19215, reçu le 03/08: les quantités ajoutées aux linéaires n'étaient pas mentionnées. 
3/Les dates n'étaient pas mentionnées dans les fiches de traçabilité des produits Chahia.</t>
  </si>
  <si>
    <t>Placer le papier essuie-mains au niveau du distributeur.</t>
  </si>
  <si>
    <t>Maintenir une température ne dépassant pas les 10°C au niveau du labo.</t>
  </si>
  <si>
    <t xml:space="preserve">CF(+) Fromages/charcuterie: Hausse de la température au niveau de cette enceinte froide, puisque les deux afficheurs de températures indiquent des températures de l’ordre de 9 et 15 °C.
L température mesurée de l'ordre de 7,4°C.
</t>
  </si>
  <si>
    <t>Meuble LS: 
Températures affichées: 9°C et 8,1°C et mesurées 4,4°C et 5,6°C.
Meuble trad.:
Température affichée 5,5°C et mesurée 6,8°C.</t>
  </si>
  <si>
    <t>Présence d'une fuite d'eau au niveau du poste lave-mains du labo. Boucherie, également au niveau du poste lave-mains de la poissonnerie.</t>
  </si>
  <si>
    <t>Prévoir une poubelle adaptée.</t>
  </si>
  <si>
    <t>Problème de stagnation d'eau au niveau de la CF (+) Poissonnerie.</t>
  </si>
  <si>
    <t xml:space="preserve">1/Ecaillement du revêtement de certaines étagères d’exposition des produits frais.
2/Certaines grilles de soufflage des meubles froids étaient endommagées.
</t>
  </si>
  <si>
    <t>Aviser la société prestataire.</t>
  </si>
  <si>
    <t>Dr HEND KAMOUN</t>
  </si>
  <si>
    <t>Directeur du magasin , chef secteur et chefs rayons</t>
  </si>
  <si>
    <t xml:space="preserve">manque de classement des certificats de salubrité des poissons frais </t>
  </si>
  <si>
    <t xml:space="preserve">assurer le classement des certificats de salubrité des poissons frais </t>
  </si>
  <si>
    <t>absence du raaport d'audit et plan d'action</t>
  </si>
  <si>
    <t>afficher le raaport d'audit et plan d'action</t>
  </si>
  <si>
    <t>absence du produit désinfectant du thermomètre</t>
  </si>
  <si>
    <t>prévoir de l'alcool ou lingettes desinfectantes</t>
  </si>
  <si>
    <t>certains produits entamés et non identifiés par la date d'entame</t>
  </si>
  <si>
    <t>assurer l'identification des produits par la date d'entame</t>
  </si>
  <si>
    <t>sur l’étiquette balance manque de l’indication d’amandes dans la composition du cake au kg</t>
  </si>
  <si>
    <t>verifier l'etiquetage</t>
  </si>
  <si>
    <t>joint du four décollé</t>
  </si>
  <si>
    <t>réparer le joint du four</t>
  </si>
  <si>
    <t>carreau de carrelage non fixé laissant cumuler de l’eau sale</t>
  </si>
  <si>
    <t>refaire les carreaux décollés</t>
  </si>
  <si>
    <t xml:space="preserve">les rails de la vitrine réfrigérée sont sales
</t>
  </si>
  <si>
    <t>renforcer le nettoyage du meuble</t>
  </si>
  <si>
    <t>vitre cassé au niveau de la vitrine réfrigérée</t>
  </si>
  <si>
    <t>non respect du protocole de desinfection :œufs désinfectés depuis le 14/11/19</t>
  </si>
  <si>
    <t>assurer la desinfection des œufs le jour meme de l'utilisation</t>
  </si>
  <si>
    <t xml:space="preserve">les rails du meuble sont sales
</t>
  </si>
  <si>
    <t>CF(+) Poulets/plats cuisinés:
Température affichée 4,7°C et mesurée 6,7°C
CF(+) Pizza: Température affichée 9,7°C et mesurée 8°C.</t>
  </si>
  <si>
    <t>Revoir l'intensité du froid de la ch froide pizza</t>
  </si>
  <si>
    <t>Meuble froid sandwichs:
Température affichée: 3,5°C et mesurée 4,4°C.</t>
  </si>
  <si>
    <t>bacon de dinde entamé est non identifié par la date d'entame</t>
  </si>
  <si>
    <t>identifier par la date d'entame</t>
  </si>
  <si>
    <t>Le poste lave-mains n'était pas approvisionné en savon liquide non papier seche main</t>
  </si>
  <si>
    <t>Approvisionner le poste lave-mains en distributeur de savon et papier seche main</t>
  </si>
  <si>
    <t>personnel en formation travaille avec des chaussures de ville et barbe non protégée</t>
  </si>
  <si>
    <t>sensibiliser le personnel pour le respect des BPH</t>
  </si>
  <si>
    <t>Partie exposition charcuterie: Températures affichées: 6,4°C  2,6°C;</t>
  </si>
  <si>
    <t>réparer le vitre</t>
  </si>
  <si>
    <t>le couvercle du distributeur papier est cassé</t>
  </si>
  <si>
    <t>au niveau du meuble des volailles Chahia: absence de séparation entre les différents produits ex: merguez, poulet</t>
  </si>
  <si>
    <t>remplacer le couvercle</t>
  </si>
  <si>
    <t>assurer l'exposition des produits séparément</t>
  </si>
  <si>
    <t>les boyaux sont entamés et non identifiés par les données fournisseurs vu que l'etiquette a été perdue</t>
  </si>
  <si>
    <t>assurer de garder l'etiquette fournisseur</t>
  </si>
  <si>
    <t>poussoir sale malgré l'opération de nettoyage réalisée</t>
  </si>
  <si>
    <t>renforcer le nettoyage de poussoir</t>
  </si>
  <si>
    <t>manque d'indication du parage utilisé pour la fabrication de merguez et viande hachée</t>
  </si>
  <si>
    <t>assurer l'indication du parage utilisé pour la fabrication de merguez et viande hachée</t>
  </si>
  <si>
    <t>manque du plan d'action suite aux analyses non conformes</t>
  </si>
  <si>
    <t>mettre en place le plan d'action</t>
  </si>
  <si>
    <t>présence d'une barquette d'escalope dinde dont DLC 19/11/19 non retirée</t>
  </si>
  <si>
    <t>renforcer la verification des DLC</t>
  </si>
  <si>
    <t>Température à cœur de la viande hachée est 8,8°C</t>
  </si>
  <si>
    <t>Assurer la liaison chaude pour les viandes hachées</t>
  </si>
  <si>
    <t>personnel chahia porte chaussures de ville et casquette ne couvrant pas la totalité des cheveux
personnel ne portant pas de coiffe dans le labo et porte bracelet</t>
  </si>
  <si>
    <t>sensibiliser le personnel pour le respect de l'hygiène personnel</t>
  </si>
  <si>
    <t>entreposage des produits aliments pour animaux dans leurs cartons dans la ch froide volailles</t>
  </si>
  <si>
    <t>eliminer les cartons</t>
  </si>
  <si>
    <t>revoir le fonctionnement du linéaire</t>
  </si>
  <si>
    <t>Température à cœur de la viande hachée est 8,8°C au linéaire LS</t>
  </si>
  <si>
    <t>Température affichée: 10,2°C et mesurée 13,2°C.</t>
  </si>
  <si>
    <t>Meuble d'animation
Température affichée  mesurée 6,4°C.</t>
  </si>
  <si>
    <t xml:space="preserve">Développement de rouille au niveau des jointures.
Absence d'etagères dans la chambre froide volailles
</t>
  </si>
  <si>
    <t>L'entretien du revêtement de la CF est nécessaire.
Mettre en place des étageres</t>
  </si>
  <si>
    <t>Température à cœur du poisson loup est 5,8°C &gt;2°C vu le manque de glaçage</t>
  </si>
  <si>
    <t>assurer le glaçage de tous les poissons</t>
  </si>
  <si>
    <t xml:space="preserve">dans la chambre froide négative présence de calamar colmatés qui a l’aspect de produits décongelés et recongelés
</t>
  </si>
  <si>
    <t>eliminer les produits décongelés et recongelés</t>
  </si>
  <si>
    <t>poisson de saumon entamé est non glacé dans la chambre froide</t>
  </si>
  <si>
    <t>assurer le glaçage de poisson entamé</t>
  </si>
  <si>
    <t>les murs tout autour de la table sont sales</t>
  </si>
  <si>
    <t>assurer le nettoyage des murs</t>
  </si>
  <si>
    <t>manque d'enregistrement de la méthode de travail depuis le mois de fevrier 19</t>
  </si>
  <si>
    <t xml:space="preserve">assurer l'enregistrement de la méthode de travail </t>
  </si>
  <si>
    <t>Classement insatisfaisant des certificats de salubrité</t>
  </si>
  <si>
    <t>manque de plan d'action suite à l'analyse non conforme de la glace</t>
  </si>
  <si>
    <t>mettre en place un plan d'action pour l'analyse non conforme de la glace</t>
  </si>
  <si>
    <t>Chambre froide négative: présence de givre au niveau de l’évaporateur</t>
  </si>
  <si>
    <t>La température mesurée est -23,8°C et celle affichée -21°C</t>
  </si>
  <si>
    <t xml:space="preserve">enregistrement erroné des données relatives à la traçabilité des produits surgelés : 
1/enregistrement du meme lot avec la même DF et avec des DLC différentes, 2/la date de fermeture du carton est 10/09/19 antérieure à la date d’emballage 20/10/19 </t>
  </si>
  <si>
    <t>Température affichée: 0°C et mesurée 1°C.</t>
  </si>
  <si>
    <t>manque d'enregistrement des températures a cœur des produits</t>
  </si>
  <si>
    <t>assurer l'enregistrement des températures a cœur des produits</t>
  </si>
  <si>
    <t xml:space="preserve">manque de classement en copie papier des dossiers de retrait </t>
  </si>
  <si>
    <t>assurer le classement en copie papier des dossiers de retrait meme si la quantité presente au magasin est zero</t>
  </si>
  <si>
    <t>Manque de chaussures de travail pour les deux opératrices; Chahia.</t>
  </si>
  <si>
    <t>taux d'hygrométrie 24%</t>
  </si>
  <si>
    <t>1/Ecaillement du revêtement de certaines étagères d’exposition des produits frais.</t>
  </si>
  <si>
    <t>Un seul afficheur des produits ultra-frais est fonctionnel: température affichée de 5°C.
température affichée -19°C et celle vérifiée -21°C</t>
  </si>
  <si>
    <t>Vestiaires des femmes: Absence de distributeur de savon.</t>
  </si>
  <si>
    <t xml:space="preserve">Absence de distributeurs de papier au niveau des vestiaires.
le couvercle du distributeur papier est cassé en boucherie 
</t>
  </si>
  <si>
    <t>Traiteur: Le dispositif de la douchette au niveau de la plonge était endommagé.
"manque du flexible de passage des produits de nettoyage desinfection en boucherie 
la centrale de nettoyage est cassée de façon que le flexible des produits de nettoyage ne peut pas se fixer sur la centrale en poissonnerie</t>
  </si>
  <si>
    <t>Réparer les centrales de nettoyage</t>
  </si>
  <si>
    <t>prévoir le dégivrage</t>
  </si>
  <si>
    <t xml:space="preserve">Ecaillement de la peinture au niveau des conduites au plafond de la réserve sèche
</t>
  </si>
  <si>
    <t>revoir l'état de revetement plafond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</si>
</sst>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sz val="11"/>
      <color rgb="FF70AD47"/>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bottom style="thin">
        <color rgb="FF000000"/>
      </bottom>
      <diagonal/>
    </border>
    <border>
      <left/>
      <right style="thin">
        <color indexed="64"/>
      </right>
      <top/>
      <bottom/>
      <diagonal/>
    </border>
  </borders>
  <cellStyleXfs count="3">
    <xf numFmtId="0" fontId="0" fillId="0" borderId="0"/>
    <xf numFmtId="0" fontId="1" fillId="0" borderId="0"/>
    <xf numFmtId="0" fontId="1" fillId="0" borderId="0"/>
  </cellStyleXfs>
  <cellXfs count="51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7"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8"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3"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3"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9"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40"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horizontal="center" wrapText="1"/>
      <protection hidden="1"/>
    </xf>
    <xf numFmtId="10" fontId="41" fillId="0" borderId="0" xfId="0" applyNumberFormat="1" applyFont="1" applyAlignment="1" applyProtection="1">
      <alignment horizontal="center" wrapText="1"/>
      <protection hidden="1"/>
    </xf>
    <xf numFmtId="0" fontId="33"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8"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6"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4" fillId="16"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6" borderId="0" xfId="1" applyFont="1" applyFill="1" applyAlignment="1">
      <alignment horizontal="left"/>
    </xf>
    <xf numFmtId="0" fontId="42" fillId="16" borderId="11" xfId="0" applyFont="1" applyFill="1" applyBorder="1" applyAlignment="1" applyProtection="1">
      <alignment vertical="center" wrapText="1"/>
      <protection hidden="1"/>
    </xf>
    <xf numFmtId="0" fontId="42" fillId="16"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3" borderId="1" xfId="0" applyFont="1" applyFill="1" applyBorder="1"/>
    <xf numFmtId="0" fontId="34" fillId="17" borderId="1" xfId="0" applyFont="1" applyFill="1" applyBorder="1" applyAlignment="1" applyProtection="1">
      <alignment vertical="center" wrapText="1"/>
      <protection hidden="1"/>
    </xf>
    <xf numFmtId="0" fontId="36" fillId="17" borderId="1" xfId="0" applyFont="1" applyFill="1" applyBorder="1" applyAlignment="1" applyProtection="1">
      <alignment vertical="center" wrapText="1"/>
      <protection hidden="1"/>
    </xf>
    <xf numFmtId="0" fontId="34" fillId="17" borderId="3" xfId="0" applyFont="1" applyFill="1" applyBorder="1" applyAlignment="1" applyProtection="1">
      <alignment vertical="center" wrapText="1"/>
      <protection hidden="1"/>
    </xf>
    <xf numFmtId="0" fontId="34" fillId="18" borderId="1" xfId="0" applyFont="1" applyFill="1" applyBorder="1" applyAlignment="1" applyProtection="1">
      <alignment vertical="center" wrapText="1"/>
      <protection hidden="1"/>
    </xf>
    <xf numFmtId="0" fontId="33" fillId="18"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4" fillId="13" borderId="1" xfId="0" applyFont="1" applyFill="1" applyBorder="1" applyAlignment="1" applyProtection="1">
      <alignment vertical="center" wrapText="1"/>
      <protection hidden="1"/>
    </xf>
    <xf numFmtId="0" fontId="35" fillId="19" borderId="3" xfId="0" applyFont="1" applyFill="1" applyBorder="1" applyAlignment="1" applyProtection="1">
      <alignment vertical="center" wrapText="1"/>
      <protection hidden="1"/>
    </xf>
    <xf numFmtId="0" fontId="34" fillId="13" borderId="1" xfId="1" applyFont="1" applyFill="1" applyBorder="1" applyAlignment="1">
      <alignment wrapText="1"/>
    </xf>
    <xf numFmtId="0" fontId="33" fillId="15" borderId="1" xfId="0" applyFont="1" applyFill="1" applyBorder="1" applyAlignment="1">
      <alignment wrapText="1"/>
    </xf>
    <xf numFmtId="0" fontId="36"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43" fillId="16" borderId="11" xfId="0" applyFont="1" applyFill="1" applyBorder="1" applyAlignment="1">
      <alignment wrapText="1"/>
    </xf>
    <xf numFmtId="0" fontId="43" fillId="16" borderId="5" xfId="0" applyFont="1" applyFill="1" applyBorder="1" applyAlignment="1">
      <alignment wrapText="1"/>
    </xf>
    <xf numFmtId="0" fontId="43" fillId="16" borderId="12" xfId="0" applyFont="1" applyFill="1" applyBorder="1" applyAlignment="1">
      <alignment wrapText="1"/>
    </xf>
    <xf numFmtId="0" fontId="42" fillId="16" borderId="15" xfId="1" applyFont="1" applyFill="1" applyBorder="1" applyAlignment="1"/>
    <xf numFmtId="0" fontId="42" fillId="16" borderId="16" xfId="1" applyFont="1" applyFill="1" applyBorder="1" applyAlignment="1"/>
    <xf numFmtId="0" fontId="43" fillId="16" borderId="0" xfId="0" applyFont="1" applyFill="1" applyAlignment="1" applyProtection="1">
      <alignment vertical="center" wrapText="1"/>
      <protection hidden="1"/>
    </xf>
    <xf numFmtId="166" fontId="6" fillId="0" borderId="1" xfId="0" applyNumberFormat="1" applyFont="1" applyBorder="1" applyProtection="1">
      <protection locked="0"/>
    </xf>
    <xf numFmtId="0" fontId="6" fillId="0" borderId="0" xfId="0" applyFont="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4" fillId="0" borderId="1" xfId="0" applyFont="1" applyBorder="1" applyAlignment="1" applyProtection="1">
      <alignment horizontal="left" vertical="top" wrapText="1"/>
      <protection locked="0"/>
    </xf>
    <xf numFmtId="165" fontId="36" fillId="0" borderId="1" xfId="0" applyNumberFormat="1" applyFont="1" applyBorder="1" applyAlignment="1" applyProtection="1">
      <alignment horizontal="left" vertical="top" wrapText="1"/>
      <protection locked="0"/>
    </xf>
    <xf numFmtId="166" fontId="36" fillId="0" borderId="1" xfId="0" applyNumberFormat="1" applyFont="1" applyBorder="1" applyAlignment="1" applyProtection="1">
      <alignment wrapText="1"/>
      <protection locked="0"/>
    </xf>
    <xf numFmtId="0" fontId="34" fillId="0" borderId="1" xfId="0" applyFont="1" applyBorder="1" applyAlignment="1" applyProtection="1">
      <alignment wrapText="1"/>
    </xf>
    <xf numFmtId="0" fontId="6" fillId="0" borderId="1" xfId="0" applyFont="1" applyBorder="1" applyAlignment="1" applyProtection="1">
      <alignment horizontal="left" vertical="top" wrapText="1"/>
    </xf>
    <xf numFmtId="0" fontId="40" fillId="0" borderId="1" xfId="0" applyFont="1" applyBorder="1" applyAlignment="1" applyProtection="1">
      <alignment vertical="top" wrapText="1"/>
      <protection locked="0"/>
    </xf>
    <xf numFmtId="0" fontId="40" fillId="0" borderId="4" xfId="0" applyFont="1" applyBorder="1" applyProtection="1">
      <protection locked="0"/>
    </xf>
    <xf numFmtId="0" fontId="40" fillId="0" borderId="1" xfId="0" applyFont="1" applyBorder="1" applyAlignment="1">
      <alignment wrapText="1"/>
    </xf>
    <xf numFmtId="0" fontId="40" fillId="0" borderId="4" xfId="0" applyFont="1" applyBorder="1" applyAlignment="1" applyProtection="1">
      <alignment wrapText="1"/>
      <protection locked="0"/>
    </xf>
    <xf numFmtId="0" fontId="45" fillId="0" borderId="1" xfId="0" applyFont="1" applyBorder="1" applyAlignment="1" applyProtection="1">
      <alignment horizontal="left" vertical="top" wrapText="1"/>
      <protection locked="0"/>
    </xf>
    <xf numFmtId="0" fontId="45" fillId="0" borderId="4" xfId="0" applyFont="1" applyBorder="1" applyAlignment="1" applyProtection="1">
      <alignment wrapText="1"/>
      <protection locked="0"/>
    </xf>
    <xf numFmtId="0" fontId="45" fillId="0" borderId="0" xfId="0" applyFont="1" applyAlignment="1" applyProtection="1">
      <alignment wrapText="1"/>
      <protection locked="0"/>
    </xf>
    <xf numFmtId="0" fontId="45" fillId="0" borderId="1" xfId="0" applyFont="1" applyBorder="1" applyAlignment="1" applyProtection="1">
      <alignment wrapText="1"/>
      <protection locked="0"/>
    </xf>
    <xf numFmtId="0" fontId="45" fillId="0" borderId="7" xfId="0" applyFont="1" applyBorder="1" applyAlignment="1" applyProtection="1">
      <alignment wrapText="1"/>
      <protection locked="0"/>
    </xf>
    <xf numFmtId="0" fontId="45" fillId="0" borderId="12" xfId="0" applyFont="1" applyBorder="1" applyProtection="1">
      <protection locked="0"/>
    </xf>
    <xf numFmtId="0" fontId="45" fillId="0" borderId="18" xfId="0" applyFont="1" applyBorder="1" applyProtection="1">
      <protection locked="0"/>
    </xf>
    <xf numFmtId="0" fontId="45" fillId="0" borderId="1" xfId="0" applyFont="1" applyBorder="1" applyProtection="1">
      <protection locked="0"/>
    </xf>
    <xf numFmtId="0" fontId="40" fillId="0" borderId="7" xfId="0" applyFont="1" applyBorder="1" applyAlignment="1" applyProtection="1">
      <alignment wrapText="1"/>
      <protection locked="0"/>
    </xf>
    <xf numFmtId="0" fontId="40" fillId="0" borderId="12" xfId="0" applyFont="1" applyBorder="1" applyAlignment="1" applyProtection="1">
      <alignment wrapText="1"/>
      <protection locked="0"/>
    </xf>
    <xf numFmtId="0" fontId="34" fillId="0" borderId="4" xfId="0" applyFont="1" applyBorder="1" applyAlignment="1" applyProtection="1">
      <alignment vertical="top" wrapText="1"/>
      <protection locked="0"/>
    </xf>
    <xf numFmtId="0" fontId="45" fillId="0" borderId="0" xfId="0" applyFont="1" applyAlignment="1" applyProtection="1">
      <alignment horizontal="left" vertical="top" wrapText="1"/>
      <protection locked="0"/>
    </xf>
    <xf numFmtId="0" fontId="46" fillId="0" borderId="12" xfId="0" applyFont="1" applyBorder="1" applyProtection="1">
      <protection locked="0"/>
    </xf>
    <xf numFmtId="0" fontId="45" fillId="0" borderId="12" xfId="0" applyFont="1" applyBorder="1" applyAlignment="1" applyProtection="1">
      <alignment wrapText="1"/>
      <protection locked="0"/>
    </xf>
    <xf numFmtId="0" fontId="45" fillId="0" borderId="0" xfId="0" applyFont="1" applyAlignment="1">
      <alignment wrapText="1"/>
    </xf>
    <xf numFmtId="0" fontId="45" fillId="0" borderId="7" xfId="0" applyFont="1" applyBorder="1" applyAlignment="1" applyProtection="1">
      <alignment horizontal="left" vertical="top"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42" fillId="16" borderId="11" xfId="0" applyFont="1" applyFill="1" applyBorder="1" applyAlignment="1" applyProtection="1">
      <alignment horizontal="left" vertical="center" wrapText="1"/>
      <protection hidden="1"/>
    </xf>
    <xf numFmtId="0" fontId="42" fillId="16" borderId="5" xfId="0" applyFont="1" applyFill="1" applyBorder="1" applyAlignment="1" applyProtection="1">
      <alignment horizontal="left" vertical="center" wrapText="1"/>
      <protection hidden="1"/>
    </xf>
    <xf numFmtId="0" fontId="42" fillId="16"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164" fontId="35" fillId="8" borderId="0" xfId="1" applyNumberFormat="1" applyFont="1" applyFill="1" applyAlignment="1" applyProtection="1">
      <alignment horizontal="left"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wrapText="1"/>
      <protection hidden="1"/>
    </xf>
    <xf numFmtId="0" fontId="34" fillId="4" borderId="1" xfId="0" applyFont="1" applyFill="1" applyBorder="1" applyAlignment="1" applyProtection="1">
      <alignment horizontal="left"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6"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14" borderId="13" xfId="0" applyFont="1" applyFill="1" applyBorder="1" applyAlignment="1" applyProtection="1">
      <alignment horizontal="left" vertical="center" wrapText="1"/>
      <protection hidden="1"/>
    </xf>
    <xf numFmtId="0" fontId="35" fillId="14" borderId="0"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16" borderId="6" xfId="0" applyFont="1" applyFill="1" applyBorder="1" applyAlignment="1" applyProtection="1">
      <alignment horizontal="center" vertical="center" wrapText="1"/>
      <protection hidden="1"/>
    </xf>
    <xf numFmtId="0" fontId="34" fillId="16"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6" fillId="4" borderId="10" xfId="0" applyFont="1" applyFill="1" applyBorder="1" applyAlignment="1" applyProtection="1">
      <alignment horizontal="center" vertical="center"/>
      <protection hidden="1"/>
    </xf>
    <xf numFmtId="0" fontId="35" fillId="16" borderId="6" xfId="0" applyFont="1" applyFill="1" applyBorder="1" applyAlignment="1" applyProtection="1">
      <alignment horizontal="center" vertical="center" wrapText="1"/>
      <protection hidden="1"/>
    </xf>
    <xf numFmtId="0" fontId="35" fillId="16" borderId="4" xfId="0" applyFont="1" applyFill="1" applyBorder="1" applyAlignment="1" applyProtection="1">
      <alignment horizontal="center" vertical="center" wrapText="1"/>
      <protection hidden="1"/>
    </xf>
    <xf numFmtId="0" fontId="35" fillId="16" borderId="0" xfId="1" applyFont="1" applyFill="1" applyAlignment="1">
      <alignment horizontal="center"/>
    </xf>
    <xf numFmtId="164" fontId="42" fillId="8" borderId="0" xfId="1" applyNumberFormat="1" applyFont="1" applyFill="1" applyAlignment="1" applyProtection="1">
      <alignment horizontal="left" wrapText="1"/>
      <protection hidden="1"/>
    </xf>
    <xf numFmtId="0" fontId="42" fillId="3" borderId="0" xfId="0" applyFont="1" applyFill="1" applyAlignment="1" applyProtection="1">
      <alignment horizontal="left" vertical="center" wrapText="1"/>
      <protection hidden="1"/>
    </xf>
    <xf numFmtId="0" fontId="42" fillId="5" borderId="0" xfId="0" applyFont="1" applyFill="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42" fillId="3" borderId="7" xfId="0" applyFont="1" applyFill="1" applyBorder="1" applyAlignment="1" applyProtection="1">
      <alignment horizontal="left" vertical="center" wrapText="1"/>
      <protection hidden="1"/>
    </xf>
    <xf numFmtId="0" fontId="35"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4" fillId="0" borderId="0" xfId="0" applyFont="1" applyAlignment="1" applyProtection="1">
      <alignment horizontal="center" vertical="center" wrapText="1"/>
      <protection locked="0"/>
    </xf>
    <xf numFmtId="0" fontId="42" fillId="16" borderId="0" xfId="0" applyFont="1" applyFill="1" applyAlignment="1" applyProtection="1">
      <alignment horizontal="left" vertical="top" wrapText="1"/>
      <protection hidden="1"/>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42" fillId="16" borderId="0" xfId="0" applyFont="1" applyFill="1" applyAlignment="1" applyProtection="1">
      <alignment horizontal="left"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5" fillId="16"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164" fontId="35" fillId="16"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3" fillId="16" borderId="0" xfId="0" applyFont="1" applyFill="1" applyAlignment="1" applyProtection="1">
      <alignment horizontal="left" vertical="center" wrapText="1"/>
      <protection hidden="1"/>
    </xf>
    <xf numFmtId="0" fontId="42" fillId="16" borderId="15" xfId="1" applyFont="1" applyFill="1" applyBorder="1" applyAlignment="1">
      <alignment horizontal="left"/>
    </xf>
    <xf numFmtId="0" fontId="42" fillId="16" borderId="16" xfId="1" applyFont="1" applyFill="1" applyBorder="1" applyAlignment="1">
      <alignment horizontal="left"/>
    </xf>
    <xf numFmtId="0" fontId="43" fillId="16" borderId="11" xfId="0" applyFont="1" applyFill="1" applyBorder="1" applyAlignment="1">
      <alignment horizontal="left" wrapText="1"/>
    </xf>
    <xf numFmtId="0" fontId="43" fillId="16" borderId="5" xfId="0" applyFont="1" applyFill="1" applyBorder="1" applyAlignment="1">
      <alignment horizontal="left" wrapText="1"/>
    </xf>
    <xf numFmtId="0" fontId="43" fillId="16" borderId="12" xfId="0" applyFont="1" applyFill="1" applyBorder="1" applyAlignment="1">
      <alignment horizontal="left" wrapText="1"/>
    </xf>
    <xf numFmtId="0" fontId="45" fillId="0" borderId="2" xfId="0" applyFont="1" applyBorder="1" applyAlignment="1" applyProtection="1">
      <alignment horizontal="left" vertical="top" wrapText="1"/>
      <protection locked="0"/>
    </xf>
    <xf numFmtId="0" fontId="45" fillId="0" borderId="17" xfId="0" applyFont="1" applyBorder="1" applyAlignment="1" applyProtection="1">
      <alignment horizontal="left" vertical="top" wrapText="1"/>
      <protection locked="0"/>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0.88888888888888884</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10280960"/>
        <c:axId val="1610276064"/>
      </c:barChart>
      <c:catAx>
        <c:axId val="161028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76064"/>
        <c:crosses val="autoZero"/>
        <c:auto val="1"/>
        <c:lblAlgn val="ctr"/>
        <c:lblOffset val="100"/>
        <c:noMultiLvlLbl val="0"/>
      </c:catAx>
      <c:valAx>
        <c:axId val="161027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0.97826086956521741</c:v>
                </c:pt>
                <c:pt idx="1">
                  <c:v>0.97826086956521741</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20401072"/>
        <c:axId val="1620399440"/>
      </c:barChart>
      <c:catAx>
        <c:axId val="162040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399440"/>
        <c:crosses val="autoZero"/>
        <c:auto val="1"/>
        <c:lblAlgn val="ctr"/>
        <c:lblOffset val="100"/>
        <c:noMultiLvlLbl val="0"/>
      </c:catAx>
      <c:valAx>
        <c:axId val="162039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0.88095238095238093</c:v>
                </c:pt>
                <c:pt idx="1">
                  <c:v>1</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20400528"/>
        <c:axId val="1620408688"/>
      </c:barChart>
      <c:catAx>
        <c:axId val="162040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08688"/>
        <c:crosses val="autoZero"/>
        <c:auto val="1"/>
        <c:lblAlgn val="ctr"/>
        <c:lblOffset val="100"/>
        <c:noMultiLvlLbl val="0"/>
      </c:catAx>
      <c:valAx>
        <c:axId val="162040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0.95833333333333337</c:v>
                </c:pt>
                <c:pt idx="1">
                  <c:v>0.95945945945945943</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20409776"/>
        <c:axId val="1620405424"/>
      </c:barChart>
      <c:catAx>
        <c:axId val="162040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05424"/>
        <c:crosses val="autoZero"/>
        <c:auto val="1"/>
        <c:lblAlgn val="ctr"/>
        <c:lblOffset val="100"/>
        <c:noMultiLvlLbl val="0"/>
      </c:catAx>
      <c:valAx>
        <c:axId val="162040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0.86842105263157898</c:v>
                </c:pt>
                <c:pt idx="1">
                  <c:v>0.9</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20404880"/>
        <c:axId val="1620410320"/>
      </c:barChart>
      <c:catAx>
        <c:axId val="162040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10320"/>
        <c:crosses val="autoZero"/>
        <c:auto val="1"/>
        <c:lblAlgn val="ctr"/>
        <c:lblOffset val="100"/>
        <c:noMultiLvlLbl val="0"/>
      </c:catAx>
      <c:valAx>
        <c:axId val="162041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0.9375</c:v>
                </c:pt>
                <c:pt idx="1">
                  <c:v>1</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20403792"/>
        <c:axId val="1620402160"/>
      </c:barChart>
      <c:catAx>
        <c:axId val="162040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02160"/>
        <c:crosses val="autoZero"/>
        <c:auto val="1"/>
        <c:lblAlgn val="ctr"/>
        <c:lblOffset val="100"/>
        <c:noMultiLvlLbl val="0"/>
      </c:catAx>
      <c:valAx>
        <c:axId val="162040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0.75619834710743805</c:v>
                </c:pt>
                <c:pt idx="1">
                  <c:v>0.84166666666666667</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20402704"/>
        <c:axId val="1620413584"/>
      </c:barChart>
      <c:catAx>
        <c:axId val="16204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13584"/>
        <c:crosses val="autoZero"/>
        <c:auto val="1"/>
        <c:lblAlgn val="ctr"/>
        <c:lblOffset val="100"/>
        <c:noMultiLvlLbl val="0"/>
      </c:catAx>
      <c:valAx>
        <c:axId val="162041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0.86399999999999999</c:v>
                </c:pt>
                <c:pt idx="1">
                  <c:v>0.92146596858638741</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21093648"/>
        <c:axId val="1621096912"/>
      </c:barChart>
      <c:catAx>
        <c:axId val="162109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1096912"/>
        <c:crosses val="autoZero"/>
        <c:auto val="1"/>
        <c:lblAlgn val="ctr"/>
        <c:lblOffset val="100"/>
        <c:noMultiLvlLbl val="0"/>
      </c:catAx>
      <c:valAx>
        <c:axId val="162109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09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0.81009917355371908</c:v>
                </c:pt>
                <c:pt idx="1">
                  <c:v>0.88156631762652704</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21092560"/>
        <c:axId val="1621088752"/>
        <c:extLst/>
      </c:barChart>
      <c:catAx>
        <c:axId val="1621092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1088752"/>
        <c:crosses val="autoZero"/>
        <c:auto val="1"/>
        <c:lblAlgn val="ctr"/>
        <c:lblOffset val="100"/>
        <c:noMultiLvlLbl val="0"/>
      </c:catAx>
      <c:valAx>
        <c:axId val="16210887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TN"/>
          </a:p>
        </c:txPr>
        <c:crossAx val="162109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0.53500000000000003</c:v>
                </c:pt>
                <c:pt idx="1">
                  <c:v>0.53680555555555554</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21094192"/>
        <c:axId val="1621099632"/>
        <c:extLst/>
      </c:barChart>
      <c:catAx>
        <c:axId val="162109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1099632"/>
        <c:crosses val="autoZero"/>
        <c:auto val="1"/>
        <c:lblAlgn val="ctr"/>
        <c:lblOffset val="100"/>
        <c:noMultiLvlLbl val="0"/>
      </c:catAx>
      <c:valAx>
        <c:axId val="162109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TN"/>
          </a:p>
        </c:txPr>
        <c:crossAx val="162109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0.88709677419354838</c:v>
                </c:pt>
                <c:pt idx="1">
                  <c:v>0.967741935483871</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10286400"/>
        <c:axId val="1610276608"/>
      </c:barChart>
      <c:catAx>
        <c:axId val="16102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76608"/>
        <c:crosses val="autoZero"/>
        <c:auto val="1"/>
        <c:lblAlgn val="ctr"/>
        <c:lblOffset val="100"/>
        <c:noMultiLvlLbl val="0"/>
      </c:catAx>
      <c:valAx>
        <c:axId val="161027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c:v>
                </c:pt>
                <c:pt idx="1">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10273344"/>
        <c:axId val="1610286944"/>
      </c:barChart>
      <c:catAx>
        <c:axId val="161027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86944"/>
        <c:crosses val="autoZero"/>
        <c:auto val="1"/>
        <c:lblAlgn val="ctr"/>
        <c:lblOffset val="100"/>
        <c:noMultiLvlLbl val="0"/>
      </c:catAx>
      <c:valAx>
        <c:axId val="16102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0.91249999999999998</c:v>
                </c:pt>
                <c:pt idx="1">
                  <c:v>0.91463414634146345</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10274976"/>
        <c:axId val="1610284224"/>
      </c:barChart>
      <c:catAx>
        <c:axId val="16102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84224"/>
        <c:crosses val="autoZero"/>
        <c:auto val="1"/>
        <c:lblAlgn val="ctr"/>
        <c:lblOffset val="100"/>
        <c:noMultiLvlLbl val="0"/>
      </c:catAx>
      <c:valAx>
        <c:axId val="161028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0.88888888888888884</c:v>
                </c:pt>
                <c:pt idx="1">
                  <c:v>0.93243243243243246</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10275520"/>
        <c:axId val="1610277696"/>
      </c:barChart>
      <c:catAx>
        <c:axId val="16102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77696"/>
        <c:crosses val="autoZero"/>
        <c:auto val="1"/>
        <c:lblAlgn val="ctr"/>
        <c:lblOffset val="100"/>
        <c:noMultiLvlLbl val="0"/>
      </c:catAx>
      <c:valAx>
        <c:axId val="161027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0.45652173913043476</c:v>
                </c:pt>
                <c:pt idx="1">
                  <c:v>0.78888888888888886</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10278240"/>
        <c:axId val="1610279328"/>
      </c:barChart>
      <c:catAx>
        <c:axId val="161027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79328"/>
        <c:crosses val="autoZero"/>
        <c:auto val="1"/>
        <c:lblAlgn val="ctr"/>
        <c:lblOffset val="100"/>
        <c:noMultiLvlLbl val="0"/>
      </c:catAx>
      <c:valAx>
        <c:axId val="161027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0.96052631578947367</c:v>
                </c:pt>
                <c:pt idx="1">
                  <c:v>0.86250000000000004</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10282592"/>
        <c:axId val="1610283136"/>
      </c:barChart>
      <c:catAx>
        <c:axId val="16102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10283136"/>
        <c:crosses val="autoZero"/>
        <c:auto val="1"/>
        <c:lblAlgn val="ctr"/>
        <c:lblOffset val="100"/>
        <c:noMultiLvlLbl val="0"/>
      </c:catAx>
      <c:valAx>
        <c:axId val="161028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0.9107142857142857</c:v>
                </c:pt>
                <c:pt idx="1">
                  <c:v>0.96551724137931039</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10285312"/>
        <c:axId val="1620412496"/>
      </c:barChart>
      <c:catAx>
        <c:axId val="16102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12496"/>
        <c:crosses val="autoZero"/>
        <c:auto val="1"/>
        <c:lblAlgn val="ctr"/>
        <c:lblOffset val="100"/>
        <c:noMultiLvlLbl val="0"/>
      </c:catAx>
      <c:valAx>
        <c:axId val="16204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TN"/>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20403248"/>
        <c:axId val="1620410864"/>
      </c:barChart>
      <c:catAx>
        <c:axId val="162040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TN"/>
          </a:p>
        </c:txPr>
        <c:crossAx val="1620410864"/>
        <c:crosses val="autoZero"/>
        <c:auto val="1"/>
        <c:lblAlgn val="ctr"/>
        <c:lblOffset val="100"/>
        <c:noMultiLvlLbl val="0"/>
      </c:catAx>
      <c:valAx>
        <c:axId val="162041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TN"/>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20"/>
  <sheetViews>
    <sheetView tabSelected="1" view="pageBreakPreview" topLeftCell="A5" zoomScaleSheetLayoutView="100" workbookViewId="0">
      <selection activeCell="I6" sqref="I6"/>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5" t="s">
        <v>275</v>
      </c>
      <c r="B18" s="385"/>
      <c r="C18" s="385"/>
      <c r="D18" s="386" t="s">
        <v>465</v>
      </c>
      <c r="E18" s="386"/>
      <c r="F18" s="386"/>
      <c r="G18" s="386"/>
      <c r="H18" s="386"/>
      <c r="I18" s="386"/>
      <c r="J18" s="386"/>
      <c r="K18" s="386"/>
    </row>
    <row r="20" spans="1:11" ht="16.5" x14ac:dyDescent="0.3">
      <c r="A20" s="47"/>
      <c r="B20" s="42"/>
      <c r="C20" s="42"/>
      <c r="D20" s="42"/>
      <c r="E20" s="42"/>
      <c r="F20" s="42"/>
      <c r="G20" s="42"/>
      <c r="H20" s="42"/>
      <c r="I20" s="42"/>
    </row>
    <row r="21" spans="1:11" x14ac:dyDescent="0.25">
      <c r="A21" s="387" t="s">
        <v>276</v>
      </c>
      <c r="B21" s="387"/>
      <c r="C21" s="387"/>
      <c r="D21" s="387"/>
      <c r="E21" s="387"/>
      <c r="F21" s="387"/>
      <c r="G21" s="387"/>
      <c r="H21" s="387"/>
      <c r="I21" s="387"/>
      <c r="J21" s="387"/>
      <c r="K21" s="387"/>
    </row>
    <row r="22" spans="1:11" x14ac:dyDescent="0.25">
      <c r="A22" s="48"/>
      <c r="B22" s="43"/>
      <c r="C22" s="43"/>
      <c r="D22" s="42"/>
      <c r="E22" s="42"/>
      <c r="F22" s="42"/>
      <c r="G22" s="42"/>
      <c r="H22" s="42"/>
      <c r="I22" s="42"/>
    </row>
    <row r="23" spans="1:11" ht="42" customHeight="1" x14ac:dyDescent="0.25">
      <c r="A23" s="49" t="s">
        <v>277</v>
      </c>
      <c r="B23" s="381" t="s">
        <v>278</v>
      </c>
      <c r="C23" s="381"/>
      <c r="D23" s="42"/>
      <c r="E23" s="42"/>
      <c r="F23" s="42"/>
      <c r="G23" s="42"/>
      <c r="H23" s="42"/>
      <c r="I23" s="42"/>
      <c r="J23" t="str">
        <f>D18</f>
        <v>CM El Ghazela</v>
      </c>
    </row>
    <row r="24" spans="1:11" ht="33" customHeight="1" x14ac:dyDescent="0.25">
      <c r="A24" s="50" t="s">
        <v>279</v>
      </c>
      <c r="B24" s="383">
        <f>AVERAGE('A3 Exploitation'!D719,'A3 Technique'!D215)</f>
        <v>0.81009917355371908</v>
      </c>
      <c r="C24" s="383"/>
      <c r="D24" s="42"/>
      <c r="E24" s="42"/>
      <c r="F24" s="42"/>
      <c r="G24" s="42"/>
      <c r="H24" s="42"/>
      <c r="I24" s="42"/>
    </row>
    <row r="25" spans="1:11" ht="33" customHeight="1" x14ac:dyDescent="0.25">
      <c r="A25" s="50" t="s">
        <v>280</v>
      </c>
      <c r="B25" s="383">
        <f>AVERAGE('A4 Exploitation'!D719,'A4 Technique'!D215)</f>
        <v>0.88156631762652704</v>
      </c>
      <c r="C25" s="383"/>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1" t="s">
        <v>281</v>
      </c>
      <c r="C29" s="381"/>
      <c r="D29" s="42"/>
      <c r="E29" s="42"/>
      <c r="F29" s="42"/>
      <c r="G29" s="42"/>
      <c r="H29" s="42"/>
      <c r="I29" s="42"/>
      <c r="J29" t="str">
        <f>D18</f>
        <v>CM El Ghazela</v>
      </c>
    </row>
    <row r="30" spans="1:11" ht="33" customHeight="1" x14ac:dyDescent="0.25">
      <c r="A30" s="50" t="s">
        <v>279</v>
      </c>
      <c r="B30" s="383">
        <f>'A3 Exploitation'!D719</f>
        <v>0.86399999999999999</v>
      </c>
      <c r="C30" s="383"/>
      <c r="D30" s="42"/>
      <c r="E30" s="42"/>
      <c r="F30" s="42"/>
      <c r="G30" s="42"/>
      <c r="H30" s="42"/>
      <c r="I30" s="42"/>
    </row>
    <row r="31" spans="1:11" ht="33" customHeight="1" x14ac:dyDescent="0.25">
      <c r="A31" s="50" t="s">
        <v>280</v>
      </c>
      <c r="B31" s="383">
        <f>'A4 Exploitation'!D719</f>
        <v>0.92146596858638741</v>
      </c>
      <c r="C31" s="383"/>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4" t="s">
        <v>282</v>
      </c>
      <c r="C34" s="384"/>
      <c r="D34" s="42"/>
      <c r="E34" s="42"/>
      <c r="F34" s="42"/>
      <c r="G34" s="42"/>
      <c r="H34" s="42"/>
      <c r="I34" s="42"/>
      <c r="J34" t="str">
        <f>D18</f>
        <v>CM El Ghazela</v>
      </c>
    </row>
    <row r="35" spans="1:10" ht="33" customHeight="1" x14ac:dyDescent="0.25">
      <c r="A35" s="50" t="s">
        <v>279</v>
      </c>
      <c r="B35" s="383">
        <f>AVERAGE('A3 Exploitation'!D717, 'A3 Technique'!D213)</f>
        <v>0.53500000000000003</v>
      </c>
      <c r="C35" s="383"/>
      <c r="D35" s="42"/>
      <c r="E35" s="42"/>
      <c r="F35" s="42"/>
      <c r="G35" s="42"/>
      <c r="H35" s="42"/>
      <c r="I35" s="42"/>
    </row>
    <row r="36" spans="1:10" ht="33" customHeight="1" x14ac:dyDescent="0.25">
      <c r="A36" s="50" t="s">
        <v>280</v>
      </c>
      <c r="B36" s="383">
        <f>AVERAGE('A4 Exploitation'!D717, 'A4 Technique'!D213)</f>
        <v>0.53680555555555554</v>
      </c>
      <c r="C36" s="383"/>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1" t="s">
        <v>283</v>
      </c>
      <c r="C39" s="381"/>
      <c r="D39" s="42"/>
      <c r="E39" s="42"/>
      <c r="F39" s="42"/>
      <c r="G39" s="42"/>
      <c r="H39" s="42"/>
      <c r="I39" s="42"/>
      <c r="J39" t="str">
        <f>D18</f>
        <v>CM El Ghazela</v>
      </c>
    </row>
    <row r="40" spans="1:10" ht="33" customHeight="1" x14ac:dyDescent="0.25">
      <c r="A40" s="50" t="s">
        <v>279</v>
      </c>
      <c r="B40" s="380">
        <f>'A3 Exploitation'!D48</f>
        <v>1</v>
      </c>
      <c r="C40" s="380"/>
      <c r="D40" s="42"/>
      <c r="E40" s="42"/>
      <c r="F40" s="42"/>
      <c r="G40" s="42"/>
      <c r="H40" s="42"/>
      <c r="I40" s="42"/>
    </row>
    <row r="41" spans="1:10" ht="33" customHeight="1" x14ac:dyDescent="0.25">
      <c r="A41" s="50" t="s">
        <v>280</v>
      </c>
      <c r="B41" s="380">
        <f>'A4 Exploitation'!D48</f>
        <v>0.88888888888888884</v>
      </c>
      <c r="C41" s="38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1" t="s">
        <v>284</v>
      </c>
      <c r="C44" s="381"/>
      <c r="D44" s="42"/>
      <c r="E44" s="42"/>
      <c r="F44" s="42"/>
      <c r="G44" s="42"/>
      <c r="H44" s="42"/>
      <c r="I44" s="42"/>
      <c r="J44" t="str">
        <f>D18</f>
        <v>CM El Ghazela</v>
      </c>
    </row>
    <row r="45" spans="1:10" ht="33" customHeight="1" x14ac:dyDescent="0.25">
      <c r="A45" s="50" t="s">
        <v>279</v>
      </c>
      <c r="B45" s="380">
        <f>'A3 Exploitation'!D129</f>
        <v>0.88709677419354838</v>
      </c>
      <c r="C45" s="380"/>
      <c r="D45" s="42"/>
      <c r="E45" s="42"/>
      <c r="F45" s="42"/>
      <c r="G45" s="42"/>
      <c r="H45" s="42"/>
      <c r="I45" s="42"/>
    </row>
    <row r="46" spans="1:10" ht="33" customHeight="1" x14ac:dyDescent="0.25">
      <c r="A46" s="50" t="s">
        <v>280</v>
      </c>
      <c r="B46" s="380">
        <f>'A4 Exploitation'!D129</f>
        <v>0.967741935483871</v>
      </c>
      <c r="C46" s="38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1" t="s">
        <v>444</v>
      </c>
      <c r="C49" s="381"/>
      <c r="D49" s="42"/>
      <c r="E49" s="42"/>
      <c r="F49" s="42"/>
      <c r="G49" s="42"/>
      <c r="H49" s="42"/>
      <c r="I49" s="42"/>
      <c r="J49" t="str">
        <f>D18</f>
        <v>CM El Ghazela</v>
      </c>
    </row>
    <row r="50" spans="1:10" ht="33" customHeight="1" x14ac:dyDescent="0.25">
      <c r="A50" s="50" t="s">
        <v>279</v>
      </c>
      <c r="B50" s="380" t="e">
        <f>'A3 Exploitation'!D183</f>
        <v>#DIV/0!</v>
      </c>
      <c r="C50" s="380"/>
      <c r="D50" s="42"/>
      <c r="E50" s="42"/>
      <c r="F50" s="42"/>
      <c r="G50" s="42"/>
      <c r="H50" s="42"/>
      <c r="I50" s="42"/>
    </row>
    <row r="51" spans="1:10" ht="33" customHeight="1" x14ac:dyDescent="0.25">
      <c r="A51" s="50" t="s">
        <v>280</v>
      </c>
      <c r="B51" s="380" t="e">
        <f>'A4 Exploitation'!D183</f>
        <v>#DIV/0!</v>
      </c>
      <c r="C51" s="38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1" t="s">
        <v>445</v>
      </c>
      <c r="C54" s="381"/>
      <c r="D54" s="42"/>
      <c r="E54" s="42"/>
      <c r="F54" s="42"/>
      <c r="G54" s="42"/>
      <c r="H54" s="42"/>
      <c r="I54" s="42"/>
      <c r="J54" t="str">
        <f>D18</f>
        <v>CM El Ghazela</v>
      </c>
    </row>
    <row r="55" spans="1:10" ht="33" customHeight="1" x14ac:dyDescent="0.25">
      <c r="A55" s="50" t="s">
        <v>279</v>
      </c>
      <c r="B55" s="380">
        <f>'A3 Exploitation'!D245</f>
        <v>0.91249999999999998</v>
      </c>
      <c r="C55" s="380"/>
      <c r="D55" s="42"/>
      <c r="E55" s="42"/>
      <c r="F55" s="42"/>
      <c r="G55" s="42"/>
      <c r="H55" s="42"/>
      <c r="I55" s="42"/>
    </row>
    <row r="56" spans="1:10" ht="33" customHeight="1" x14ac:dyDescent="0.25">
      <c r="A56" s="50" t="s">
        <v>280</v>
      </c>
      <c r="B56" s="380">
        <f>'A4 Exploitation'!D245</f>
        <v>0.91463414634146345</v>
      </c>
      <c r="C56" s="38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1" t="s">
        <v>446</v>
      </c>
      <c r="C59" s="381"/>
      <c r="D59" s="42"/>
      <c r="E59" s="42"/>
      <c r="F59" s="42"/>
      <c r="G59" s="42"/>
      <c r="H59" s="42"/>
      <c r="I59" s="42"/>
      <c r="J59" t="str">
        <f>D18</f>
        <v>CM El Ghazela</v>
      </c>
    </row>
    <row r="60" spans="1:10" ht="33" customHeight="1" x14ac:dyDescent="0.25">
      <c r="A60" s="50" t="s">
        <v>279</v>
      </c>
      <c r="B60" s="380">
        <f>'A3 Exploitation'!D300</f>
        <v>0.88888888888888884</v>
      </c>
      <c r="C60" s="380"/>
      <c r="D60" s="42"/>
      <c r="E60" s="42"/>
      <c r="F60" s="42"/>
      <c r="G60" s="42"/>
      <c r="H60" s="42"/>
      <c r="I60" s="42"/>
    </row>
    <row r="61" spans="1:10" ht="33" customHeight="1" x14ac:dyDescent="0.25">
      <c r="A61" s="50" t="s">
        <v>280</v>
      </c>
      <c r="B61" s="380">
        <f>'A4 Exploitation'!D300</f>
        <v>0.93243243243243246</v>
      </c>
      <c r="C61" s="38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1" t="s">
        <v>447</v>
      </c>
      <c r="C64" s="381"/>
      <c r="D64" s="42"/>
      <c r="E64" s="42"/>
      <c r="F64" s="42"/>
      <c r="G64" s="42"/>
      <c r="H64" s="42"/>
      <c r="I64" s="42"/>
      <c r="J64" t="str">
        <f>D18</f>
        <v>CM El Ghazela</v>
      </c>
    </row>
    <row r="65" spans="1:10" ht="33" customHeight="1" x14ac:dyDescent="0.25">
      <c r="A65" s="50" t="s">
        <v>279</v>
      </c>
      <c r="B65" s="380">
        <f>'A3 Exploitation'!D366</f>
        <v>0.45652173913043476</v>
      </c>
      <c r="C65" s="380"/>
      <c r="D65" s="42"/>
      <c r="E65" s="42"/>
      <c r="F65" s="42"/>
      <c r="G65" s="42"/>
      <c r="H65" s="42"/>
      <c r="I65" s="42"/>
    </row>
    <row r="66" spans="1:10" ht="33" customHeight="1" x14ac:dyDescent="0.25">
      <c r="A66" s="50" t="s">
        <v>280</v>
      </c>
      <c r="B66" s="380">
        <f>'A4 Exploitation'!D366</f>
        <v>0.78888888888888886</v>
      </c>
      <c r="C66" s="38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1" t="s">
        <v>448</v>
      </c>
      <c r="C69" s="381"/>
      <c r="D69" s="42"/>
      <c r="E69" s="42"/>
      <c r="F69" s="42"/>
      <c r="G69" s="42"/>
      <c r="H69" s="42"/>
      <c r="I69" s="42"/>
      <c r="J69" t="str">
        <f>D18</f>
        <v>CM El Ghazela</v>
      </c>
    </row>
    <row r="70" spans="1:10" ht="33" customHeight="1" x14ac:dyDescent="0.25">
      <c r="A70" s="50" t="s">
        <v>279</v>
      </c>
      <c r="B70" s="380">
        <f>'A3 Exploitation'!D424</f>
        <v>0.96052631578947367</v>
      </c>
      <c r="C70" s="380"/>
      <c r="D70" s="42"/>
      <c r="E70" s="42"/>
      <c r="F70" s="42"/>
      <c r="G70" s="42"/>
      <c r="H70" s="42"/>
      <c r="I70" s="42"/>
    </row>
    <row r="71" spans="1:10" ht="33" customHeight="1" x14ac:dyDescent="0.25">
      <c r="A71" s="50" t="s">
        <v>280</v>
      </c>
      <c r="B71" s="380">
        <f>'A4 Exploitation'!D424</f>
        <v>0.86250000000000004</v>
      </c>
      <c r="C71" s="38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1" t="s">
        <v>449</v>
      </c>
      <c r="C74" s="381"/>
      <c r="D74" s="42"/>
      <c r="E74" s="42"/>
      <c r="F74" s="42"/>
      <c r="G74" s="42"/>
      <c r="H74" s="42"/>
      <c r="I74" s="42"/>
      <c r="J74" t="str">
        <f>D18</f>
        <v>CM El Ghazela</v>
      </c>
    </row>
    <row r="75" spans="1:10" ht="33" customHeight="1" x14ac:dyDescent="0.25">
      <c r="A75" s="50" t="s">
        <v>279</v>
      </c>
      <c r="B75" s="380">
        <f>'A3 Exploitation'!D471</f>
        <v>0.9107142857142857</v>
      </c>
      <c r="C75" s="380"/>
      <c r="D75" s="42"/>
      <c r="E75" s="42"/>
      <c r="F75" s="42"/>
      <c r="G75" s="42"/>
      <c r="H75" s="42"/>
      <c r="I75" s="42"/>
    </row>
    <row r="76" spans="1:10" ht="33" customHeight="1" x14ac:dyDescent="0.25">
      <c r="A76" s="50" t="s">
        <v>280</v>
      </c>
      <c r="B76" s="380">
        <f>'A4 Exploitation'!D471</f>
        <v>0.96551724137931039</v>
      </c>
      <c r="C76" s="38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1" t="s">
        <v>450</v>
      </c>
      <c r="C79" s="381"/>
      <c r="D79" s="42"/>
      <c r="E79" s="42"/>
      <c r="F79" s="42"/>
      <c r="G79" s="42"/>
      <c r="H79" s="42"/>
      <c r="I79" s="42"/>
      <c r="J79" t="str">
        <f>D18</f>
        <v>CM El Ghazela</v>
      </c>
    </row>
    <row r="80" spans="1:10" ht="33" customHeight="1" x14ac:dyDescent="0.25">
      <c r="A80" s="50" t="s">
        <v>279</v>
      </c>
      <c r="B80" s="380" t="e">
        <f>'A3 Exploitation'!D517</f>
        <v>#DIV/0!</v>
      </c>
      <c r="C80" s="380"/>
      <c r="D80" s="42"/>
      <c r="E80" s="42"/>
      <c r="F80" s="42"/>
      <c r="G80" s="42"/>
      <c r="H80" s="42"/>
      <c r="I80" s="42"/>
    </row>
    <row r="81" spans="1:10" ht="33" customHeight="1" x14ac:dyDescent="0.25">
      <c r="A81" s="50" t="s">
        <v>280</v>
      </c>
      <c r="B81" s="380" t="e">
        <f>'A4 Exploitation'!D517</f>
        <v>#DIV/0!</v>
      </c>
      <c r="C81" s="38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1" t="s">
        <v>451</v>
      </c>
      <c r="C84" s="381"/>
      <c r="D84" s="42"/>
      <c r="E84" s="42"/>
      <c r="F84" s="42"/>
      <c r="G84" s="42"/>
      <c r="H84" s="42"/>
      <c r="I84" s="42"/>
      <c r="J84" t="str">
        <f>D18</f>
        <v>CM El Ghazela</v>
      </c>
    </row>
    <row r="85" spans="1:10" ht="33" customHeight="1" x14ac:dyDescent="0.25">
      <c r="A85" s="50" t="s">
        <v>279</v>
      </c>
      <c r="B85" s="380">
        <f>'A3 Exploitation'!D560</f>
        <v>0.97826086956521741</v>
      </c>
      <c r="C85" s="380"/>
      <c r="D85" s="42"/>
      <c r="E85" s="42"/>
      <c r="F85" s="42"/>
      <c r="G85" s="42"/>
      <c r="H85" s="42"/>
      <c r="I85" s="42"/>
    </row>
    <row r="86" spans="1:10" ht="33" customHeight="1" x14ac:dyDescent="0.25">
      <c r="A86" s="50" t="s">
        <v>280</v>
      </c>
      <c r="B86" s="380">
        <f>'A4 Exploitation'!D560</f>
        <v>0.97826086956521741</v>
      </c>
      <c r="C86" s="38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1" t="s">
        <v>285</v>
      </c>
      <c r="C89" s="381"/>
      <c r="D89" s="42"/>
      <c r="E89" s="42"/>
      <c r="F89" s="42"/>
      <c r="G89" s="42"/>
      <c r="H89" s="42"/>
      <c r="I89" s="42"/>
      <c r="J89" t="str">
        <f>D18</f>
        <v>CM El Ghazela</v>
      </c>
    </row>
    <row r="90" spans="1:10" ht="33" customHeight="1" x14ac:dyDescent="0.25">
      <c r="A90" s="50" t="s">
        <v>279</v>
      </c>
      <c r="B90" s="380">
        <f>'A3 Exploitation'!D600</f>
        <v>0.88095238095238093</v>
      </c>
      <c r="C90" s="380"/>
      <c r="D90" s="42"/>
      <c r="E90" s="42"/>
      <c r="F90" s="42"/>
      <c r="G90" s="42"/>
      <c r="H90" s="42"/>
      <c r="I90" s="42"/>
    </row>
    <row r="91" spans="1:10" ht="33" customHeight="1" x14ac:dyDescent="0.25">
      <c r="A91" s="50" t="s">
        <v>280</v>
      </c>
      <c r="B91" s="380">
        <f>'A4 Exploitation'!D600</f>
        <v>1</v>
      </c>
      <c r="C91" s="38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1" t="s">
        <v>286</v>
      </c>
      <c r="C94" s="381"/>
      <c r="D94" s="42"/>
      <c r="E94" s="42"/>
      <c r="F94" s="42"/>
      <c r="G94" s="42"/>
      <c r="H94" s="42"/>
      <c r="I94" s="42"/>
      <c r="J94" t="str">
        <f>D18</f>
        <v>CM El Ghazela</v>
      </c>
    </row>
    <row r="95" spans="1:10" ht="33" customHeight="1" x14ac:dyDescent="0.25">
      <c r="A95" s="50" t="s">
        <v>279</v>
      </c>
      <c r="B95" s="380">
        <f>'A3 Exploitation'!D662</f>
        <v>0.95833333333333337</v>
      </c>
      <c r="C95" s="380"/>
      <c r="D95" s="42"/>
      <c r="E95" s="42"/>
      <c r="F95" s="42"/>
      <c r="G95" s="42"/>
      <c r="H95" s="42"/>
      <c r="I95" s="42"/>
    </row>
    <row r="96" spans="1:10" ht="33" customHeight="1" x14ac:dyDescent="0.25">
      <c r="A96" s="50" t="s">
        <v>280</v>
      </c>
      <c r="B96" s="380">
        <f>'A4 Exploitation'!D662</f>
        <v>0.95945945945945943</v>
      </c>
      <c r="C96" s="38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2"/>
      <c r="C99" s="382"/>
      <c r="D99" s="42"/>
      <c r="E99" s="42"/>
      <c r="F99" s="42"/>
      <c r="G99" s="42"/>
      <c r="H99" s="42"/>
      <c r="I99" s="42"/>
    </row>
    <row r="100" spans="1:10" ht="33" customHeight="1" x14ac:dyDescent="0.25">
      <c r="A100" s="49" t="s">
        <v>277</v>
      </c>
      <c r="B100" s="381" t="s">
        <v>452</v>
      </c>
      <c r="C100" s="381"/>
      <c r="D100" s="42"/>
      <c r="E100" s="42"/>
      <c r="F100" s="42"/>
      <c r="G100" s="42"/>
      <c r="H100" s="42"/>
      <c r="I100" s="42"/>
      <c r="J100" t="str">
        <f>D18</f>
        <v>CM El Ghazela</v>
      </c>
    </row>
    <row r="101" spans="1:10" ht="33" customHeight="1" x14ac:dyDescent="0.25">
      <c r="A101" s="50" t="s">
        <v>279</v>
      </c>
      <c r="B101" s="380">
        <f>'A3 Exploitation'!D691</f>
        <v>0.86842105263157898</v>
      </c>
      <c r="C101" s="380"/>
      <c r="D101" s="42"/>
      <c r="E101" s="42"/>
      <c r="F101" s="42"/>
      <c r="G101" s="42"/>
      <c r="H101" s="42"/>
      <c r="I101" s="42"/>
    </row>
    <row r="102" spans="1:10" ht="33" customHeight="1" x14ac:dyDescent="0.25">
      <c r="A102" s="50" t="s">
        <v>280</v>
      </c>
      <c r="B102" s="380">
        <f>'A4 Exploitation'!D691</f>
        <v>0.9</v>
      </c>
      <c r="C102" s="380"/>
    </row>
    <row r="103" spans="1:10" ht="18.75" x14ac:dyDescent="0.25">
      <c r="A103" s="53"/>
      <c r="B103" s="46"/>
      <c r="C103" s="46"/>
    </row>
    <row r="104" spans="1:10" ht="33" customHeight="1" x14ac:dyDescent="0.25">
      <c r="A104" s="53"/>
      <c r="B104" s="46"/>
      <c r="C104" s="46"/>
    </row>
    <row r="105" spans="1:10" ht="33" customHeight="1" x14ac:dyDescent="0.25">
      <c r="A105" s="49" t="s">
        <v>277</v>
      </c>
      <c r="B105" s="381" t="s">
        <v>453</v>
      </c>
      <c r="C105" s="381"/>
      <c r="J105" t="str">
        <f>D18</f>
        <v>CM El Ghazela</v>
      </c>
    </row>
    <row r="106" spans="1:10" ht="33" customHeight="1" x14ac:dyDescent="0.25">
      <c r="A106" s="50" t="s">
        <v>279</v>
      </c>
      <c r="B106" s="380">
        <f>'A3 Exploitation'!D715</f>
        <v>0.9375</v>
      </c>
      <c r="C106" s="380"/>
    </row>
    <row r="107" spans="1:10" ht="33" customHeight="1" x14ac:dyDescent="0.25">
      <c r="A107" s="50" t="s">
        <v>280</v>
      </c>
      <c r="B107" s="380">
        <f>'A4 Exploitation'!D715</f>
        <v>1</v>
      </c>
      <c r="C107" s="380"/>
    </row>
    <row r="108" spans="1:10" ht="18.75" x14ac:dyDescent="0.25">
      <c r="A108" s="53"/>
      <c r="B108" s="46"/>
      <c r="C108" s="46"/>
    </row>
    <row r="109" spans="1:10" ht="33" customHeight="1" x14ac:dyDescent="0.25">
      <c r="A109" s="53"/>
      <c r="B109" s="46"/>
      <c r="C109" s="46"/>
    </row>
    <row r="110" spans="1:10" ht="33" customHeight="1" x14ac:dyDescent="0.25">
      <c r="A110" s="49" t="s">
        <v>277</v>
      </c>
      <c r="B110" s="381" t="s">
        <v>287</v>
      </c>
      <c r="C110" s="381"/>
      <c r="J110" t="str">
        <f>D18</f>
        <v>CM El Ghazela</v>
      </c>
    </row>
    <row r="111" spans="1:10" ht="33" customHeight="1" x14ac:dyDescent="0.25">
      <c r="A111" s="50" t="s">
        <v>279</v>
      </c>
      <c r="B111" s="380">
        <f>'A3 Technique'!D215</f>
        <v>0.75619834710743805</v>
      </c>
      <c r="C111" s="380"/>
    </row>
    <row r="112" spans="1:10" ht="33" customHeight="1" x14ac:dyDescent="0.25">
      <c r="A112" s="50" t="s">
        <v>280</v>
      </c>
      <c r="B112" s="380">
        <f>'A4 Technique'!D215</f>
        <v>0.84166666666666667</v>
      </c>
      <c r="C112" s="38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XUwzm4dH2N3OTdih647KSSUTfArp75Un/MsvkmNEiWWmrcU4T7CEPOc6a6dYGHFQw4LDARy2k4JfdyscJPdDlw==" saltValue="sJ3c1iFWs+ff8kKKjAnOcQ=="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19"/>
  <sheetViews>
    <sheetView view="pageBreakPreview" topLeftCell="A577" zoomScale="70" zoomScaleNormal="100" zoomScaleSheetLayoutView="70" workbookViewId="0">
      <selection activeCell="D579" sqref="D57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468"/>
      <c r="E1" s="468"/>
      <c r="F1" s="468"/>
      <c r="G1" s="468"/>
    </row>
    <row r="2" spans="1:7" ht="22.5" x14ac:dyDescent="0.45">
      <c r="A2" s="91"/>
      <c r="B2" s="90">
        <v>0</v>
      </c>
      <c r="C2" s="90">
        <v>1</v>
      </c>
      <c r="D2" s="327"/>
      <c r="E2" s="327"/>
      <c r="F2" s="92"/>
      <c r="G2" s="92"/>
    </row>
    <row r="3" spans="1:7" ht="22.5" x14ac:dyDescent="0.45">
      <c r="A3" s="91"/>
      <c r="B3" s="89">
        <v>2</v>
      </c>
      <c r="C3" s="90">
        <v>2</v>
      </c>
      <c r="D3" s="327"/>
      <c r="E3" s="327"/>
      <c r="F3" s="92"/>
      <c r="G3" s="92"/>
    </row>
    <row r="4" spans="1:7" ht="22.5" x14ac:dyDescent="0.45">
      <c r="A4" s="91"/>
      <c r="B4" s="89"/>
      <c r="C4" s="90" t="s">
        <v>30</v>
      </c>
      <c r="D4" s="327"/>
      <c r="E4" s="327"/>
      <c r="F4" s="92"/>
      <c r="G4" s="92"/>
    </row>
    <row r="5" spans="1:7" ht="22.5" x14ac:dyDescent="0.45">
      <c r="A5" s="91"/>
      <c r="B5" s="89"/>
      <c r="C5" s="89"/>
      <c r="D5" s="327"/>
      <c r="E5" s="327"/>
      <c r="F5" s="92"/>
      <c r="G5" s="92"/>
    </row>
    <row r="6" spans="1:7" ht="22.5" x14ac:dyDescent="0.45">
      <c r="A6" s="91"/>
      <c r="B6" s="89"/>
      <c r="C6" s="89"/>
      <c r="D6" s="327"/>
      <c r="E6" s="327"/>
      <c r="F6" s="92"/>
      <c r="G6" s="92"/>
    </row>
    <row r="7" spans="1:7" ht="22.5" x14ac:dyDescent="0.45">
      <c r="A7" s="469" t="s">
        <v>149</v>
      </c>
      <c r="B7" s="469"/>
      <c r="C7" s="469"/>
      <c r="D7" s="469"/>
      <c r="E7" s="469"/>
      <c r="F7" s="469"/>
      <c r="G7" s="92"/>
    </row>
    <row r="8" spans="1:7" ht="22.5" x14ac:dyDescent="0.45">
      <c r="A8" s="470" t="str">
        <f>'Page de garde'!D18</f>
        <v>CM El Ghazela</v>
      </c>
      <c r="B8" s="470"/>
      <c r="C8" s="470"/>
      <c r="D8" s="470"/>
      <c r="E8" s="470"/>
      <c r="F8" s="470"/>
      <c r="G8" s="92"/>
    </row>
    <row r="9" spans="1:7" ht="22.5" x14ac:dyDescent="0.45">
      <c r="A9" s="93" t="s">
        <v>39</v>
      </c>
      <c r="B9" s="471" t="s">
        <v>466</v>
      </c>
      <c r="C9" s="471"/>
      <c r="D9" s="471"/>
      <c r="E9" s="471"/>
      <c r="F9" s="471"/>
      <c r="G9" s="92"/>
    </row>
    <row r="10" spans="1:7" ht="22.5" x14ac:dyDescent="0.45">
      <c r="A10" s="94" t="s">
        <v>41</v>
      </c>
      <c r="B10" s="472" t="s">
        <v>598</v>
      </c>
      <c r="C10" s="472"/>
      <c r="D10" s="472"/>
      <c r="E10" s="472"/>
      <c r="F10" s="472"/>
      <c r="G10" s="92"/>
    </row>
    <row r="11" spans="1:7" ht="22.5" x14ac:dyDescent="0.45">
      <c r="A11" s="93" t="s">
        <v>40</v>
      </c>
      <c r="B11" s="473">
        <v>43693</v>
      </c>
      <c r="C11" s="473"/>
      <c r="D11" s="473"/>
      <c r="E11" s="473"/>
      <c r="F11" s="473"/>
      <c r="G11" s="92"/>
    </row>
    <row r="12" spans="1:7" ht="22.5" x14ac:dyDescent="0.45">
      <c r="A12" s="93" t="s">
        <v>198</v>
      </c>
      <c r="B12" s="474">
        <f>D719</f>
        <v>0.86399999999999999</v>
      </c>
      <c r="C12" s="474"/>
      <c r="D12" s="474"/>
      <c r="E12" s="474"/>
      <c r="F12" s="474"/>
      <c r="G12" s="92"/>
    </row>
    <row r="13" spans="1:7" ht="22.5" x14ac:dyDescent="0.45">
      <c r="A13" s="91"/>
      <c r="B13" s="89"/>
      <c r="C13" s="89"/>
      <c r="D13" s="468"/>
      <c r="E13" s="468"/>
      <c r="F13" s="468"/>
      <c r="G13" s="468"/>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43693</v>
      </c>
      <c r="B16" s="98"/>
      <c r="C16" s="98"/>
      <c r="D16" s="98"/>
      <c r="E16" s="98"/>
      <c r="F16" s="98"/>
      <c r="G16" s="95"/>
    </row>
    <row r="17" spans="1:8" ht="16.5" customHeight="1" x14ac:dyDescent="0.4">
      <c r="A17" s="394" t="s">
        <v>28</v>
      </c>
      <c r="B17" s="396" t="s">
        <v>29</v>
      </c>
      <c r="C17" s="396"/>
      <c r="D17" s="396" t="s">
        <v>42</v>
      </c>
      <c r="E17" s="397" t="s">
        <v>264</v>
      </c>
      <c r="F17" s="397" t="s">
        <v>294</v>
      </c>
      <c r="G17" s="95"/>
    </row>
    <row r="18" spans="1:8" ht="16.5" customHeight="1" x14ac:dyDescent="0.4">
      <c r="A18" s="394"/>
      <c r="B18" s="99" t="s">
        <v>32</v>
      </c>
      <c r="C18" s="99" t="s">
        <v>31</v>
      </c>
      <c r="D18" s="396"/>
      <c r="E18" s="397"/>
      <c r="F18" s="397"/>
      <c r="G18" s="95"/>
    </row>
    <row r="19" spans="1:8" ht="16.5" customHeight="1" x14ac:dyDescent="0.4">
      <c r="A19" s="281"/>
      <c r="B19" s="282"/>
      <c r="C19" s="282"/>
      <c r="D19" s="282"/>
      <c r="E19" s="323"/>
      <c r="F19" s="323"/>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42" x14ac:dyDescent="0.4">
      <c r="A33" s="102" t="s">
        <v>47</v>
      </c>
      <c r="B33" s="103">
        <v>2</v>
      </c>
      <c r="C33" s="103"/>
      <c r="D33" s="114" t="s">
        <v>496</v>
      </c>
      <c r="E33" s="105"/>
      <c r="F33" s="104" t="s">
        <v>292</v>
      </c>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1">
        <v>2</v>
      </c>
      <c r="C43" s="103"/>
      <c r="D43" s="318">
        <v>1</v>
      </c>
      <c r="E43" s="352"/>
      <c r="F43" s="352"/>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25" t="s">
        <v>36</v>
      </c>
      <c r="B47" s="123"/>
      <c r="C47" s="124"/>
      <c r="D47" s="125">
        <f>SUM(D44,D26)</f>
        <v>36</v>
      </c>
      <c r="E47" s="89"/>
      <c r="F47" s="95"/>
      <c r="G47" s="95"/>
    </row>
    <row r="48" spans="1:7" ht="22.5" x14ac:dyDescent="0.45">
      <c r="A48" s="325" t="s">
        <v>166</v>
      </c>
      <c r="B48" s="123"/>
      <c r="C48" s="124"/>
      <c r="D48" s="126">
        <f>D47/(COUNT(B30:C37,B21:C25,B39:C43)*2)</f>
        <v>1</v>
      </c>
      <c r="E48" s="89"/>
      <c r="F48" s="95"/>
      <c r="G48" s="95"/>
    </row>
    <row r="49" spans="1:7" ht="21" x14ac:dyDescent="0.3">
      <c r="A49" s="427"/>
      <c r="B49" s="427"/>
      <c r="C49" s="427"/>
      <c r="D49" s="427"/>
      <c r="E49" s="427"/>
      <c r="F49" s="427"/>
      <c r="G49" s="427"/>
    </row>
    <row r="50" spans="1:7" ht="22.5" x14ac:dyDescent="0.45">
      <c r="A50" s="243" t="s">
        <v>107</v>
      </c>
      <c r="B50" s="243"/>
      <c r="C50" s="243"/>
      <c r="D50" s="243"/>
      <c r="E50" s="243"/>
      <c r="F50" s="243"/>
      <c r="G50" s="95"/>
    </row>
    <row r="51" spans="1:7" ht="21" x14ac:dyDescent="0.4">
      <c r="A51" s="128">
        <f>B11</f>
        <v>43693</v>
      </c>
      <c r="B51" s="95"/>
      <c r="C51" s="95"/>
      <c r="D51" s="95"/>
      <c r="E51" s="89"/>
      <c r="F51" s="95"/>
      <c r="G51" s="95"/>
    </row>
    <row r="52" spans="1:7" ht="21" x14ac:dyDescent="0.4">
      <c r="A52" s="394" t="s">
        <v>28</v>
      </c>
      <c r="B52" s="396" t="s">
        <v>29</v>
      </c>
      <c r="C52" s="396"/>
      <c r="D52" s="396" t="s">
        <v>42</v>
      </c>
      <c r="E52" s="397" t="s">
        <v>264</v>
      </c>
      <c r="F52" s="397" t="s">
        <v>295</v>
      </c>
      <c r="G52" s="95"/>
    </row>
    <row r="53" spans="1:7" ht="21" x14ac:dyDescent="0.4">
      <c r="A53" s="394"/>
      <c r="B53" s="99" t="s">
        <v>32</v>
      </c>
      <c r="C53" s="99" t="s">
        <v>31</v>
      </c>
      <c r="D53" s="396"/>
      <c r="E53" s="397"/>
      <c r="F53" s="397"/>
      <c r="G53" s="95"/>
    </row>
    <row r="54" spans="1:7" ht="22.5" x14ac:dyDescent="0.4">
      <c r="A54" s="281"/>
      <c r="B54" s="282"/>
      <c r="C54" s="282"/>
      <c r="D54" s="282"/>
      <c r="E54" s="323"/>
      <c r="F54" s="323"/>
      <c r="G54" s="95"/>
    </row>
    <row r="55" spans="1:7" ht="22.5" x14ac:dyDescent="0.4">
      <c r="A55" s="112" t="s">
        <v>52</v>
      </c>
      <c r="B55" s="113"/>
      <c r="C55" s="113"/>
      <c r="D55" s="113"/>
      <c r="E55" s="113"/>
      <c r="F55" s="113"/>
      <c r="G55" s="95"/>
    </row>
    <row r="56" spans="1:7" ht="21" x14ac:dyDescent="0.4">
      <c r="A56" s="129" t="s">
        <v>86</v>
      </c>
      <c r="B56" s="103">
        <v>2</v>
      </c>
      <c r="C56" s="103"/>
      <c r="D56" s="130"/>
      <c r="E56" s="105"/>
      <c r="F56" s="104"/>
      <c r="G56" s="95"/>
    </row>
    <row r="57" spans="1:7" ht="42" x14ac:dyDescent="0.4">
      <c r="A57" s="131" t="s">
        <v>188</v>
      </c>
      <c r="B57" s="103">
        <v>2</v>
      </c>
      <c r="C57" s="103"/>
      <c r="D57" s="104"/>
      <c r="E57" s="105"/>
      <c r="F57" s="104"/>
      <c r="G57" s="95"/>
    </row>
    <row r="58" spans="1:7" ht="21" x14ac:dyDescent="0.4">
      <c r="A58" s="132" t="s">
        <v>297</v>
      </c>
      <c r="B58" s="103">
        <v>2</v>
      </c>
      <c r="C58" s="103"/>
      <c r="D58" s="130"/>
      <c r="E58" s="105"/>
      <c r="F58" s="104"/>
      <c r="G58" s="95"/>
    </row>
    <row r="59" spans="1:7" ht="21" x14ac:dyDescent="0.4">
      <c r="A59" s="129" t="s">
        <v>211</v>
      </c>
      <c r="B59" s="103">
        <v>2</v>
      </c>
      <c r="C59" s="103"/>
      <c r="D59" s="130"/>
      <c r="E59" s="105"/>
      <c r="F59" s="104"/>
      <c r="G59" s="95"/>
    </row>
    <row r="60" spans="1:7" ht="21" x14ac:dyDescent="0.4">
      <c r="A60" s="129" t="s">
        <v>325</v>
      </c>
      <c r="B60" s="103">
        <v>2</v>
      </c>
      <c r="C60" s="103"/>
      <c r="D60" s="130"/>
      <c r="E60" s="105"/>
      <c r="F60" s="104"/>
      <c r="G60" s="95"/>
    </row>
    <row r="61" spans="1:7" ht="21" x14ac:dyDescent="0.4">
      <c r="A61" s="131" t="s">
        <v>109</v>
      </c>
      <c r="B61" s="103">
        <v>2</v>
      </c>
      <c r="C61" s="103"/>
      <c r="D61" s="130"/>
      <c r="E61" s="105"/>
      <c r="F61" s="104"/>
      <c r="G61" s="95"/>
    </row>
    <row r="62" spans="1:7" ht="22.5" x14ac:dyDescent="0.45">
      <c r="A62" s="133" t="s">
        <v>7</v>
      </c>
      <c r="B62" s="103">
        <v>2</v>
      </c>
      <c r="C62" s="117" t="str">
        <f>IF(B62=0, -10, "0")</f>
        <v>0</v>
      </c>
      <c r="D62" s="105"/>
      <c r="E62" s="105"/>
      <c r="F62" s="104"/>
      <c r="G62" s="95"/>
    </row>
    <row r="63" spans="1:7" ht="21" x14ac:dyDescent="0.4">
      <c r="A63" s="129" t="s">
        <v>24</v>
      </c>
      <c r="B63" s="103">
        <v>2</v>
      </c>
      <c r="C63" s="103"/>
      <c r="D63" s="134"/>
      <c r="E63" s="105"/>
      <c r="F63" s="104"/>
      <c r="G63" s="95"/>
    </row>
    <row r="64" spans="1:7" ht="21" x14ac:dyDescent="0.3">
      <c r="A64" s="465"/>
      <c r="B64" s="466"/>
      <c r="C64" s="466"/>
      <c r="D64" s="466"/>
      <c r="E64" s="466"/>
      <c r="F64" s="466"/>
      <c r="G64" s="466"/>
    </row>
    <row r="65" spans="1:7" ht="43.5" customHeight="1" x14ac:dyDescent="0.4">
      <c r="A65" s="461" t="s">
        <v>341</v>
      </c>
      <c r="B65" s="461"/>
      <c r="C65" s="461"/>
      <c r="D65" s="461"/>
      <c r="E65" s="461"/>
      <c r="F65" s="461"/>
      <c r="G65" s="95"/>
    </row>
    <row r="66" spans="1:7" ht="45" x14ac:dyDescent="0.4">
      <c r="A66" s="146" t="s">
        <v>420</v>
      </c>
      <c r="B66" s="103">
        <v>2</v>
      </c>
      <c r="C66" s="117" t="str">
        <f>IF(B66=0, -10, "0")</f>
        <v>0</v>
      </c>
      <c r="D66" s="134"/>
      <c r="E66" s="105"/>
      <c r="F66" s="104"/>
      <c r="G66" s="95"/>
    </row>
    <row r="67" spans="1:7" ht="21" x14ac:dyDescent="0.4">
      <c r="A67" s="132" t="s">
        <v>110</v>
      </c>
      <c r="B67" s="103">
        <v>2</v>
      </c>
      <c r="C67" s="137"/>
      <c r="D67" s="134"/>
      <c r="E67" s="105"/>
      <c r="F67" s="208"/>
      <c r="G67" s="95"/>
    </row>
    <row r="68" spans="1:7" ht="21" x14ac:dyDescent="0.4">
      <c r="A68" s="132" t="s">
        <v>95</v>
      </c>
      <c r="B68" s="103">
        <v>2</v>
      </c>
      <c r="C68" s="137"/>
      <c r="D68" s="134"/>
      <c r="E68" s="105"/>
      <c r="F68" s="208"/>
      <c r="G68" s="95"/>
    </row>
    <row r="69" spans="1:7" ht="21" x14ac:dyDescent="0.4">
      <c r="A69" s="138" t="s">
        <v>317</v>
      </c>
      <c r="B69" s="103">
        <v>2</v>
      </c>
      <c r="C69" s="116" t="str">
        <f>IF(B69=0, -5, "0")</f>
        <v>0</v>
      </c>
      <c r="D69" s="105"/>
      <c r="E69" s="105"/>
      <c r="F69" s="208"/>
      <c r="G69" s="95"/>
    </row>
    <row r="70" spans="1:7" ht="42" x14ac:dyDescent="0.4">
      <c r="A70" s="138" t="s">
        <v>305</v>
      </c>
      <c r="B70" s="103">
        <v>2</v>
      </c>
      <c r="C70" s="116" t="str">
        <f>IF(B70=0, -5, "0")</f>
        <v>0</v>
      </c>
      <c r="D70" s="105"/>
      <c r="E70" s="105"/>
      <c r="F70" s="208"/>
      <c r="G70" s="95"/>
    </row>
    <row r="71" spans="1:7" ht="21" x14ac:dyDescent="0.4">
      <c r="A71" s="102" t="s">
        <v>413</v>
      </c>
      <c r="B71" s="103">
        <v>2</v>
      </c>
      <c r="C71" s="137"/>
      <c r="D71" s="134"/>
      <c r="E71" s="105"/>
      <c r="F71" s="208"/>
      <c r="G71" s="95"/>
    </row>
    <row r="72" spans="1:7" ht="168" x14ac:dyDescent="0.4">
      <c r="A72" s="308" t="s">
        <v>414</v>
      </c>
      <c r="B72" s="103">
        <v>0</v>
      </c>
      <c r="C72" s="116">
        <f>IF(B72=0, -5, "0")</f>
        <v>-5</v>
      </c>
      <c r="D72" s="134" t="s">
        <v>497</v>
      </c>
      <c r="E72" s="104" t="s">
        <v>498</v>
      </c>
      <c r="F72" s="208" t="s">
        <v>292</v>
      </c>
      <c r="G72" s="95"/>
    </row>
    <row r="73" spans="1:7" ht="84" x14ac:dyDescent="0.4">
      <c r="A73" s="172" t="s">
        <v>415</v>
      </c>
      <c r="B73" s="103">
        <v>1</v>
      </c>
      <c r="C73" s="117" t="str">
        <f>IF(B73=0, -10, "0")</f>
        <v>0</v>
      </c>
      <c r="D73" s="104" t="s">
        <v>499</v>
      </c>
      <c r="E73" s="104" t="s">
        <v>500</v>
      </c>
      <c r="F73" s="208" t="s">
        <v>292</v>
      </c>
      <c r="G73" s="95"/>
    </row>
    <row r="74" spans="1:7" ht="21" x14ac:dyDescent="0.4">
      <c r="A74" s="102" t="s">
        <v>207</v>
      </c>
      <c r="B74" s="103">
        <v>2</v>
      </c>
      <c r="C74" s="137"/>
      <c r="D74" s="134"/>
      <c r="E74" s="105"/>
      <c r="F74" s="208"/>
      <c r="G74" s="95"/>
    </row>
    <row r="75" spans="1:7" ht="21" x14ac:dyDescent="0.4">
      <c r="A75" s="102" t="s">
        <v>329</v>
      </c>
      <c r="B75" s="103">
        <v>2</v>
      </c>
      <c r="C75" s="137"/>
      <c r="D75" s="134"/>
      <c r="E75" s="105"/>
      <c r="F75" s="208"/>
      <c r="G75" s="95"/>
    </row>
    <row r="76" spans="1:7" ht="21" x14ac:dyDescent="0.4">
      <c r="A76" s="102" t="s">
        <v>384</v>
      </c>
      <c r="B76" s="103">
        <v>2</v>
      </c>
      <c r="C76" s="137"/>
      <c r="D76" s="134"/>
      <c r="E76" s="105"/>
      <c r="F76" s="208"/>
      <c r="G76" s="95"/>
    </row>
    <row r="77" spans="1:7" ht="42" x14ac:dyDescent="0.4">
      <c r="A77" s="332" t="s">
        <v>387</v>
      </c>
      <c r="B77" s="103">
        <v>2</v>
      </c>
      <c r="C77" s="116" t="str">
        <f>IF(B77=0, -5, "0")</f>
        <v>0</v>
      </c>
      <c r="D77" s="134"/>
      <c r="E77" s="105"/>
      <c r="F77" s="208"/>
      <c r="G77" s="95"/>
    </row>
    <row r="78" spans="1:7" ht="21" x14ac:dyDescent="0.4">
      <c r="A78" s="332" t="s">
        <v>63</v>
      </c>
      <c r="B78" s="103">
        <v>2</v>
      </c>
      <c r="C78" s="116" t="str">
        <f>IF(B78=0, -5, "0")</f>
        <v>0</v>
      </c>
      <c r="D78" s="134"/>
      <c r="E78" s="134"/>
      <c r="F78" s="208"/>
      <c r="G78" s="95"/>
    </row>
    <row r="79" spans="1:7" ht="21" x14ac:dyDescent="0.4">
      <c r="A79" s="332" t="s">
        <v>324</v>
      </c>
      <c r="B79" s="103">
        <v>2</v>
      </c>
      <c r="C79" s="116" t="str">
        <f>IF(B79=0, -5, "0")</f>
        <v>0</v>
      </c>
      <c r="D79" s="134"/>
      <c r="E79" s="134"/>
      <c r="F79" s="208"/>
      <c r="G79" s="95"/>
    </row>
    <row r="80" spans="1:7" ht="42" x14ac:dyDescent="0.4">
      <c r="A80" s="102" t="s">
        <v>148</v>
      </c>
      <c r="B80" s="103">
        <v>2</v>
      </c>
      <c r="C80" s="139" t="str">
        <f>IF(B80=0, -5, "0")</f>
        <v>0</v>
      </c>
      <c r="D80" s="140"/>
      <c r="E80" s="104"/>
      <c r="F80" s="208"/>
      <c r="G80" s="95"/>
    </row>
    <row r="81" spans="1:7" ht="67.5" x14ac:dyDescent="0.4">
      <c r="A81" s="141" t="s">
        <v>309</v>
      </c>
      <c r="B81" s="103">
        <v>2</v>
      </c>
      <c r="C81" s="117" t="str">
        <f>IF(B81=0, -10, "0")</f>
        <v>0</v>
      </c>
      <c r="D81" s="134"/>
      <c r="E81" s="105"/>
      <c r="F81" s="208"/>
      <c r="G81" s="95"/>
    </row>
    <row r="82" spans="1:7" ht="21" x14ac:dyDescent="0.4">
      <c r="A82" s="160" t="s">
        <v>398</v>
      </c>
      <c r="B82" s="103">
        <v>2</v>
      </c>
      <c r="C82" s="103"/>
      <c r="D82" s="140"/>
      <c r="E82" s="105"/>
      <c r="F82" s="208"/>
      <c r="G82" s="95"/>
    </row>
    <row r="83" spans="1:7" ht="21" x14ac:dyDescent="0.4">
      <c r="A83" s="445"/>
      <c r="B83" s="445"/>
      <c r="C83" s="445"/>
      <c r="D83" s="445"/>
      <c r="E83" s="445"/>
      <c r="F83" s="445"/>
      <c r="G83" s="445"/>
    </row>
    <row r="84" spans="1:7" ht="45" customHeight="1" x14ac:dyDescent="0.45">
      <c r="A84" s="467" t="s">
        <v>342</v>
      </c>
      <c r="B84" s="467"/>
      <c r="C84" s="467"/>
      <c r="D84" s="467"/>
      <c r="E84" s="467"/>
      <c r="F84" s="467"/>
      <c r="G84" s="95"/>
    </row>
    <row r="85" spans="1:7" ht="126" x14ac:dyDescent="0.4">
      <c r="A85" s="276" t="s">
        <v>327</v>
      </c>
      <c r="B85" s="251">
        <v>0</v>
      </c>
      <c r="C85" s="275"/>
      <c r="D85" s="208" t="s">
        <v>599</v>
      </c>
      <c r="E85" s="208" t="s">
        <v>501</v>
      </c>
      <c r="F85" s="208" t="s">
        <v>293</v>
      </c>
      <c r="G85" s="95"/>
    </row>
    <row r="86" spans="1:7" ht="45" x14ac:dyDescent="0.4">
      <c r="A86" s="146" t="s">
        <v>420</v>
      </c>
      <c r="B86" s="251">
        <v>2</v>
      </c>
      <c r="C86" s="117" t="str">
        <f>IF(B86=0, -10, "0")</f>
        <v>0</v>
      </c>
      <c r="D86" s="134"/>
      <c r="E86" s="105"/>
      <c r="F86" s="208"/>
      <c r="G86" s="95"/>
    </row>
    <row r="87" spans="1:7" ht="21" x14ac:dyDescent="0.4">
      <c r="A87" s="102" t="s">
        <v>385</v>
      </c>
      <c r="B87" s="251">
        <v>2</v>
      </c>
      <c r="C87" s="117"/>
      <c r="D87" s="104"/>
      <c r="E87" s="105"/>
      <c r="F87" s="208"/>
      <c r="G87" s="95"/>
    </row>
    <row r="88" spans="1:7" ht="21" x14ac:dyDescent="0.4">
      <c r="A88" s="102" t="s">
        <v>386</v>
      </c>
      <c r="B88" s="251">
        <v>2</v>
      </c>
      <c r="C88" s="117"/>
      <c r="D88" s="104"/>
      <c r="E88" s="105"/>
      <c r="F88" s="208"/>
      <c r="G88" s="95"/>
    </row>
    <row r="89" spans="1:7" ht="105" x14ac:dyDescent="0.4">
      <c r="A89" s="102" t="s">
        <v>297</v>
      </c>
      <c r="B89" s="251">
        <v>0</v>
      </c>
      <c r="C89" s="117"/>
      <c r="D89" s="104" t="s">
        <v>600</v>
      </c>
      <c r="E89" s="140" t="s">
        <v>502</v>
      </c>
      <c r="F89" s="208" t="s">
        <v>292</v>
      </c>
      <c r="G89" s="95"/>
    </row>
    <row r="90" spans="1:7" ht="42" x14ac:dyDescent="0.4">
      <c r="A90" s="332" t="s">
        <v>305</v>
      </c>
      <c r="B90" s="251">
        <v>2</v>
      </c>
      <c r="C90" s="139" t="str">
        <f>IF(B90=0, -5, "0")</f>
        <v>0</v>
      </c>
      <c r="D90" s="104"/>
      <c r="E90" s="105"/>
      <c r="F90" s="208"/>
      <c r="G90" s="95"/>
    </row>
    <row r="91" spans="1:7" ht="21" x14ac:dyDescent="0.4">
      <c r="A91" s="102" t="s">
        <v>331</v>
      </c>
      <c r="B91" s="251">
        <v>2</v>
      </c>
      <c r="C91" s="117"/>
      <c r="D91" s="104"/>
      <c r="E91" s="105"/>
      <c r="F91" s="208"/>
      <c r="G91" s="95"/>
    </row>
    <row r="92" spans="1:7" ht="42" x14ac:dyDescent="0.4">
      <c r="A92" s="138" t="s">
        <v>344</v>
      </c>
      <c r="B92" s="251">
        <v>2</v>
      </c>
      <c r="C92" s="139" t="str">
        <f>IF(B92=0, -5, "0")</f>
        <v>0</v>
      </c>
      <c r="D92" s="104"/>
      <c r="E92" s="105"/>
      <c r="F92" s="208"/>
      <c r="G92" s="95"/>
    </row>
    <row r="93" spans="1:7" ht="21" x14ac:dyDescent="0.4">
      <c r="A93" s="138" t="s">
        <v>63</v>
      </c>
      <c r="B93" s="251">
        <v>2</v>
      </c>
      <c r="C93" s="139" t="str">
        <f>IF(B93=0, -5, "0")</f>
        <v>0</v>
      </c>
      <c r="D93" s="104"/>
      <c r="E93" s="105"/>
      <c r="F93" s="208"/>
      <c r="G93" s="95"/>
    </row>
    <row r="94" spans="1:7" ht="21" x14ac:dyDescent="0.4">
      <c r="A94" s="138" t="s">
        <v>324</v>
      </c>
      <c r="B94" s="251">
        <v>2</v>
      </c>
      <c r="C94" s="139" t="str">
        <f>IF(B94=0, -5, "0")</f>
        <v>0</v>
      </c>
      <c r="D94" s="104"/>
      <c r="E94" s="105"/>
      <c r="F94" s="208"/>
      <c r="G94" s="95"/>
    </row>
    <row r="95" spans="1:7" ht="21" x14ac:dyDescent="0.4">
      <c r="A95" s="102" t="s">
        <v>384</v>
      </c>
      <c r="B95" s="251">
        <v>2</v>
      </c>
      <c r="C95" s="117"/>
      <c r="D95" s="104"/>
      <c r="E95" s="105"/>
      <c r="F95" s="208"/>
      <c r="G95" s="95"/>
    </row>
    <row r="96" spans="1:7" ht="42" x14ac:dyDescent="0.4">
      <c r="A96" s="138" t="s">
        <v>148</v>
      </c>
      <c r="B96" s="251">
        <v>2</v>
      </c>
      <c r="C96" s="139" t="str">
        <f>IF(B96=0, -5, "0")</f>
        <v>0</v>
      </c>
      <c r="D96" s="104"/>
      <c r="E96" s="105"/>
      <c r="F96" s="208"/>
      <c r="G96" s="95"/>
    </row>
    <row r="97" spans="1:7" ht="42" x14ac:dyDescent="0.4">
      <c r="A97" s="102" t="s">
        <v>345</v>
      </c>
      <c r="B97" s="251">
        <v>2</v>
      </c>
      <c r="C97" s="117"/>
      <c r="D97" s="104"/>
      <c r="E97" s="105"/>
      <c r="F97" s="208"/>
      <c r="G97" s="95"/>
    </row>
    <row r="98" spans="1:7" ht="21" x14ac:dyDescent="0.4">
      <c r="A98" s="102" t="s">
        <v>416</v>
      </c>
      <c r="B98" s="251">
        <v>2</v>
      </c>
      <c r="C98" s="117"/>
      <c r="D98" s="104"/>
      <c r="E98" s="105"/>
      <c r="F98" s="208"/>
      <c r="G98" s="95"/>
    </row>
    <row r="99" spans="1:7" ht="22.5" x14ac:dyDescent="0.4">
      <c r="A99" s="172" t="s">
        <v>307</v>
      </c>
      <c r="B99" s="251">
        <v>2</v>
      </c>
      <c r="C99" s="117" t="str">
        <f>IF(B99=0, -10, "0")</f>
        <v>0</v>
      </c>
      <c r="D99" s="104"/>
      <c r="E99" s="105"/>
      <c r="F99" s="208"/>
      <c r="G99" s="95"/>
    </row>
    <row r="100" spans="1:7" ht="57" customHeight="1" x14ac:dyDescent="0.4">
      <c r="A100" s="172" t="s">
        <v>314</v>
      </c>
      <c r="B100" s="251">
        <v>2</v>
      </c>
      <c r="C100" s="117" t="str">
        <f>IF(B100=0, -10, "0")</f>
        <v>0</v>
      </c>
      <c r="D100" s="104"/>
      <c r="E100" s="104"/>
      <c r="F100" s="208"/>
      <c r="G100" s="95"/>
    </row>
    <row r="101" spans="1:7" ht="36.75" customHeight="1" x14ac:dyDescent="0.4">
      <c r="A101" s="453"/>
      <c r="B101" s="454"/>
      <c r="C101" s="454"/>
      <c r="D101" s="454"/>
      <c r="E101" s="454"/>
      <c r="F101" s="460"/>
      <c r="G101" s="95"/>
    </row>
    <row r="102" spans="1:7" ht="46.5" customHeight="1" x14ac:dyDescent="0.4">
      <c r="A102" s="461" t="s">
        <v>343</v>
      </c>
      <c r="B102" s="461"/>
      <c r="C102" s="461"/>
      <c r="D102" s="461"/>
      <c r="E102" s="461"/>
      <c r="F102" s="461"/>
      <c r="G102" s="95"/>
    </row>
    <row r="103" spans="1:7" ht="21" x14ac:dyDescent="0.4">
      <c r="A103" s="276" t="s">
        <v>83</v>
      </c>
      <c r="B103" s="251">
        <v>2</v>
      </c>
      <c r="C103" s="251"/>
      <c r="D103" s="277"/>
      <c r="E103" s="254"/>
      <c r="F103" s="208"/>
      <c r="G103" s="95"/>
    </row>
    <row r="104" spans="1:7" ht="22.5" x14ac:dyDescent="0.45">
      <c r="A104" s="133" t="s">
        <v>50</v>
      </c>
      <c r="B104" s="251">
        <v>2</v>
      </c>
      <c r="C104" s="117" t="str">
        <f>IF(B104=0, -10, "0")</f>
        <v>0</v>
      </c>
      <c r="D104" s="134"/>
      <c r="E104" s="105"/>
      <c r="F104" s="208"/>
      <c r="G104" s="95"/>
    </row>
    <row r="105" spans="1:7" ht="22.5" x14ac:dyDescent="0.45">
      <c r="A105" s="132" t="s">
        <v>181</v>
      </c>
      <c r="B105" s="251">
        <v>2</v>
      </c>
      <c r="C105" s="103"/>
      <c r="D105" s="143"/>
      <c r="E105" s="145"/>
      <c r="F105" s="208"/>
      <c r="G105" s="95"/>
    </row>
    <row r="106" spans="1:7" ht="22.5" x14ac:dyDescent="0.45">
      <c r="A106" s="146" t="s">
        <v>376</v>
      </c>
      <c r="B106" s="251">
        <v>2</v>
      </c>
      <c r="C106" s="117" t="str">
        <f>IF(B106=0, -10, "0")</f>
        <v>0</v>
      </c>
      <c r="D106" s="143"/>
      <c r="E106" s="145"/>
      <c r="F106" s="208"/>
      <c r="G106" s="95"/>
    </row>
    <row r="107" spans="1:7" ht="21" x14ac:dyDescent="0.4">
      <c r="A107" s="102" t="s">
        <v>308</v>
      </c>
      <c r="B107" s="251">
        <v>2</v>
      </c>
      <c r="C107" s="142"/>
      <c r="D107" s="134"/>
      <c r="E107" s="105"/>
      <c r="F107" s="208"/>
      <c r="G107" s="95"/>
    </row>
    <row r="108" spans="1:7" ht="21" x14ac:dyDescent="0.4">
      <c r="A108" s="102" t="s">
        <v>455</v>
      </c>
      <c r="B108" s="251">
        <v>2</v>
      </c>
      <c r="C108" s="103"/>
      <c r="D108" s="134"/>
      <c r="E108" s="105"/>
      <c r="F108" s="208"/>
      <c r="G108" s="95"/>
    </row>
    <row r="109" spans="1:7" ht="21" x14ac:dyDescent="0.4">
      <c r="A109" s="453"/>
      <c r="B109" s="454"/>
      <c r="C109" s="454"/>
      <c r="D109" s="454"/>
      <c r="E109" s="454"/>
      <c r="F109" s="460"/>
      <c r="G109" s="95"/>
    </row>
    <row r="110" spans="1:7" ht="39.75" customHeight="1" x14ac:dyDescent="0.4">
      <c r="A110" s="461" t="s">
        <v>375</v>
      </c>
      <c r="B110" s="461"/>
      <c r="C110" s="461"/>
      <c r="D110" s="461"/>
      <c r="E110" s="461"/>
      <c r="F110" s="461"/>
      <c r="G110" s="95"/>
    </row>
    <row r="111" spans="1:7" ht="21" x14ac:dyDescent="0.4">
      <c r="A111" s="276" t="s">
        <v>83</v>
      </c>
      <c r="B111" s="251">
        <v>2</v>
      </c>
      <c r="C111" s="251"/>
      <c r="D111" s="147"/>
      <c r="E111" s="208"/>
      <c r="F111" s="208"/>
      <c r="G111" s="95"/>
    </row>
    <row r="112" spans="1:7" ht="22.5" x14ac:dyDescent="0.45">
      <c r="A112" s="133" t="s">
        <v>50</v>
      </c>
      <c r="B112" s="251">
        <v>2</v>
      </c>
      <c r="C112" s="117" t="str">
        <f>IF(B112=0, -10, "0")</f>
        <v>0</v>
      </c>
      <c r="D112" s="134"/>
      <c r="E112" s="105"/>
      <c r="F112" s="208"/>
      <c r="G112" s="95"/>
    </row>
    <row r="113" spans="1:7" ht="21" x14ac:dyDescent="0.4">
      <c r="A113" s="132" t="s">
        <v>181</v>
      </c>
      <c r="B113" s="251">
        <v>2</v>
      </c>
      <c r="C113" s="103"/>
      <c r="D113" s="134"/>
      <c r="E113" s="105"/>
      <c r="F113" s="208"/>
      <c r="G113" s="95"/>
    </row>
    <row r="114" spans="1:7" ht="21" x14ac:dyDescent="0.4">
      <c r="A114" s="102" t="s">
        <v>116</v>
      </c>
      <c r="B114" s="251">
        <v>2</v>
      </c>
      <c r="C114" s="142"/>
      <c r="D114" s="134"/>
      <c r="E114" s="105"/>
      <c r="F114" s="208"/>
      <c r="G114" s="95"/>
    </row>
    <row r="115" spans="1:7" ht="21" x14ac:dyDescent="0.4">
      <c r="A115" s="102" t="s">
        <v>455</v>
      </c>
      <c r="B115" s="251">
        <v>2</v>
      </c>
      <c r="C115" s="103"/>
      <c r="D115" s="134"/>
      <c r="E115" s="105"/>
      <c r="F115" s="208"/>
      <c r="G115" s="95"/>
    </row>
    <row r="116" spans="1:7" ht="21" x14ac:dyDescent="0.4">
      <c r="A116" s="102" t="s">
        <v>334</v>
      </c>
      <c r="B116" s="251">
        <v>2</v>
      </c>
      <c r="C116" s="136"/>
      <c r="D116" s="134"/>
      <c r="E116" s="105"/>
      <c r="F116" s="208"/>
      <c r="G116" s="95"/>
    </row>
    <row r="117" spans="1:7" ht="21" x14ac:dyDescent="0.4">
      <c r="A117" s="102" t="s">
        <v>337</v>
      </c>
      <c r="B117" s="251">
        <v>2</v>
      </c>
      <c r="C117" s="103"/>
      <c r="D117" s="134"/>
      <c r="E117" s="105"/>
      <c r="F117" s="208"/>
      <c r="G117" s="95"/>
    </row>
    <row r="118" spans="1:7" ht="21" x14ac:dyDescent="0.4">
      <c r="A118" s="454"/>
      <c r="B118" s="454"/>
      <c r="C118" s="454"/>
      <c r="D118" s="454"/>
      <c r="E118" s="454"/>
      <c r="F118" s="454"/>
      <c r="G118" s="95"/>
    </row>
    <row r="119" spans="1:7" ht="22.5" x14ac:dyDescent="0.4">
      <c r="A119" s="461" t="s">
        <v>304</v>
      </c>
      <c r="B119" s="461"/>
      <c r="C119" s="461"/>
      <c r="D119" s="461"/>
      <c r="E119" s="461"/>
      <c r="F119" s="461"/>
      <c r="G119" s="95"/>
    </row>
    <row r="120" spans="1:7" ht="31.5" customHeight="1" x14ac:dyDescent="0.4">
      <c r="A120" s="148" t="s">
        <v>322</v>
      </c>
      <c r="B120" s="251">
        <v>2</v>
      </c>
      <c r="C120" s="149"/>
      <c r="D120" s="150"/>
      <c r="E120" s="254"/>
      <c r="F120" s="208"/>
      <c r="G120" s="95"/>
    </row>
    <row r="121" spans="1:7" ht="37.5" customHeight="1" x14ac:dyDescent="0.4">
      <c r="A121" s="148" t="s">
        <v>296</v>
      </c>
      <c r="B121" s="251">
        <v>2</v>
      </c>
      <c r="C121" s="149"/>
      <c r="D121" s="150"/>
      <c r="E121" s="105"/>
      <c r="F121" s="208"/>
      <c r="G121" s="95"/>
    </row>
    <row r="122" spans="1:7" ht="31.5" customHeight="1" x14ac:dyDescent="0.4">
      <c r="A122" s="106" t="s">
        <v>362</v>
      </c>
      <c r="B122" s="251">
        <v>2</v>
      </c>
      <c r="C122" s="136"/>
      <c r="D122" s="143"/>
      <c r="E122" s="105"/>
      <c r="F122" s="208"/>
      <c r="G122" s="95"/>
    </row>
    <row r="123" spans="1:7" ht="37.5" customHeight="1" x14ac:dyDescent="0.4">
      <c r="A123" s="151" t="s">
        <v>363</v>
      </c>
      <c r="B123" s="251">
        <v>2</v>
      </c>
      <c r="C123" s="136"/>
      <c r="D123" s="143"/>
      <c r="E123" s="105"/>
      <c r="F123" s="208"/>
      <c r="G123" s="95"/>
    </row>
    <row r="124" spans="1:7" ht="24" customHeight="1" x14ac:dyDescent="0.4">
      <c r="A124" s="138" t="s">
        <v>311</v>
      </c>
      <c r="B124" s="251">
        <v>2</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v>2</v>
      </c>
      <c r="C126" s="136"/>
      <c r="D126" s="143"/>
      <c r="E126" s="105"/>
      <c r="F126" s="208"/>
      <c r="G126" s="95"/>
    </row>
    <row r="127" spans="1:7" ht="78.75" customHeight="1" x14ac:dyDescent="0.4">
      <c r="A127" s="151" t="s">
        <v>402</v>
      </c>
      <c r="B127" s="321">
        <v>2</v>
      </c>
      <c r="C127" s="136"/>
      <c r="D127" s="318">
        <v>1</v>
      </c>
      <c r="E127" s="352"/>
      <c r="F127" s="352"/>
      <c r="G127" s="95"/>
    </row>
    <row r="128" spans="1:7" ht="22.5" x14ac:dyDescent="0.4">
      <c r="A128" s="230" t="s">
        <v>54</v>
      </c>
      <c r="B128" s="217"/>
      <c r="C128" s="217"/>
      <c r="D128" s="242">
        <f>SUM(B103:C108,B120:C127,B111:C117,B85:C100,B66:C82,B56:C63)</f>
        <v>110</v>
      </c>
      <c r="E128" s="89"/>
      <c r="F128" s="95"/>
      <c r="G128" s="95"/>
    </row>
    <row r="129" spans="1:16384" ht="22.5" x14ac:dyDescent="0.4">
      <c r="A129" s="230" t="s">
        <v>167</v>
      </c>
      <c r="B129" s="218"/>
      <c r="C129" s="219"/>
      <c r="D129" s="220">
        <f>D128/(COUNT(B103:C108,B120:C127,B111:C117,B85:C100,B66:C82,B56:C63)*2)</f>
        <v>0.88709677419354838</v>
      </c>
      <c r="E129" s="89"/>
      <c r="F129" s="95"/>
      <c r="G129" s="95"/>
    </row>
    <row r="130" spans="1:16384" ht="22.5" x14ac:dyDescent="0.4">
      <c r="A130" s="462"/>
      <c r="B130" s="462"/>
      <c r="C130" s="462"/>
      <c r="D130" s="462"/>
      <c r="E130" s="462"/>
      <c r="F130" s="462"/>
      <c r="G130" s="95"/>
    </row>
    <row r="131" spans="1:16384" ht="22.5" customHeight="1" x14ac:dyDescent="0.4">
      <c r="A131" s="463" t="s">
        <v>404</v>
      </c>
      <c r="B131" s="463"/>
      <c r="C131" s="463"/>
      <c r="D131" s="463"/>
      <c r="E131" s="463"/>
      <c r="F131" s="463"/>
      <c r="G131" s="95"/>
    </row>
    <row r="132" spans="1:16384" ht="22.5" customHeight="1" x14ac:dyDescent="0.4">
      <c r="A132" s="464"/>
      <c r="B132" s="464"/>
      <c r="C132" s="464"/>
      <c r="D132" s="464"/>
      <c r="E132" s="464"/>
      <c r="F132" s="464"/>
      <c r="G132" s="95"/>
    </row>
    <row r="133" spans="1:16384" s="257" customFormat="1" ht="22.5" customHeight="1" x14ac:dyDescent="0.25">
      <c r="A133" s="394" t="s">
        <v>28</v>
      </c>
      <c r="B133" s="396" t="s">
        <v>29</v>
      </c>
      <c r="C133" s="396"/>
      <c r="D133" s="396" t="s">
        <v>42</v>
      </c>
      <c r="E133" s="397" t="s">
        <v>264</v>
      </c>
      <c r="F133" s="397" t="s">
        <v>295</v>
      </c>
    </row>
    <row r="134" spans="1:16384" s="257" customFormat="1" ht="22.5" customHeight="1" x14ac:dyDescent="0.25">
      <c r="A134" s="394"/>
      <c r="B134" s="99" t="s">
        <v>32</v>
      </c>
      <c r="C134" s="99" t="s">
        <v>31</v>
      </c>
      <c r="D134" s="396"/>
      <c r="E134" s="397"/>
      <c r="F134" s="397"/>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55" t="s">
        <v>441</v>
      </c>
      <c r="B137" s="455"/>
      <c r="C137" s="455"/>
      <c r="D137" s="455"/>
      <c r="E137" s="455"/>
      <c r="F137" s="455"/>
      <c r="G137" s="95"/>
    </row>
    <row r="138" spans="1:16384" ht="22.5" x14ac:dyDescent="0.45">
      <c r="A138" s="274" t="s">
        <v>50</v>
      </c>
      <c r="B138" s="103" t="s">
        <v>30</v>
      </c>
      <c r="C138" s="117" t="str">
        <f>IF(B138=0, -10, "0")</f>
        <v>0</v>
      </c>
      <c r="D138" s="313"/>
      <c r="E138" s="209"/>
      <c r="F138" s="104"/>
      <c r="G138" s="95"/>
    </row>
    <row r="139" spans="1:16384" ht="21" x14ac:dyDescent="0.4">
      <c r="A139" s="106" t="s">
        <v>327</v>
      </c>
      <c r="B139" s="103" t="s">
        <v>30</v>
      </c>
      <c r="C139" s="106"/>
      <c r="D139" s="106"/>
      <c r="E139" s="106"/>
      <c r="F139" s="208"/>
      <c r="G139" s="95"/>
    </row>
    <row r="140" spans="1:16384" ht="21" x14ac:dyDescent="0.4">
      <c r="A140" s="106" t="s">
        <v>328</v>
      </c>
      <c r="B140" s="103" t="s">
        <v>30</v>
      </c>
      <c r="C140" s="106"/>
      <c r="D140" s="106"/>
      <c r="E140" s="106"/>
      <c r="F140" s="208"/>
      <c r="G140" s="95"/>
    </row>
    <row r="141" spans="1:16384" ht="21" x14ac:dyDescent="0.4">
      <c r="A141" s="106" t="s">
        <v>357</v>
      </c>
      <c r="B141" s="103" t="s">
        <v>30</v>
      </c>
      <c r="C141" s="106"/>
      <c r="D141" s="106"/>
      <c r="E141" s="106"/>
      <c r="F141" s="208"/>
      <c r="G141" s="95"/>
    </row>
    <row r="142" spans="1:16384" ht="21" x14ac:dyDescent="0.4">
      <c r="A142" s="106" t="s">
        <v>325</v>
      </c>
      <c r="B142" s="103" t="s">
        <v>30</v>
      </c>
      <c r="C142" s="106"/>
      <c r="D142" s="106"/>
      <c r="E142" s="106"/>
      <c r="F142" s="208"/>
      <c r="G142" s="95"/>
    </row>
    <row r="143" spans="1:16384" ht="21" x14ac:dyDescent="0.4">
      <c r="A143" s="266"/>
      <c r="B143" s="265"/>
      <c r="C143" s="272"/>
      <c r="D143" s="272"/>
      <c r="E143" s="272"/>
      <c r="F143" s="272"/>
      <c r="G143" s="95"/>
    </row>
    <row r="144" spans="1:16384" ht="24.75" customHeight="1" x14ac:dyDescent="0.4">
      <c r="A144" s="452" t="s">
        <v>340</v>
      </c>
      <c r="B144" s="452"/>
      <c r="C144" s="452"/>
      <c r="D144" s="452"/>
      <c r="E144" s="452"/>
      <c r="F144" s="452"/>
      <c r="G144" s="95"/>
    </row>
    <row r="145" spans="1:7" ht="21" x14ac:dyDescent="0.4">
      <c r="A145" s="148" t="s">
        <v>327</v>
      </c>
      <c r="B145" s="251" t="s">
        <v>30</v>
      </c>
      <c r="C145" s="148"/>
      <c r="D145" s="148"/>
      <c r="E145" s="148"/>
      <c r="F145" s="208"/>
      <c r="G145" s="95"/>
    </row>
    <row r="146" spans="1:7" ht="21" x14ac:dyDescent="0.4">
      <c r="A146" s="106" t="s">
        <v>401</v>
      </c>
      <c r="B146" s="251" t="s">
        <v>30</v>
      </c>
      <c r="C146" s="106"/>
      <c r="D146" s="106"/>
      <c r="E146" s="106"/>
      <c r="F146" s="208"/>
      <c r="G146" s="95"/>
    </row>
    <row r="147" spans="1:7" ht="21" x14ac:dyDescent="0.4">
      <c r="A147" s="106" t="s">
        <v>389</v>
      </c>
      <c r="B147" s="251" t="s">
        <v>30</v>
      </c>
      <c r="C147" s="106"/>
      <c r="D147" s="106"/>
      <c r="E147" s="106"/>
      <c r="F147" s="208"/>
      <c r="G147" s="95"/>
    </row>
    <row r="148" spans="1:7" ht="21" x14ac:dyDescent="0.4">
      <c r="A148" s="223" t="s">
        <v>330</v>
      </c>
      <c r="B148" s="251" t="s">
        <v>30</v>
      </c>
      <c r="C148" s="117" t="str">
        <f>IF(B148=0, -10, "0")</f>
        <v>0</v>
      </c>
      <c r="D148" s="106"/>
      <c r="E148" s="106"/>
      <c r="F148" s="208"/>
      <c r="G148" s="95"/>
    </row>
    <row r="149" spans="1:7" ht="21" x14ac:dyDescent="0.4">
      <c r="A149" s="106" t="s">
        <v>364</v>
      </c>
      <c r="B149" s="251" t="s">
        <v>30</v>
      </c>
      <c r="C149" s="106"/>
      <c r="D149" s="106"/>
      <c r="E149" s="106"/>
      <c r="F149" s="208"/>
      <c r="G149" s="95"/>
    </row>
    <row r="150" spans="1:7" ht="42" customHeight="1" x14ac:dyDescent="0.4">
      <c r="A150" s="232" t="s">
        <v>305</v>
      </c>
      <c r="B150" s="251" t="s">
        <v>30</v>
      </c>
      <c r="C150" s="139" t="str">
        <f>IF(B150=0, -5, "0")</f>
        <v>0</v>
      </c>
      <c r="D150" s="106"/>
      <c r="E150" s="106"/>
      <c r="F150" s="208"/>
      <c r="G150" s="95"/>
    </row>
    <row r="151" spans="1:7" ht="21" x14ac:dyDescent="0.4">
      <c r="A151" s="106" t="s">
        <v>331</v>
      </c>
      <c r="B151" s="251" t="s">
        <v>30</v>
      </c>
      <c r="C151" s="106"/>
      <c r="D151" s="106"/>
      <c r="E151" s="106"/>
      <c r="F151" s="208"/>
      <c r="G151" s="95"/>
    </row>
    <row r="152" spans="1:7" ht="21" x14ac:dyDescent="0.4">
      <c r="A152" s="223" t="s">
        <v>358</v>
      </c>
      <c r="B152" s="251" t="s">
        <v>30</v>
      </c>
      <c r="C152" s="117" t="str">
        <f>IF(B152=0, -10, "0")</f>
        <v>0</v>
      </c>
      <c r="D152" s="106"/>
      <c r="E152" s="106"/>
      <c r="F152" s="208"/>
      <c r="G152" s="95"/>
    </row>
    <row r="153" spans="1:7" ht="21" x14ac:dyDescent="0.4">
      <c r="A153" s="106" t="s">
        <v>116</v>
      </c>
      <c r="B153" s="251" t="s">
        <v>30</v>
      </c>
      <c r="C153" s="106"/>
      <c r="D153" s="106"/>
      <c r="E153" s="106"/>
      <c r="F153" s="208"/>
      <c r="G153" s="95"/>
    </row>
    <row r="154" spans="1:7" ht="21" x14ac:dyDescent="0.4">
      <c r="A154" s="106" t="s">
        <v>140</v>
      </c>
      <c r="B154" s="251" t="s">
        <v>30</v>
      </c>
      <c r="C154" s="106"/>
      <c r="D154" s="106"/>
      <c r="E154" s="106"/>
      <c r="F154" s="208"/>
      <c r="G154" s="95"/>
    </row>
    <row r="155" spans="1:7" ht="42" x14ac:dyDescent="0.4">
      <c r="A155" s="332" t="s">
        <v>344</v>
      </c>
      <c r="B155" s="251" t="s">
        <v>30</v>
      </c>
      <c r="C155" s="139" t="str">
        <f>IF(B155=0, -5, "0")</f>
        <v>0</v>
      </c>
      <c r="D155" s="106"/>
      <c r="E155" s="106"/>
      <c r="F155" s="208"/>
      <c r="G155" s="95"/>
    </row>
    <row r="156" spans="1:7" ht="21" x14ac:dyDescent="0.4">
      <c r="A156" s="332" t="s">
        <v>63</v>
      </c>
      <c r="B156" s="251" t="s">
        <v>30</v>
      </c>
      <c r="C156" s="139" t="str">
        <f>IF(B156=0, -5, "0")</f>
        <v>0</v>
      </c>
      <c r="D156" s="106"/>
      <c r="E156" s="106"/>
      <c r="F156" s="208"/>
      <c r="G156" s="95"/>
    </row>
    <row r="157" spans="1:7" ht="21" x14ac:dyDescent="0.4">
      <c r="A157" s="332" t="s">
        <v>324</v>
      </c>
      <c r="B157" s="251" t="s">
        <v>30</v>
      </c>
      <c r="C157" s="139" t="str">
        <f>IF(B157=0, -5, "0")</f>
        <v>0</v>
      </c>
      <c r="D157" s="106"/>
      <c r="E157" s="106"/>
      <c r="F157" s="208"/>
      <c r="G157" s="95"/>
    </row>
    <row r="158" spans="1:7" ht="21" x14ac:dyDescent="0.4">
      <c r="A158" s="102" t="s">
        <v>384</v>
      </c>
      <c r="B158" s="251" t="s">
        <v>30</v>
      </c>
      <c r="C158" s="165"/>
      <c r="D158" s="106"/>
      <c r="E158" s="106"/>
      <c r="F158" s="208"/>
      <c r="G158" s="95"/>
    </row>
    <row r="159" spans="1:7" ht="45" x14ac:dyDescent="0.4">
      <c r="A159" s="194" t="s">
        <v>420</v>
      </c>
      <c r="B159" s="251" t="s">
        <v>30</v>
      </c>
      <c r="C159" s="117" t="str">
        <f>IF(B159=0, -10, "0")</f>
        <v>0</v>
      </c>
      <c r="D159" s="106"/>
      <c r="E159" s="106"/>
      <c r="F159" s="208"/>
      <c r="G159" s="95"/>
    </row>
    <row r="160" spans="1:7" ht="42" x14ac:dyDescent="0.4">
      <c r="A160" s="138" t="s">
        <v>148</v>
      </c>
      <c r="B160" s="251" t="s">
        <v>30</v>
      </c>
      <c r="C160" s="106" t="str">
        <f>IF(B160=0, -5, "0")</f>
        <v>0</v>
      </c>
      <c r="D160" s="106"/>
      <c r="E160" s="106"/>
      <c r="F160" s="208"/>
      <c r="G160" s="95"/>
    </row>
    <row r="161" spans="1:7" ht="21" x14ac:dyDescent="0.4">
      <c r="A161" s="453"/>
      <c r="B161" s="454"/>
      <c r="C161" s="454"/>
      <c r="D161" s="454"/>
      <c r="E161" s="454"/>
      <c r="F161" s="454"/>
      <c r="G161" s="95"/>
    </row>
    <row r="162" spans="1:7" ht="32.25" customHeight="1" x14ac:dyDescent="0.4">
      <c r="A162" s="455" t="s">
        <v>442</v>
      </c>
      <c r="B162" s="455"/>
      <c r="C162" s="455"/>
      <c r="D162" s="455"/>
      <c r="E162" s="455"/>
      <c r="F162" s="455"/>
      <c r="G162" s="95"/>
    </row>
    <row r="163" spans="1:7" ht="63" x14ac:dyDescent="0.4">
      <c r="A163" s="311" t="s">
        <v>309</v>
      </c>
      <c r="B163" s="103" t="s">
        <v>30</v>
      </c>
      <c r="C163" s="117" t="str">
        <f>IF(B163=0, -10, "0")</f>
        <v>0</v>
      </c>
      <c r="D163" s="226"/>
      <c r="E163" s="226"/>
      <c r="F163" s="208"/>
      <c r="G163" s="95"/>
    </row>
    <row r="164" spans="1:7" ht="21" x14ac:dyDescent="0.4">
      <c r="A164" s="106" t="s">
        <v>333</v>
      </c>
      <c r="B164" s="103" t="s">
        <v>30</v>
      </c>
      <c r="C164" s="106"/>
      <c r="D164" s="106"/>
      <c r="E164" s="105"/>
      <c r="F164" s="208"/>
      <c r="G164" s="95"/>
    </row>
    <row r="165" spans="1:7" ht="22.5" x14ac:dyDescent="0.4">
      <c r="A165" s="333" t="s">
        <v>381</v>
      </c>
      <c r="B165" s="103" t="s">
        <v>30</v>
      </c>
      <c r="C165" s="117" t="str">
        <f>IF(B165=0, -10, "0")</f>
        <v>0</v>
      </c>
      <c r="D165" s="106"/>
      <c r="E165" s="105"/>
      <c r="F165" s="208"/>
      <c r="G165" s="95"/>
    </row>
    <row r="166" spans="1:7" ht="21" x14ac:dyDescent="0.4">
      <c r="A166" s="106" t="s">
        <v>334</v>
      </c>
      <c r="B166" s="103" t="s">
        <v>30</v>
      </c>
      <c r="C166" s="106"/>
      <c r="D166" s="106"/>
      <c r="E166" s="105"/>
      <c r="F166" s="208"/>
      <c r="G166" s="95"/>
    </row>
    <row r="167" spans="1:7" ht="21" x14ac:dyDescent="0.4">
      <c r="A167" s="233" t="s">
        <v>365</v>
      </c>
      <c r="B167" s="103" t="s">
        <v>30</v>
      </c>
      <c r="C167" s="117" t="str">
        <f>IF(B167=0, -10, "0")</f>
        <v>0</v>
      </c>
      <c r="D167" s="106"/>
      <c r="E167" s="105"/>
      <c r="F167" s="208"/>
      <c r="G167" s="95"/>
    </row>
    <row r="168" spans="1:7" ht="21" x14ac:dyDescent="0.4">
      <c r="A168" s="106" t="s">
        <v>390</v>
      </c>
      <c r="B168" s="103" t="s">
        <v>30</v>
      </c>
      <c r="C168" s="106"/>
      <c r="D168" s="106"/>
      <c r="E168" s="105"/>
      <c r="F168" s="208"/>
      <c r="G168" s="95"/>
    </row>
    <row r="169" spans="1:7" ht="21" x14ac:dyDescent="0.4">
      <c r="A169" s="106" t="s">
        <v>336</v>
      </c>
      <c r="B169" s="103" t="s">
        <v>30</v>
      </c>
      <c r="C169" s="106"/>
      <c r="D169" s="106"/>
      <c r="E169" s="105"/>
      <c r="F169" s="208"/>
      <c r="G169" s="95"/>
    </row>
    <row r="170" spans="1:7" ht="21" x14ac:dyDescent="0.4">
      <c r="A170" s="106" t="s">
        <v>337</v>
      </c>
      <c r="B170" s="103" t="s">
        <v>30</v>
      </c>
      <c r="C170" s="106"/>
      <c r="D170" s="106"/>
      <c r="E170" s="105"/>
      <c r="F170" s="208"/>
      <c r="G170" s="95"/>
    </row>
    <row r="171" spans="1:7" ht="21" x14ac:dyDescent="0.4">
      <c r="A171" s="160" t="s">
        <v>391</v>
      </c>
      <c r="B171" s="103" t="s">
        <v>30</v>
      </c>
      <c r="C171" s="106"/>
      <c r="D171" s="106"/>
      <c r="E171" s="105"/>
      <c r="F171" s="208"/>
      <c r="G171" s="95"/>
    </row>
    <row r="172" spans="1:7" ht="21" x14ac:dyDescent="0.4">
      <c r="A172" s="456"/>
      <c r="B172" s="457"/>
      <c r="C172" s="457"/>
      <c r="D172" s="457"/>
      <c r="E172" s="457"/>
      <c r="F172" s="457"/>
      <c r="G172" s="95"/>
    </row>
    <row r="173" spans="1:7" ht="32.25" customHeight="1" x14ac:dyDescent="0.4">
      <c r="A173" s="455" t="s">
        <v>304</v>
      </c>
      <c r="B173" s="455"/>
      <c r="C173" s="455"/>
      <c r="D173" s="455"/>
      <c r="E173" s="455"/>
      <c r="F173" s="455"/>
      <c r="G173" s="95"/>
    </row>
    <row r="174" spans="1:7" ht="21" x14ac:dyDescent="0.4">
      <c r="A174" s="102" t="s">
        <v>338</v>
      </c>
      <c r="B174" s="103" t="s">
        <v>30</v>
      </c>
      <c r="C174" s="102"/>
      <c r="D174" s="102"/>
      <c r="E174" s="102"/>
      <c r="F174" s="208"/>
      <c r="G174" s="95"/>
    </row>
    <row r="175" spans="1:7" ht="21" x14ac:dyDescent="0.4">
      <c r="A175" s="106" t="s">
        <v>356</v>
      </c>
      <c r="B175" s="103" t="s">
        <v>30</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t="s">
        <v>30</v>
      </c>
      <c r="C177" s="106" t="str">
        <f>IF(B177=0, -5, "0")</f>
        <v>0</v>
      </c>
      <c r="D177" s="106"/>
      <c r="E177" s="106"/>
      <c r="F177" s="208"/>
      <c r="G177" s="95"/>
    </row>
    <row r="178" spans="1:7" ht="21" x14ac:dyDescent="0.4">
      <c r="A178" s="106" t="s">
        <v>377</v>
      </c>
      <c r="B178" s="103" t="s">
        <v>30</v>
      </c>
      <c r="C178" s="106"/>
      <c r="D178" s="106"/>
      <c r="E178" s="106"/>
      <c r="F178" s="208"/>
      <c r="G178" s="95"/>
    </row>
    <row r="179" spans="1:7" ht="21" x14ac:dyDescent="0.4">
      <c r="A179" s="106" t="s">
        <v>417</v>
      </c>
      <c r="B179" s="103" t="s">
        <v>30</v>
      </c>
      <c r="C179" s="106"/>
      <c r="D179" s="106"/>
      <c r="E179" s="106"/>
      <c r="F179" s="208"/>
      <c r="G179" s="95"/>
    </row>
    <row r="180" spans="1:7" ht="21" x14ac:dyDescent="0.4">
      <c r="A180" s="106" t="s">
        <v>388</v>
      </c>
      <c r="B180" s="103" t="s">
        <v>30</v>
      </c>
      <c r="C180" s="106"/>
      <c r="D180" s="106"/>
      <c r="E180" s="106"/>
      <c r="F180" s="208"/>
      <c r="G180" s="95"/>
    </row>
    <row r="181" spans="1:7" ht="80.25" customHeight="1" x14ac:dyDescent="0.4">
      <c r="A181" s="106" t="s">
        <v>402</v>
      </c>
      <c r="B181" s="103" t="str">
        <f>IF(D181=1, 2, IF(AND(D181&lt;1,D181&gt;0), 1, IF(D181=0,"0","NA")))</f>
        <v>NA</v>
      </c>
      <c r="C181" s="102"/>
      <c r="D181" s="318" t="str">
        <f>IFERROR(E181/F181,"N.A")</f>
        <v>N.A</v>
      </c>
      <c r="E181" s="352"/>
      <c r="F181" s="352"/>
      <c r="G181" s="95"/>
    </row>
    <row r="182" spans="1:7" ht="22.5" x14ac:dyDescent="0.4">
      <c r="A182" s="230" t="s">
        <v>418</v>
      </c>
      <c r="B182" s="458"/>
      <c r="C182" s="459"/>
      <c r="D182" s="242">
        <f>SUM(B145:C160,B174:C181,B163:C171,B138:C142)</f>
        <v>0</v>
      </c>
      <c r="E182" s="89"/>
      <c r="F182" s="95"/>
      <c r="G182" s="95"/>
    </row>
    <row r="183" spans="1:7" ht="22.5" x14ac:dyDescent="0.4">
      <c r="A183" s="230" t="s">
        <v>419</v>
      </c>
      <c r="B183" s="218"/>
      <c r="C183" s="219"/>
      <c r="D183" s="220" t="e">
        <f>D182/(COUNT(B138:C142,B145:C160,B163:C171,B174:C181)*2)</f>
        <v>#DIV/0!</v>
      </c>
      <c r="E183" s="89"/>
      <c r="F183" s="95"/>
      <c r="G183" s="95"/>
    </row>
    <row r="184" spans="1:7" ht="21" x14ac:dyDescent="0.4">
      <c r="A184" s="451"/>
      <c r="B184" s="451"/>
      <c r="C184" s="451"/>
      <c r="D184" s="451"/>
      <c r="E184" s="451"/>
      <c r="F184" s="451"/>
      <c r="G184" s="95"/>
    </row>
    <row r="185" spans="1:7" ht="22.5" x14ac:dyDescent="0.45">
      <c r="A185" s="96" t="s">
        <v>100</v>
      </c>
      <c r="B185" s="96"/>
      <c r="C185" s="96"/>
      <c r="D185" s="96"/>
      <c r="E185" s="96"/>
      <c r="F185" s="96"/>
      <c r="G185" s="95"/>
    </row>
    <row r="186" spans="1:7" ht="21" x14ac:dyDescent="0.4">
      <c r="A186" s="128">
        <f>B11</f>
        <v>43693</v>
      </c>
      <c r="B186" s="95"/>
      <c r="C186" s="95"/>
      <c r="D186" s="95"/>
      <c r="E186" s="89"/>
      <c r="F186" s="95"/>
      <c r="G186" s="95"/>
    </row>
    <row r="187" spans="1:7" ht="21" x14ac:dyDescent="0.4">
      <c r="A187" s="394" t="s">
        <v>28</v>
      </c>
      <c r="B187" s="396" t="s">
        <v>29</v>
      </c>
      <c r="C187" s="396"/>
      <c r="D187" s="396" t="s">
        <v>42</v>
      </c>
      <c r="E187" s="397" t="s">
        <v>264</v>
      </c>
      <c r="F187" s="397" t="s">
        <v>295</v>
      </c>
      <c r="G187" s="95"/>
    </row>
    <row r="188" spans="1:7" ht="21" x14ac:dyDescent="0.4">
      <c r="A188" s="394"/>
      <c r="B188" s="99" t="s">
        <v>32</v>
      </c>
      <c r="C188" s="99" t="s">
        <v>31</v>
      </c>
      <c r="D188" s="396"/>
      <c r="E188" s="397"/>
      <c r="F188" s="397"/>
      <c r="G188" s="95"/>
    </row>
    <row r="189" spans="1:7" ht="22.5" x14ac:dyDescent="0.4">
      <c r="A189" s="281"/>
      <c r="B189" s="282"/>
      <c r="C189" s="282"/>
      <c r="D189" s="282"/>
      <c r="E189" s="323"/>
      <c r="F189" s="323"/>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147" x14ac:dyDescent="0.4">
      <c r="A196" s="129" t="s">
        <v>133</v>
      </c>
      <c r="B196" s="103">
        <v>1</v>
      </c>
      <c r="C196" s="103"/>
      <c r="D196" s="118" t="s">
        <v>474</v>
      </c>
      <c r="E196" s="104" t="s">
        <v>601</v>
      </c>
      <c r="F196" s="104" t="s">
        <v>292</v>
      </c>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01" t="s">
        <v>34</v>
      </c>
      <c r="B199" s="402"/>
      <c r="C199" s="403"/>
      <c r="D199" s="107">
        <f>SUM(B191:C198)</f>
        <v>15</v>
      </c>
      <c r="E199" s="89"/>
      <c r="F199" s="95"/>
      <c r="G199" s="95"/>
    </row>
    <row r="200" spans="1:7" ht="21" x14ac:dyDescent="0.4">
      <c r="A200" s="107" t="s">
        <v>33</v>
      </c>
      <c r="B200" s="108"/>
      <c r="C200" s="109"/>
      <c r="D200" s="110">
        <f>D199/(COUNT(B191:C198)*2)</f>
        <v>0.9375</v>
      </c>
      <c r="E200" s="89"/>
      <c r="F200" s="95"/>
      <c r="G200" s="95"/>
    </row>
    <row r="201" spans="1:7" ht="21" x14ac:dyDescent="0.4">
      <c r="A201" s="427"/>
      <c r="B201" s="427"/>
      <c r="C201" s="427"/>
      <c r="D201" s="427"/>
      <c r="E201" s="427"/>
      <c r="F201" s="427"/>
      <c r="G201" s="95"/>
    </row>
    <row r="202" spans="1:7" ht="22.5" x14ac:dyDescent="0.4">
      <c r="A202" s="112" t="s">
        <v>104</v>
      </c>
      <c r="B202" s="154"/>
      <c r="C202" s="113"/>
      <c r="D202" s="113"/>
      <c r="E202" s="113"/>
      <c r="F202" s="113"/>
      <c r="G202" s="95"/>
    </row>
    <row r="203" spans="1:7" ht="63" x14ac:dyDescent="0.4">
      <c r="A203" s="102" t="s">
        <v>208</v>
      </c>
      <c r="B203" s="103">
        <v>1</v>
      </c>
      <c r="C203" s="103"/>
      <c r="D203" s="140" t="s">
        <v>477</v>
      </c>
      <c r="E203" s="140" t="s">
        <v>602</v>
      </c>
      <c r="F203" s="104" t="s">
        <v>292</v>
      </c>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42" x14ac:dyDescent="0.4">
      <c r="A211" s="102" t="s">
        <v>140</v>
      </c>
      <c r="B211" s="103">
        <v>2</v>
      </c>
      <c r="C211" s="103"/>
      <c r="D211" s="104" t="s">
        <v>508</v>
      </c>
      <c r="E211" s="105"/>
      <c r="F211" s="104" t="s">
        <v>292</v>
      </c>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105.75" x14ac:dyDescent="0.45">
      <c r="A215" s="183" t="s">
        <v>132</v>
      </c>
      <c r="B215" s="103">
        <v>1</v>
      </c>
      <c r="C215" s="117" t="str">
        <f>IF(B215=0, -10, "0")</f>
        <v>0</v>
      </c>
      <c r="D215" s="355" t="s">
        <v>509</v>
      </c>
      <c r="E215" s="104" t="s">
        <v>603</v>
      </c>
      <c r="F215" s="104" t="s">
        <v>292</v>
      </c>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01" t="s">
        <v>34</v>
      </c>
      <c r="B223" s="402"/>
      <c r="C223" s="403"/>
      <c r="D223" s="122">
        <f>SUM(B203:C222)</f>
        <v>38</v>
      </c>
      <c r="E223" s="89"/>
      <c r="F223" s="95"/>
      <c r="G223" s="95"/>
    </row>
    <row r="224" spans="1:7" ht="21" x14ac:dyDescent="0.4">
      <c r="A224" s="107" t="s">
        <v>33</v>
      </c>
      <c r="B224" s="108"/>
      <c r="C224" s="109"/>
      <c r="D224" s="110">
        <f>D223/(COUNT(B203:C222)*2)</f>
        <v>0.95</v>
      </c>
      <c r="E224" s="89"/>
      <c r="F224" s="95"/>
      <c r="G224" s="95"/>
    </row>
    <row r="225" spans="1:7" ht="21" x14ac:dyDescent="0.4">
      <c r="A225" s="427"/>
      <c r="B225" s="427"/>
      <c r="C225" s="427"/>
      <c r="D225" s="427"/>
      <c r="E225" s="427"/>
      <c r="F225" s="427"/>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105" x14ac:dyDescent="0.4">
      <c r="A230" s="162" t="s">
        <v>116</v>
      </c>
      <c r="B230" s="103">
        <v>0</v>
      </c>
      <c r="C230" s="117"/>
      <c r="D230" s="163" t="s">
        <v>604</v>
      </c>
      <c r="E230" s="104" t="s">
        <v>510</v>
      </c>
      <c r="F230" s="104" t="s">
        <v>293</v>
      </c>
      <c r="G230" s="95"/>
    </row>
    <row r="231" spans="1:7" ht="84.75" x14ac:dyDescent="0.45">
      <c r="A231" s="335" t="s">
        <v>394</v>
      </c>
      <c r="B231" s="103">
        <v>1</v>
      </c>
      <c r="C231" s="117" t="str">
        <f>IF(B231=0, -10, "0")</f>
        <v>0</v>
      </c>
      <c r="D231" s="163" t="s">
        <v>511</v>
      </c>
      <c r="E231" s="104" t="s">
        <v>512</v>
      </c>
      <c r="F231" s="104" t="s">
        <v>292</v>
      </c>
      <c r="G231" s="95"/>
    </row>
    <row r="232" spans="1:7" ht="20.25" customHeight="1" x14ac:dyDescent="0.45">
      <c r="A232" s="448" t="s">
        <v>304</v>
      </c>
      <c r="B232" s="449"/>
      <c r="C232" s="449"/>
      <c r="D232" s="450"/>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v>1</v>
      </c>
      <c r="C240" s="136"/>
      <c r="D240" s="318">
        <v>0.33300000000000002</v>
      </c>
      <c r="E240" s="352"/>
      <c r="F240" s="352"/>
      <c r="G240" s="95"/>
    </row>
    <row r="241" spans="1:7" ht="21" x14ac:dyDescent="0.4">
      <c r="A241" s="401" t="s">
        <v>34</v>
      </c>
      <c r="B241" s="402"/>
      <c r="C241" s="403"/>
      <c r="D241" s="107">
        <f>SUM(B227:C231,B233:C240)</f>
        <v>20</v>
      </c>
      <c r="E241" s="89"/>
      <c r="F241" s="95"/>
      <c r="G241" s="95"/>
    </row>
    <row r="242" spans="1:7" ht="21" x14ac:dyDescent="0.4">
      <c r="A242" s="107" t="s">
        <v>33</v>
      </c>
      <c r="B242" s="108"/>
      <c r="C242" s="109"/>
      <c r="D242" s="110">
        <f>D241/(COUNT(B227:C231,B233:C240)*2)</f>
        <v>0.83333333333333337</v>
      </c>
      <c r="E242" s="89"/>
      <c r="F242" s="95"/>
      <c r="G242" s="95"/>
    </row>
    <row r="243" spans="1:7" ht="21" x14ac:dyDescent="0.4">
      <c r="A243" s="127"/>
      <c r="B243" s="95"/>
      <c r="C243" s="95"/>
      <c r="D243" s="95"/>
      <c r="E243" s="89"/>
      <c r="F243" s="95"/>
      <c r="G243" s="95"/>
    </row>
    <row r="244" spans="1:7" ht="22.5" x14ac:dyDescent="0.45">
      <c r="A244" s="325" t="s">
        <v>421</v>
      </c>
      <c r="B244" s="152"/>
      <c r="C244" s="153"/>
      <c r="D244" s="125">
        <f>SUM(D241,D199,D223)</f>
        <v>73</v>
      </c>
      <c r="E244" s="89"/>
      <c r="F244" s="95"/>
      <c r="G244" s="95"/>
    </row>
    <row r="245" spans="1:7" ht="22.5" x14ac:dyDescent="0.45">
      <c r="A245" s="325" t="s">
        <v>422</v>
      </c>
      <c r="B245" s="152"/>
      <c r="C245" s="153"/>
      <c r="D245" s="126">
        <f>D244/(COUNT(B227:C231,B191:C198,B203:C222,B233:C240)*2)</f>
        <v>0.91249999999999998</v>
      </c>
      <c r="E245" s="89"/>
      <c r="F245" s="95"/>
      <c r="G245" s="95"/>
    </row>
    <row r="246" spans="1:7" ht="21" x14ac:dyDescent="0.4">
      <c r="A246" s="427"/>
      <c r="B246" s="427"/>
      <c r="C246" s="427"/>
      <c r="D246" s="427"/>
      <c r="E246" s="427"/>
      <c r="F246" s="427"/>
      <c r="G246" s="95"/>
    </row>
    <row r="247" spans="1:7" ht="22.5" x14ac:dyDescent="0.45">
      <c r="A247" s="96" t="s">
        <v>101</v>
      </c>
      <c r="B247" s="96"/>
      <c r="C247" s="96"/>
      <c r="D247" s="96"/>
      <c r="E247" s="96"/>
      <c r="F247" s="96"/>
      <c r="G247" s="95"/>
    </row>
    <row r="248" spans="1:7" ht="21" x14ac:dyDescent="0.4">
      <c r="A248" s="128">
        <f>B11</f>
        <v>43693</v>
      </c>
      <c r="B248" s="95"/>
      <c r="C248" s="95"/>
      <c r="D248" s="95"/>
      <c r="E248" s="89"/>
      <c r="F248" s="95"/>
      <c r="G248" s="95"/>
    </row>
    <row r="249" spans="1:7" ht="21" x14ac:dyDescent="0.4">
      <c r="A249" s="394" t="s">
        <v>28</v>
      </c>
      <c r="B249" s="396" t="s">
        <v>29</v>
      </c>
      <c r="C249" s="396"/>
      <c r="D249" s="396" t="s">
        <v>42</v>
      </c>
      <c r="E249" s="397" t="s">
        <v>264</v>
      </c>
      <c r="F249" s="397" t="s">
        <v>295</v>
      </c>
      <c r="G249" s="95"/>
    </row>
    <row r="250" spans="1:7" ht="21" x14ac:dyDescent="0.4">
      <c r="A250" s="394"/>
      <c r="B250" s="99" t="s">
        <v>32</v>
      </c>
      <c r="C250" s="99" t="s">
        <v>31</v>
      </c>
      <c r="D250" s="396"/>
      <c r="E250" s="397"/>
      <c r="F250" s="397"/>
      <c r="G250" s="95"/>
    </row>
    <row r="251" spans="1:7" ht="22.5" x14ac:dyDescent="0.4">
      <c r="A251" s="281"/>
      <c r="B251" s="282"/>
      <c r="C251" s="282"/>
      <c r="D251" s="282"/>
      <c r="E251" s="323"/>
      <c r="F251" s="32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105" x14ac:dyDescent="0.4">
      <c r="A258" s="129" t="s">
        <v>141</v>
      </c>
      <c r="B258" s="103">
        <v>0</v>
      </c>
      <c r="C258" s="103"/>
      <c r="D258" s="104" t="s">
        <v>473</v>
      </c>
      <c r="E258" s="104" t="s">
        <v>518</v>
      </c>
      <c r="F258" s="104" t="s">
        <v>292</v>
      </c>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01" t="s">
        <v>34</v>
      </c>
      <c r="B261" s="402"/>
      <c r="C261" s="403"/>
      <c r="D261" s="200">
        <f>SUM(B253:C260)</f>
        <v>14</v>
      </c>
      <c r="E261" s="89"/>
      <c r="F261" s="95"/>
      <c r="G261" s="95"/>
    </row>
    <row r="262" spans="1:7" ht="21" x14ac:dyDescent="0.4">
      <c r="A262" s="107" t="s">
        <v>33</v>
      </c>
      <c r="B262" s="108"/>
      <c r="C262" s="109"/>
      <c r="D262" s="110">
        <f>D261/(COUNT(B253:C260)*2)</f>
        <v>0.875</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336" x14ac:dyDescent="0.4">
      <c r="A274" s="102" t="s">
        <v>116</v>
      </c>
      <c r="B274" s="103">
        <v>0</v>
      </c>
      <c r="C274" s="103"/>
      <c r="D274" s="130" t="s">
        <v>519</v>
      </c>
      <c r="E274" s="104" t="s">
        <v>520</v>
      </c>
      <c r="F274" s="104" t="s">
        <v>292</v>
      </c>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63.75" customHeight="1" x14ac:dyDescent="0.4">
      <c r="A278" s="102" t="s">
        <v>140</v>
      </c>
      <c r="B278" s="103">
        <v>1</v>
      </c>
      <c r="C278" s="103"/>
      <c r="D278" s="104" t="s">
        <v>521</v>
      </c>
      <c r="E278" s="104" t="s">
        <v>522</v>
      </c>
      <c r="F278" s="104" t="s">
        <v>292</v>
      </c>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84" x14ac:dyDescent="0.4">
      <c r="A282" s="102" t="s">
        <v>384</v>
      </c>
      <c r="B282" s="103">
        <v>1</v>
      </c>
      <c r="C282" s="165"/>
      <c r="D282" s="104" t="s">
        <v>523</v>
      </c>
      <c r="E282" s="104" t="s">
        <v>524</v>
      </c>
      <c r="F282" s="104" t="s">
        <v>293</v>
      </c>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11"/>
      <c r="B286" s="411"/>
      <c r="C286" s="411"/>
      <c r="D286" s="411"/>
      <c r="E286" s="411"/>
      <c r="F286" s="411"/>
      <c r="G286" s="95"/>
    </row>
    <row r="287" spans="1:7" ht="31.5" customHeight="1" x14ac:dyDescent="0.4">
      <c r="A287" s="447" t="s">
        <v>304</v>
      </c>
      <c r="B287" s="447"/>
      <c r="C287" s="447"/>
      <c r="D287" s="447"/>
      <c r="E287" s="447"/>
      <c r="F287" s="447"/>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81" customHeight="1" x14ac:dyDescent="0.4">
      <c r="A292" s="138" t="s">
        <v>311</v>
      </c>
      <c r="B292" s="103">
        <v>1</v>
      </c>
      <c r="C292" s="117" t="str">
        <f>IF(B292=0, -5, "0")</f>
        <v>0</v>
      </c>
      <c r="D292" s="104" t="s">
        <v>525</v>
      </c>
      <c r="E292" s="104" t="s">
        <v>526</v>
      </c>
      <c r="F292" s="104" t="s">
        <v>292</v>
      </c>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v>1</v>
      </c>
      <c r="C295" s="103"/>
      <c r="D295" s="318">
        <v>0.66700000000000004</v>
      </c>
      <c r="E295" s="352"/>
      <c r="F295" s="352"/>
      <c r="G295" s="95"/>
    </row>
    <row r="296" spans="1:7" ht="21" x14ac:dyDescent="0.4">
      <c r="A296" s="122" t="s">
        <v>34</v>
      </c>
      <c r="B296" s="122"/>
      <c r="C296" s="122"/>
      <c r="D296" s="122">
        <f>SUM(B265:C285,B288:C295)</f>
        <v>50</v>
      </c>
      <c r="E296" s="89"/>
      <c r="F296" s="95"/>
      <c r="G296" s="95"/>
    </row>
    <row r="297" spans="1:7" ht="21" x14ac:dyDescent="0.4">
      <c r="A297" s="107" t="s">
        <v>33</v>
      </c>
      <c r="B297" s="108"/>
      <c r="C297" s="109"/>
      <c r="D297" s="110">
        <f>D296/(COUNT(B265:C285,B288:C295)*2)</f>
        <v>0.8928571428571429</v>
      </c>
      <c r="E297" s="89"/>
      <c r="F297" s="95"/>
      <c r="G297" s="95"/>
    </row>
    <row r="298" spans="1:7" ht="21" x14ac:dyDescent="0.4">
      <c r="A298" s="127"/>
      <c r="B298" s="95"/>
      <c r="C298" s="95"/>
      <c r="D298" s="95"/>
      <c r="E298" s="89"/>
      <c r="F298" s="95"/>
      <c r="G298" s="95"/>
    </row>
    <row r="299" spans="1:7" ht="22.5" x14ac:dyDescent="0.45">
      <c r="A299" s="325" t="s">
        <v>423</v>
      </c>
      <c r="B299" s="152"/>
      <c r="C299" s="153"/>
      <c r="D299" s="125">
        <f>SUM(D261,D296)</f>
        <v>64</v>
      </c>
      <c r="E299" s="89"/>
      <c r="F299" s="95"/>
      <c r="G299" s="95"/>
    </row>
    <row r="300" spans="1:7" ht="22.5" x14ac:dyDescent="0.45">
      <c r="A300" s="325" t="s">
        <v>424</v>
      </c>
      <c r="B300" s="152"/>
      <c r="C300" s="153"/>
      <c r="D300" s="126">
        <f>D299/(COUNT(B253:C260,B265:C285,B288:C295)*2)</f>
        <v>0.88888888888888884</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43693</v>
      </c>
      <c r="B303" s="95"/>
      <c r="C303" s="95"/>
      <c r="D303" s="95"/>
      <c r="E303" s="89"/>
      <c r="F303" s="95"/>
      <c r="G303" s="95"/>
    </row>
    <row r="304" spans="1:7" ht="21" x14ac:dyDescent="0.4">
      <c r="A304" s="394" t="s">
        <v>28</v>
      </c>
      <c r="B304" s="396" t="s">
        <v>29</v>
      </c>
      <c r="C304" s="396"/>
      <c r="D304" s="396" t="s">
        <v>42</v>
      </c>
      <c r="E304" s="397" t="s">
        <v>264</v>
      </c>
      <c r="F304" s="397" t="s">
        <v>295</v>
      </c>
      <c r="G304" s="95"/>
    </row>
    <row r="305" spans="1:7" ht="21" x14ac:dyDescent="0.4">
      <c r="A305" s="394"/>
      <c r="B305" s="99" t="s">
        <v>32</v>
      </c>
      <c r="C305" s="99" t="s">
        <v>31</v>
      </c>
      <c r="D305" s="396"/>
      <c r="E305" s="397"/>
      <c r="F305" s="397"/>
      <c r="G305" s="95"/>
    </row>
    <row r="306" spans="1:7" ht="22.5" x14ac:dyDescent="0.4">
      <c r="A306" s="281"/>
      <c r="B306" s="282"/>
      <c r="C306" s="282"/>
      <c r="D306" s="282"/>
      <c r="E306" s="323"/>
      <c r="F306" s="323"/>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104.25" customHeight="1" x14ac:dyDescent="0.4">
      <c r="A313" s="129" t="s">
        <v>119</v>
      </c>
      <c r="B313" s="103">
        <v>0</v>
      </c>
      <c r="C313" s="103"/>
      <c r="D313" s="130" t="s">
        <v>468</v>
      </c>
      <c r="E313" s="104" t="s">
        <v>531</v>
      </c>
      <c r="F313" s="104" t="s">
        <v>292</v>
      </c>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14</v>
      </c>
      <c r="E316" s="89"/>
      <c r="F316" s="95"/>
      <c r="G316" s="95"/>
    </row>
    <row r="317" spans="1:7" ht="21" x14ac:dyDescent="0.4">
      <c r="A317" s="107" t="s">
        <v>33</v>
      </c>
      <c r="B317" s="108"/>
      <c r="C317" s="109"/>
      <c r="D317" s="110">
        <f>D316/(COUNT(B308:C315)*2)</f>
        <v>0.875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273" x14ac:dyDescent="0.45">
      <c r="A322" s="169" t="s">
        <v>309</v>
      </c>
      <c r="B322" s="103">
        <v>0</v>
      </c>
      <c r="C322" s="117">
        <f>IF(B322=0, -10, "0")</f>
        <v>-10</v>
      </c>
      <c r="D322" s="155" t="s">
        <v>605</v>
      </c>
      <c r="E322" s="104" t="s">
        <v>532</v>
      </c>
      <c r="F322" s="104" t="s">
        <v>292</v>
      </c>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42" x14ac:dyDescent="0.4">
      <c r="A326" s="102" t="s">
        <v>140</v>
      </c>
      <c r="B326" s="103">
        <v>2</v>
      </c>
      <c r="C326" s="103"/>
      <c r="D326" s="104" t="s">
        <v>508</v>
      </c>
      <c r="E326" s="105"/>
      <c r="F326" s="104" t="s">
        <v>292</v>
      </c>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378" x14ac:dyDescent="0.4">
      <c r="A332" s="172" t="s">
        <v>58</v>
      </c>
      <c r="B332" s="103">
        <v>0</v>
      </c>
      <c r="C332" s="117">
        <f>IF(B332=0, -10, "0")</f>
        <v>-10</v>
      </c>
      <c r="D332" s="171" t="s">
        <v>606</v>
      </c>
      <c r="E332" s="104" t="s">
        <v>533</v>
      </c>
      <c r="F332" s="104" t="s">
        <v>292</v>
      </c>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84" x14ac:dyDescent="0.4">
      <c r="A336" s="102" t="s">
        <v>384</v>
      </c>
      <c r="B336" s="103">
        <v>1</v>
      </c>
      <c r="C336" s="165"/>
      <c r="D336" s="104" t="s">
        <v>472</v>
      </c>
      <c r="E336" s="104" t="s">
        <v>607</v>
      </c>
      <c r="F336" s="104" t="s">
        <v>292</v>
      </c>
      <c r="G336" s="95"/>
    </row>
    <row r="337" spans="1:7" ht="144.75" customHeight="1" x14ac:dyDescent="0.4">
      <c r="A337" s="102" t="s">
        <v>367</v>
      </c>
      <c r="B337" s="103">
        <v>0</v>
      </c>
      <c r="C337" s="103"/>
      <c r="D337" s="155" t="s">
        <v>469</v>
      </c>
      <c r="E337" s="155" t="s">
        <v>536</v>
      </c>
      <c r="F337" s="104" t="s">
        <v>292</v>
      </c>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11</v>
      </c>
      <c r="E339" s="89"/>
      <c r="F339" s="95"/>
      <c r="G339" s="95"/>
    </row>
    <row r="340" spans="1:7" ht="21" x14ac:dyDescent="0.4">
      <c r="A340" s="107" t="s">
        <v>33</v>
      </c>
      <c r="B340" s="108"/>
      <c r="C340" s="109"/>
      <c r="D340" s="110">
        <f>D339/(COUNT(B320:C338)*2)</f>
        <v>0.26190476190476192</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105" x14ac:dyDescent="0.4">
      <c r="A345" s="172" t="s">
        <v>376</v>
      </c>
      <c r="B345" s="103">
        <v>0</v>
      </c>
      <c r="C345" s="117">
        <f>IF(B345=0, -10, "0")</f>
        <v>-10</v>
      </c>
      <c r="D345" s="147" t="s">
        <v>537</v>
      </c>
      <c r="E345" s="104" t="s">
        <v>593</v>
      </c>
      <c r="F345" s="104" t="s">
        <v>292</v>
      </c>
      <c r="G345" s="95"/>
    </row>
    <row r="346" spans="1:7" ht="42" customHeight="1" x14ac:dyDescent="0.4">
      <c r="A346" s="173" t="s">
        <v>368</v>
      </c>
      <c r="B346" s="103">
        <v>2</v>
      </c>
      <c r="C346" s="117" t="str">
        <f>IF(B346=0, -5, "0")</f>
        <v>0</v>
      </c>
      <c r="D346" s="114"/>
      <c r="E346" s="140"/>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84" x14ac:dyDescent="0.4">
      <c r="A350" s="138" t="s">
        <v>380</v>
      </c>
      <c r="B350" s="103">
        <v>1</v>
      </c>
      <c r="C350" s="117" t="str">
        <f>IF(B350=0, -5, "0")</f>
        <v>0</v>
      </c>
      <c r="D350" s="174" t="s">
        <v>534</v>
      </c>
      <c r="E350" s="104" t="s">
        <v>535</v>
      </c>
      <c r="F350" s="104" t="s">
        <v>292</v>
      </c>
      <c r="G350" s="95"/>
    </row>
    <row r="351" spans="1:7" ht="21" x14ac:dyDescent="0.4">
      <c r="A351" s="102" t="s">
        <v>120</v>
      </c>
      <c r="B351" s="103">
        <v>2</v>
      </c>
      <c r="C351" s="103"/>
      <c r="D351" s="130"/>
      <c r="E351" s="105"/>
      <c r="F351" s="104"/>
      <c r="G351" s="95"/>
    </row>
    <row r="352" spans="1:7" ht="21" x14ac:dyDescent="0.3">
      <c r="A352" s="432"/>
      <c r="B352" s="432"/>
      <c r="C352" s="432"/>
      <c r="D352" s="432"/>
      <c r="E352" s="432"/>
      <c r="F352" s="432"/>
      <c r="G352" s="432"/>
    </row>
    <row r="353" spans="1:7" ht="32.25" customHeight="1" x14ac:dyDescent="0.4">
      <c r="A353" s="446" t="s">
        <v>304</v>
      </c>
      <c r="B353" s="446"/>
      <c r="C353" s="446"/>
      <c r="D353" s="446"/>
      <c r="E353" s="446"/>
      <c r="F353" s="446"/>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84" x14ac:dyDescent="0.4">
      <c r="A358" s="138" t="s">
        <v>311</v>
      </c>
      <c r="B358" s="103">
        <v>1</v>
      </c>
      <c r="C358" s="103" t="str">
        <f>IF(B358=0, -5, "0")</f>
        <v>0</v>
      </c>
      <c r="D358" s="130" t="s">
        <v>538</v>
      </c>
      <c r="E358" s="104" t="s">
        <v>539</v>
      </c>
      <c r="F358" s="104" t="s">
        <v>292</v>
      </c>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v>1</v>
      </c>
      <c r="C361" s="136"/>
      <c r="D361" s="318">
        <v>0.5</v>
      </c>
      <c r="E361" s="352"/>
      <c r="F361" s="352"/>
      <c r="G361" s="95"/>
    </row>
    <row r="362" spans="1:7" ht="21" x14ac:dyDescent="0.4">
      <c r="A362" s="107" t="s">
        <v>34</v>
      </c>
      <c r="B362" s="107"/>
      <c r="C362" s="107"/>
      <c r="D362" s="107">
        <f>SUM(B343:C351,B354:C361)</f>
        <v>17</v>
      </c>
      <c r="E362" s="89"/>
      <c r="F362" s="95"/>
      <c r="G362" s="95"/>
    </row>
    <row r="363" spans="1:7" ht="21" x14ac:dyDescent="0.4">
      <c r="A363" s="107" t="s">
        <v>33</v>
      </c>
      <c r="B363" s="108"/>
      <c r="C363" s="109"/>
      <c r="D363" s="110">
        <f>D362/(COUNT(B343:C351,B354:C361)*2)</f>
        <v>0.5</v>
      </c>
      <c r="E363" s="89"/>
      <c r="F363" s="95"/>
      <c r="G363" s="95"/>
    </row>
    <row r="364" spans="1:7" ht="21" x14ac:dyDescent="0.4">
      <c r="A364" s="127"/>
      <c r="B364" s="95"/>
      <c r="C364" s="95"/>
      <c r="D364" s="95"/>
      <c r="E364" s="89"/>
      <c r="F364" s="95"/>
      <c r="G364" s="95"/>
    </row>
    <row r="365" spans="1:7" ht="22.5" x14ac:dyDescent="0.45">
      <c r="A365" s="325" t="s">
        <v>425</v>
      </c>
      <c r="B365" s="152"/>
      <c r="C365" s="153"/>
      <c r="D365" s="125">
        <f>SUM(D362,D316,D339)</f>
        <v>42</v>
      </c>
      <c r="E365" s="89"/>
      <c r="F365" s="95"/>
      <c r="G365" s="95"/>
    </row>
    <row r="366" spans="1:7" ht="22.5" x14ac:dyDescent="0.45">
      <c r="A366" s="176" t="s">
        <v>426</v>
      </c>
      <c r="B366" s="177"/>
      <c r="C366" s="178"/>
      <c r="D366" s="179">
        <f>D365/(COUNT(B320:C338,B343:C351,B308:C315,B354:C361)*2)</f>
        <v>0.45652173913043476</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43693</v>
      </c>
      <c r="B369" s="95"/>
      <c r="C369" s="95"/>
      <c r="D369" s="95"/>
      <c r="E369" s="89"/>
      <c r="F369" s="95"/>
      <c r="G369" s="95"/>
    </row>
    <row r="370" spans="1:7" ht="21" x14ac:dyDescent="0.4">
      <c r="A370" s="394" t="s">
        <v>28</v>
      </c>
      <c r="B370" s="396" t="s">
        <v>29</v>
      </c>
      <c r="C370" s="396"/>
      <c r="D370" s="396" t="s">
        <v>42</v>
      </c>
      <c r="E370" s="397" t="s">
        <v>264</v>
      </c>
      <c r="F370" s="397" t="s">
        <v>295</v>
      </c>
      <c r="G370" s="95"/>
    </row>
    <row r="371" spans="1:7" ht="21" x14ac:dyDescent="0.4">
      <c r="A371" s="394"/>
      <c r="B371" s="99" t="s">
        <v>32</v>
      </c>
      <c r="C371" s="99" t="s">
        <v>31</v>
      </c>
      <c r="D371" s="396"/>
      <c r="E371" s="397"/>
      <c r="F371" s="397"/>
      <c r="G371" s="95"/>
    </row>
    <row r="372" spans="1:7" ht="22.5" x14ac:dyDescent="0.4">
      <c r="A372" s="281"/>
      <c r="B372" s="282"/>
      <c r="C372" s="282"/>
      <c r="D372" s="282"/>
      <c r="E372" s="323"/>
      <c r="F372" s="32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5"/>
      <c r="E390" s="105"/>
      <c r="F390" s="104"/>
      <c r="G390" s="95"/>
    </row>
    <row r="391" spans="1:7" ht="22.5" x14ac:dyDescent="0.4">
      <c r="A391" s="172" t="s">
        <v>318</v>
      </c>
      <c r="B391" s="103" t="s">
        <v>30</v>
      </c>
      <c r="C391" s="117" t="str">
        <f>IF(B391=0, -10, "0")</f>
        <v>0</v>
      </c>
      <c r="D391" s="185"/>
      <c r="E391" s="105"/>
      <c r="F391" s="104"/>
      <c r="G391" s="95"/>
    </row>
    <row r="392" spans="1:7" ht="21" x14ac:dyDescent="0.4">
      <c r="A392" s="102" t="s">
        <v>222</v>
      </c>
      <c r="B392" s="103">
        <v>2</v>
      </c>
      <c r="C392" s="103"/>
      <c r="D392" s="155"/>
      <c r="E392" s="105"/>
      <c r="F392" s="104"/>
      <c r="G392" s="95"/>
    </row>
    <row r="393" spans="1:7" ht="84" x14ac:dyDescent="0.4">
      <c r="A393" s="102" t="s">
        <v>116</v>
      </c>
      <c r="B393" s="103">
        <v>1</v>
      </c>
      <c r="C393" s="103"/>
      <c r="D393" s="155" t="s">
        <v>548</v>
      </c>
      <c r="E393" s="104" t="s">
        <v>549</v>
      </c>
      <c r="F393" s="104" t="s">
        <v>292</v>
      </c>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v>2</v>
      </c>
      <c r="C402" s="117" t="str">
        <f>IF(B402=0, -10, "0")</f>
        <v>0</v>
      </c>
      <c r="D402" s="155"/>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44"/>
      <c r="B410" s="445"/>
      <c r="C410" s="445"/>
      <c r="D410" s="445"/>
      <c r="E410" s="445"/>
      <c r="F410" s="445"/>
      <c r="G410" s="445"/>
    </row>
    <row r="411" spans="1:7" ht="24.75" x14ac:dyDescent="0.4">
      <c r="A411" s="442" t="s">
        <v>313</v>
      </c>
      <c r="B411" s="442"/>
      <c r="C411" s="442"/>
      <c r="D411" s="442"/>
      <c r="E411" s="442"/>
      <c r="F411" s="442"/>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126" x14ac:dyDescent="0.4">
      <c r="A416" s="261" t="s">
        <v>396</v>
      </c>
      <c r="B416" s="103">
        <v>0</v>
      </c>
      <c r="C416" s="103"/>
      <c r="D416" s="155" t="s">
        <v>550</v>
      </c>
      <c r="E416" s="104" t="s">
        <v>551</v>
      </c>
      <c r="F416" s="104" t="s">
        <v>293</v>
      </c>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86.25" customHeight="1" x14ac:dyDescent="0.4">
      <c r="A419" s="189" t="s">
        <v>427</v>
      </c>
      <c r="B419" s="103">
        <v>2</v>
      </c>
      <c r="C419" s="103"/>
      <c r="D419" s="318">
        <v>1</v>
      </c>
      <c r="E419" s="352"/>
      <c r="F419" s="352"/>
      <c r="G419" s="95"/>
    </row>
    <row r="420" spans="1:7" ht="21" x14ac:dyDescent="0.4">
      <c r="A420" s="107" t="s">
        <v>34</v>
      </c>
      <c r="B420" s="107"/>
      <c r="C420" s="107"/>
      <c r="D420" s="107">
        <f>SUM(B389:C409,B412:C419)</f>
        <v>51</v>
      </c>
      <c r="E420" s="89"/>
      <c r="F420" s="95"/>
      <c r="G420" s="95"/>
    </row>
    <row r="421" spans="1:7" ht="21" x14ac:dyDescent="0.4">
      <c r="A421" s="107" t="s">
        <v>33</v>
      </c>
      <c r="B421" s="108"/>
      <c r="C421" s="109"/>
      <c r="D421" s="110">
        <f>D420/(COUNT(B389:C409,B412:C419)*2)</f>
        <v>0.94444444444444442</v>
      </c>
      <c r="E421" s="89"/>
      <c r="F421" s="95"/>
      <c r="G421" s="95"/>
    </row>
    <row r="422" spans="1:7" ht="21" x14ac:dyDescent="0.4">
      <c r="A422" s="127"/>
      <c r="B422" s="95"/>
      <c r="C422" s="95"/>
      <c r="D422" s="95"/>
      <c r="E422" s="89"/>
      <c r="F422" s="95"/>
      <c r="G422" s="95"/>
    </row>
    <row r="423" spans="1:7" ht="22.5" x14ac:dyDescent="0.45">
      <c r="A423" s="325" t="s">
        <v>428</v>
      </c>
      <c r="B423" s="152"/>
      <c r="C423" s="153"/>
      <c r="D423" s="125">
        <f>SUM(D420,D385)</f>
        <v>73</v>
      </c>
      <c r="E423" s="89"/>
      <c r="F423" s="95"/>
      <c r="G423" s="95"/>
    </row>
    <row r="424" spans="1:7" ht="22.5" x14ac:dyDescent="0.45">
      <c r="A424" s="325" t="s">
        <v>429</v>
      </c>
      <c r="B424" s="152"/>
      <c r="C424" s="153"/>
      <c r="D424" s="126">
        <f>D423/(COUNT(B374:C384,B389:C409,B412:C419)*2)</f>
        <v>0.96052631578947367</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43693</v>
      </c>
      <c r="B427" s="95"/>
      <c r="C427" s="95"/>
      <c r="D427" s="95"/>
      <c r="E427" s="89"/>
      <c r="F427" s="95"/>
      <c r="G427" s="95"/>
    </row>
    <row r="428" spans="1:7" ht="21" x14ac:dyDescent="0.4">
      <c r="A428" s="394" t="s">
        <v>28</v>
      </c>
      <c r="B428" s="396" t="s">
        <v>29</v>
      </c>
      <c r="C428" s="396"/>
      <c r="D428" s="396" t="s">
        <v>42</v>
      </c>
      <c r="E428" s="397" t="s">
        <v>264</v>
      </c>
      <c r="F428" s="397" t="s">
        <v>295</v>
      </c>
      <c r="G428" s="95"/>
    </row>
    <row r="429" spans="1:7" ht="21" x14ac:dyDescent="0.4">
      <c r="A429" s="394"/>
      <c r="B429" s="99" t="s">
        <v>32</v>
      </c>
      <c r="C429" s="99" t="s">
        <v>31</v>
      </c>
      <c r="D429" s="396"/>
      <c r="E429" s="397"/>
      <c r="F429" s="397"/>
      <c r="G429" s="95"/>
    </row>
    <row r="430" spans="1:7" ht="22.5" x14ac:dyDescent="0.4">
      <c r="A430" s="281"/>
      <c r="B430" s="282"/>
      <c r="C430" s="282"/>
      <c r="D430" s="282"/>
      <c r="E430" s="32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24"/>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42" x14ac:dyDescent="0.4">
      <c r="A447" s="173" t="s">
        <v>351</v>
      </c>
      <c r="B447" s="103">
        <v>1</v>
      </c>
      <c r="C447" s="117" t="str">
        <f>IF(B447=0, -5, "0")</f>
        <v>0</v>
      </c>
      <c r="D447" s="134" t="s">
        <v>554</v>
      </c>
      <c r="E447" s="104" t="s">
        <v>594</v>
      </c>
      <c r="F447" s="104" t="s">
        <v>292</v>
      </c>
      <c r="G447" s="95"/>
    </row>
    <row r="448" spans="1:7" ht="22.5" x14ac:dyDescent="0.45">
      <c r="A448" s="173" t="s">
        <v>352</v>
      </c>
      <c r="B448" s="103">
        <v>2</v>
      </c>
      <c r="C448" s="139" t="str">
        <f>IF(B448=0, -5, "0")</f>
        <v>0</v>
      </c>
      <c r="D448" s="193"/>
      <c r="E448" s="105"/>
      <c r="F448" s="104"/>
      <c r="G448" s="95"/>
    </row>
    <row r="449" spans="1:7" ht="84" x14ac:dyDescent="0.4">
      <c r="A449" s="102" t="s">
        <v>85</v>
      </c>
      <c r="B449" s="103">
        <v>1</v>
      </c>
      <c r="C449" s="103"/>
      <c r="D449" s="130" t="s">
        <v>486</v>
      </c>
      <c r="E449" s="104" t="s">
        <v>555</v>
      </c>
      <c r="F449" s="104" t="s">
        <v>293</v>
      </c>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84" x14ac:dyDescent="0.4">
      <c r="A457" s="194" t="s">
        <v>457</v>
      </c>
      <c r="B457" s="103">
        <v>1</v>
      </c>
      <c r="C457" s="117" t="str">
        <f>IF(B457=0, -10, "0")</f>
        <v>0</v>
      </c>
      <c r="D457" s="104" t="s">
        <v>485</v>
      </c>
      <c r="E457" s="104" t="s">
        <v>556</v>
      </c>
      <c r="F457" s="104" t="s">
        <v>292</v>
      </c>
      <c r="G457" s="95"/>
    </row>
    <row r="458" spans="1:7" ht="22.5" x14ac:dyDescent="0.4">
      <c r="A458" s="268"/>
      <c r="B458" s="265"/>
      <c r="C458" s="269"/>
      <c r="D458" s="270"/>
      <c r="E458" s="271"/>
      <c r="F458" s="270"/>
      <c r="G458" s="95"/>
    </row>
    <row r="459" spans="1:7" ht="24.75" x14ac:dyDescent="0.4">
      <c r="A459" s="442" t="s">
        <v>304</v>
      </c>
      <c r="B459" s="442"/>
      <c r="C459" s="442"/>
      <c r="D459" s="442"/>
      <c r="E459" s="442"/>
      <c r="F459" s="442"/>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63" x14ac:dyDescent="0.4">
      <c r="A463" s="228" t="s">
        <v>311</v>
      </c>
      <c r="B463" s="103">
        <v>1</v>
      </c>
      <c r="C463" s="103" t="str">
        <f>IF(B463=0, -5, "0")</f>
        <v>0</v>
      </c>
      <c r="D463" s="104" t="s">
        <v>595</v>
      </c>
      <c r="E463" s="104" t="s">
        <v>557</v>
      </c>
      <c r="F463" s="104" t="s">
        <v>292</v>
      </c>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v>1</v>
      </c>
      <c r="C466" s="103"/>
      <c r="D466" s="318">
        <v>0.5</v>
      </c>
      <c r="E466" s="352"/>
      <c r="F466" s="352"/>
      <c r="G466" s="95"/>
    </row>
    <row r="467" spans="1:7" ht="21" x14ac:dyDescent="0.4">
      <c r="A467" s="107" t="s">
        <v>34</v>
      </c>
      <c r="B467" s="122"/>
      <c r="C467" s="122"/>
      <c r="D467" s="196">
        <f>SUM(B444:C457,B460:C466)</f>
        <v>35</v>
      </c>
      <c r="E467" s="89"/>
      <c r="F467" s="95"/>
      <c r="G467" s="95"/>
    </row>
    <row r="468" spans="1:7" ht="21" x14ac:dyDescent="0.4">
      <c r="A468" s="107" t="s">
        <v>33</v>
      </c>
      <c r="B468" s="108"/>
      <c r="C468" s="109"/>
      <c r="D468" s="110">
        <f>D467/(COUNT(B444:C457,B460:C466)*2)</f>
        <v>0.875</v>
      </c>
      <c r="E468" s="89"/>
      <c r="F468" s="95"/>
      <c r="G468" s="95"/>
    </row>
    <row r="469" spans="1:7" ht="21" x14ac:dyDescent="0.4">
      <c r="A469" s="111"/>
      <c r="B469" s="95"/>
      <c r="C469" s="95"/>
      <c r="D469" s="95"/>
      <c r="E469" s="89"/>
      <c r="F469" s="95"/>
      <c r="G469" s="95"/>
    </row>
    <row r="470" spans="1:7" ht="22.5" x14ac:dyDescent="0.45">
      <c r="A470" s="325" t="s">
        <v>431</v>
      </c>
      <c r="B470" s="152"/>
      <c r="C470" s="153"/>
      <c r="D470" s="125">
        <f>SUM(D467,D440)</f>
        <v>51</v>
      </c>
      <c r="E470" s="89"/>
      <c r="F470" s="95"/>
      <c r="G470" s="95"/>
    </row>
    <row r="471" spans="1:7" ht="22.5" x14ac:dyDescent="0.45">
      <c r="A471" s="325" t="s">
        <v>432</v>
      </c>
      <c r="B471" s="152"/>
      <c r="C471" s="153"/>
      <c r="D471" s="126">
        <f>D470/(COUNT(B444:C457,B432:C439,B460:C466)*2)</f>
        <v>0.9107142857142857</v>
      </c>
      <c r="E471" s="89"/>
      <c r="F471" s="95"/>
      <c r="G471" s="95"/>
    </row>
    <row r="472" spans="1:7" ht="21" x14ac:dyDescent="0.4">
      <c r="A472" s="127"/>
      <c r="B472" s="95"/>
      <c r="C472" s="95"/>
      <c r="D472" s="95"/>
      <c r="E472" s="89"/>
      <c r="F472" s="95"/>
      <c r="G472" s="95"/>
    </row>
    <row r="473" spans="1:7" ht="24.75" x14ac:dyDescent="0.4">
      <c r="A473" s="443" t="s">
        <v>405</v>
      </c>
      <c r="B473" s="443"/>
      <c r="C473" s="443"/>
      <c r="D473" s="443"/>
      <c r="E473" s="443"/>
      <c r="F473" s="443"/>
      <c r="G473" s="95"/>
    </row>
    <row r="474" spans="1:7" ht="21" customHeight="1" x14ac:dyDescent="0.4">
      <c r="A474" s="190">
        <f>B11</f>
        <v>43693</v>
      </c>
      <c r="F474" s="2"/>
      <c r="G474" s="95"/>
    </row>
    <row r="475" spans="1:7" ht="21" x14ac:dyDescent="0.4">
      <c r="A475" s="428" t="s">
        <v>28</v>
      </c>
      <c r="B475" s="429" t="s">
        <v>29</v>
      </c>
      <c r="C475" s="429"/>
      <c r="D475" s="429" t="s">
        <v>42</v>
      </c>
      <c r="E475" s="430" t="s">
        <v>264</v>
      </c>
      <c r="F475" s="430" t="s">
        <v>295</v>
      </c>
      <c r="G475" s="95"/>
    </row>
    <row r="476" spans="1:7" ht="21" x14ac:dyDescent="0.4">
      <c r="A476" s="428"/>
      <c r="B476" s="253" t="s">
        <v>32</v>
      </c>
      <c r="C476" s="253" t="s">
        <v>31</v>
      </c>
      <c r="D476" s="429"/>
      <c r="E476" s="430"/>
      <c r="F476" s="430"/>
      <c r="G476" s="95"/>
    </row>
    <row r="477" spans="1:7" ht="22.5" x14ac:dyDescent="0.4">
      <c r="A477" s="281"/>
      <c r="B477" s="282"/>
      <c r="C477" s="282"/>
      <c r="D477" s="282"/>
      <c r="E477" s="323"/>
      <c r="F477" s="323"/>
      <c r="G477" s="95"/>
    </row>
    <row r="478" spans="1:7" ht="24.75" x14ac:dyDescent="0.4">
      <c r="A478" s="351" t="s">
        <v>52</v>
      </c>
      <c r="B478" s="351"/>
      <c r="C478" s="351"/>
      <c r="D478" s="351"/>
      <c r="E478" s="351"/>
      <c r="F478" s="351"/>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24"/>
      <c r="C483" s="237"/>
      <c r="D483" s="237"/>
      <c r="E483" s="237"/>
      <c r="F483" s="237"/>
      <c r="G483" s="95"/>
    </row>
    <row r="484" spans="1:7" ht="30" customHeight="1" x14ac:dyDescent="0.5">
      <c r="A484" s="349" t="s">
        <v>443</v>
      </c>
      <c r="B484" s="350"/>
      <c r="C484" s="350"/>
      <c r="D484" s="350"/>
      <c r="E484" s="350"/>
      <c r="F484" s="350"/>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24"/>
      <c r="C494" s="237"/>
      <c r="D494" s="237"/>
      <c r="E494" s="237"/>
      <c r="F494" s="237"/>
      <c r="G494" s="95"/>
    </row>
    <row r="495" spans="1:7" ht="39" customHeight="1" x14ac:dyDescent="0.5">
      <c r="A495" s="346" t="s">
        <v>23</v>
      </c>
      <c r="B495" s="347"/>
      <c r="C495" s="347"/>
      <c r="D495" s="347"/>
      <c r="E495" s="347"/>
      <c r="F495" s="348"/>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13"/>
      <c r="B507" s="413"/>
      <c r="C507" s="413"/>
      <c r="D507" s="413"/>
      <c r="E507" s="413"/>
      <c r="F507" s="413"/>
      <c r="G507" s="413"/>
    </row>
    <row r="508" spans="1:7" ht="26.25" customHeight="1" x14ac:dyDescent="0.5">
      <c r="A508" s="287" t="s">
        <v>304</v>
      </c>
      <c r="B508" s="440"/>
      <c r="C508" s="440"/>
      <c r="D508" s="440"/>
      <c r="E508" s="440"/>
      <c r="F508" s="440"/>
      <c r="G508" s="95"/>
    </row>
    <row r="509" spans="1:7" ht="34.5" customHeight="1" x14ac:dyDescent="0.4">
      <c r="A509" s="163" t="s">
        <v>338</v>
      </c>
      <c r="B509" s="103" t="s">
        <v>30</v>
      </c>
      <c r="C509" s="225"/>
      <c r="D509" s="224"/>
      <c r="E509" s="224"/>
      <c r="F509" s="104"/>
      <c r="G509" s="95"/>
    </row>
    <row r="510" spans="1:7" ht="37.5" customHeight="1" x14ac:dyDescent="0.4">
      <c r="A510" s="163" t="s">
        <v>356</v>
      </c>
      <c r="B510" s="103" t="s">
        <v>30</v>
      </c>
      <c r="C510" s="225"/>
      <c r="D510" s="224"/>
      <c r="E510" s="224"/>
      <c r="F510" s="104"/>
      <c r="G510" s="95"/>
    </row>
    <row r="511" spans="1:7" ht="38.25" customHeight="1" x14ac:dyDescent="0.4">
      <c r="A511" s="138" t="s">
        <v>326</v>
      </c>
      <c r="B511" s="103" t="s">
        <v>30</v>
      </c>
      <c r="C511" s="225" t="str">
        <f>IF(B511=0, -5, "0")</f>
        <v>0</v>
      </c>
      <c r="D511" s="224"/>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52"/>
      <c r="F515" s="352"/>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25" t="s">
        <v>434</v>
      </c>
      <c r="B517" s="152"/>
      <c r="C517" s="153"/>
      <c r="D517" s="126" t="e">
        <f>D516/(COUNT(B496:C506,B485:C493,B509:C515,B479:C482)*2)</f>
        <v>#DIV/0!</v>
      </c>
      <c r="E517" s="89"/>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41" t="s">
        <v>97</v>
      </c>
      <c r="B520" s="441"/>
      <c r="C520" s="441"/>
      <c r="D520" s="441"/>
      <c r="E520" s="441"/>
      <c r="F520" s="441"/>
      <c r="G520" s="95"/>
    </row>
    <row r="521" spans="1:7" ht="22.5" customHeight="1" x14ac:dyDescent="0.4">
      <c r="A521" s="190">
        <f>B11</f>
        <v>43693</v>
      </c>
      <c r="B521" s="95"/>
      <c r="C521" s="95"/>
      <c r="D521" s="113"/>
      <c r="E521" s="113"/>
      <c r="F521" s="113"/>
      <c r="G521" s="95"/>
    </row>
    <row r="522" spans="1:7" ht="21" x14ac:dyDescent="0.4">
      <c r="A522" s="435" t="s">
        <v>28</v>
      </c>
      <c r="B522" s="395" t="s">
        <v>29</v>
      </c>
      <c r="C522" s="437"/>
      <c r="D522" s="396" t="s">
        <v>42</v>
      </c>
      <c r="E522" s="397" t="s">
        <v>264</v>
      </c>
      <c r="F522" s="397" t="s">
        <v>295</v>
      </c>
      <c r="G522" s="95"/>
    </row>
    <row r="523" spans="1:7" ht="21" x14ac:dyDescent="0.4">
      <c r="A523" s="436"/>
      <c r="B523" s="248" t="s">
        <v>32</v>
      </c>
      <c r="C523" s="249" t="s">
        <v>31</v>
      </c>
      <c r="D523" s="396"/>
      <c r="E523" s="397"/>
      <c r="F523" s="397"/>
      <c r="G523" s="95"/>
    </row>
    <row r="524" spans="1:7" ht="22.5" x14ac:dyDescent="0.4">
      <c r="A524" s="285"/>
      <c r="B524" s="286"/>
      <c r="C524" s="286"/>
      <c r="D524" s="282"/>
      <c r="E524" s="323"/>
      <c r="F524" s="323"/>
      <c r="G524" s="95"/>
    </row>
    <row r="525" spans="1:7" ht="24.75" x14ac:dyDescent="0.4">
      <c r="A525" s="288" t="s">
        <v>17</v>
      </c>
      <c r="B525" s="250"/>
      <c r="C525" s="438"/>
      <c r="D525" s="438"/>
      <c r="E525" s="438"/>
      <c r="F525" s="439"/>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01" t="s">
        <v>34</v>
      </c>
      <c r="B532" s="402"/>
      <c r="C532" s="403"/>
      <c r="D532" s="314">
        <f>SUM(B526:C531)</f>
        <v>12</v>
      </c>
      <c r="E532" s="201"/>
      <c r="F532" s="201"/>
      <c r="G532" s="95"/>
    </row>
    <row r="533" spans="1:7" ht="21" customHeight="1" x14ac:dyDescent="0.4">
      <c r="A533" s="401" t="s">
        <v>33</v>
      </c>
      <c r="B533" s="402"/>
      <c r="C533" s="403"/>
      <c r="D533" s="297">
        <f>D532/(COUNT(B526:C531)*2)</f>
        <v>1</v>
      </c>
      <c r="E533" s="201"/>
      <c r="F533" s="201"/>
      <c r="G533" s="95"/>
    </row>
    <row r="534" spans="1:7" ht="21" x14ac:dyDescent="0.4">
      <c r="A534" s="427"/>
      <c r="B534" s="427"/>
      <c r="C534" s="427"/>
      <c r="D534" s="427"/>
      <c r="E534" s="427"/>
      <c r="F534" s="427"/>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105" x14ac:dyDescent="0.4">
      <c r="A537" s="102" t="s">
        <v>202</v>
      </c>
      <c r="B537" s="103">
        <v>1</v>
      </c>
      <c r="C537" s="103"/>
      <c r="D537" s="208" t="s">
        <v>487</v>
      </c>
      <c r="E537" s="208" t="s">
        <v>560</v>
      </c>
      <c r="F537" s="104" t="s">
        <v>293</v>
      </c>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1"/>
      <c r="B546" s="432"/>
      <c r="C546" s="432"/>
      <c r="D546" s="432"/>
      <c r="E546" s="432"/>
      <c r="F546" s="432"/>
      <c r="G546" s="432"/>
    </row>
    <row r="547" spans="1:7" ht="35.25" customHeight="1" x14ac:dyDescent="0.4">
      <c r="A547" s="289" t="s">
        <v>304</v>
      </c>
      <c r="B547" s="264"/>
      <c r="C547" s="433"/>
      <c r="D547" s="433"/>
      <c r="E547" s="433"/>
      <c r="F547" s="434"/>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102" customHeight="1" x14ac:dyDescent="0.4">
      <c r="A555" s="106" t="s">
        <v>402</v>
      </c>
      <c r="B555" s="103">
        <v>2</v>
      </c>
      <c r="C555" s="103"/>
      <c r="D555" s="318">
        <v>1</v>
      </c>
      <c r="E555" s="352"/>
      <c r="F555" s="352"/>
      <c r="G555" s="95"/>
    </row>
    <row r="556" spans="1:7" ht="21" x14ac:dyDescent="0.4">
      <c r="A556" s="409" t="s">
        <v>34</v>
      </c>
      <c r="B556" s="409"/>
      <c r="C556" s="421"/>
      <c r="D556" s="326">
        <f>SUM(B548:C555,B536:C545)</f>
        <v>33</v>
      </c>
      <c r="E556" s="89"/>
      <c r="F556" s="95"/>
      <c r="G556" s="95"/>
    </row>
    <row r="557" spans="1:7" ht="21" x14ac:dyDescent="0.4">
      <c r="A557" s="409" t="s">
        <v>33</v>
      </c>
      <c r="B557" s="409"/>
      <c r="C557" s="409"/>
      <c r="D557" s="297">
        <f>D556/(COUNT(B548:C555,B536:C545)*2)</f>
        <v>0.97058823529411764</v>
      </c>
      <c r="E557" s="89"/>
      <c r="F557" s="95"/>
      <c r="G557" s="95"/>
    </row>
    <row r="558" spans="1:7" ht="21" x14ac:dyDescent="0.4">
      <c r="A558" s="111"/>
      <c r="B558" s="95"/>
      <c r="C558" s="95"/>
      <c r="D558" s="95"/>
      <c r="E558" s="89"/>
      <c r="F558" s="95"/>
      <c r="G558" s="95"/>
    </row>
    <row r="559" spans="1:7" ht="22.5" x14ac:dyDescent="0.45">
      <c r="A559" s="325" t="s">
        <v>435</v>
      </c>
      <c r="B559" s="152"/>
      <c r="C559" s="153"/>
      <c r="D559" s="125">
        <f>SUM(D556,D532)</f>
        <v>45</v>
      </c>
      <c r="E559" s="89"/>
      <c r="F559" s="95"/>
      <c r="G559" s="95"/>
    </row>
    <row r="560" spans="1:7" ht="21" customHeight="1" x14ac:dyDescent="0.45">
      <c r="A560" s="325" t="s">
        <v>436</v>
      </c>
      <c r="B560" s="152"/>
      <c r="C560" s="153"/>
      <c r="D560" s="126">
        <f>D559/(COUNT(B536:C545,B526:C531,B548:C555)*2)</f>
        <v>0.97826086956521741</v>
      </c>
      <c r="E560" s="238"/>
      <c r="F560" s="238"/>
      <c r="G560" s="95"/>
    </row>
    <row r="561" spans="1:7" ht="21" customHeight="1" x14ac:dyDescent="0.4">
      <c r="A561" s="127"/>
      <c r="B561" s="95"/>
      <c r="C561" s="95"/>
      <c r="D561" s="95"/>
      <c r="E561" s="89"/>
      <c r="F561" s="95"/>
      <c r="G561" s="95"/>
    </row>
    <row r="562" spans="1:7" ht="21" x14ac:dyDescent="0.4">
      <c r="A562" s="427"/>
      <c r="B562" s="427"/>
      <c r="C562" s="427"/>
      <c r="D562" s="427"/>
      <c r="E562" s="427"/>
      <c r="F562" s="427"/>
      <c r="G562" s="95"/>
    </row>
    <row r="563" spans="1:7" ht="22.5" x14ac:dyDescent="0.45">
      <c r="A563" s="408" t="s">
        <v>19</v>
      </c>
      <c r="B563" s="408"/>
      <c r="C563" s="408"/>
      <c r="D563" s="408"/>
      <c r="E563" s="408"/>
      <c r="F563" s="408"/>
      <c r="G563" s="95"/>
    </row>
    <row r="564" spans="1:7" ht="22.5" x14ac:dyDescent="0.4">
      <c r="A564" s="197">
        <f>B11</f>
        <v>43693</v>
      </c>
      <c r="B564" s="95"/>
      <c r="C564" s="95"/>
      <c r="D564" s="279"/>
      <c r="E564" s="279"/>
      <c r="F564" s="279"/>
      <c r="G564" s="95"/>
    </row>
    <row r="565" spans="1:7" ht="21" x14ac:dyDescent="0.4">
      <c r="A565" s="428" t="s">
        <v>28</v>
      </c>
      <c r="B565" s="429" t="s">
        <v>29</v>
      </c>
      <c r="C565" s="429"/>
      <c r="D565" s="429" t="s">
        <v>42</v>
      </c>
      <c r="E565" s="430" t="s">
        <v>264</v>
      </c>
      <c r="F565" s="430" t="s">
        <v>295</v>
      </c>
      <c r="G565" s="95"/>
    </row>
    <row r="566" spans="1:7" ht="21" x14ac:dyDescent="0.4">
      <c r="A566" s="428"/>
      <c r="B566" s="253" t="s">
        <v>32</v>
      </c>
      <c r="C566" s="253" t="s">
        <v>31</v>
      </c>
      <c r="D566" s="429"/>
      <c r="E566" s="430"/>
      <c r="F566" s="430"/>
      <c r="G566" s="95"/>
    </row>
    <row r="567" spans="1:7" ht="22.5" x14ac:dyDescent="0.4">
      <c r="A567" s="290"/>
      <c r="B567" s="291"/>
      <c r="C567" s="291"/>
      <c r="D567" s="291"/>
      <c r="E567" s="267"/>
      <c r="F567" s="292"/>
      <c r="G567" s="95"/>
    </row>
    <row r="568" spans="1:7" ht="24.75" x14ac:dyDescent="0.4">
      <c r="A568" s="418" t="s">
        <v>10</v>
      </c>
      <c r="B568" s="419"/>
      <c r="C568" s="419"/>
      <c r="D568" s="419"/>
      <c r="E568" s="419"/>
      <c r="F568" s="420"/>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09" t="s">
        <v>34</v>
      </c>
      <c r="B578" s="409"/>
      <c r="C578" s="421"/>
      <c r="D578" s="326">
        <f>SUM(B569:C577)</f>
        <v>18</v>
      </c>
      <c r="E578" s="89"/>
      <c r="F578" s="95"/>
      <c r="G578" s="95"/>
    </row>
    <row r="579" spans="1:7" ht="21" x14ac:dyDescent="0.4">
      <c r="A579" s="409" t="s">
        <v>33</v>
      </c>
      <c r="B579" s="409"/>
      <c r="C579" s="409"/>
      <c r="D579" s="297">
        <f>D578/(COUNT(B569:C577)*2)</f>
        <v>1</v>
      </c>
      <c r="E579" s="89"/>
      <c r="F579" s="95"/>
      <c r="G579" s="95"/>
    </row>
    <row r="580" spans="1:7" ht="21" x14ac:dyDescent="0.4">
      <c r="A580" s="298"/>
      <c r="B580" s="299"/>
      <c r="C580" s="299"/>
      <c r="D580" s="300"/>
      <c r="E580" s="89"/>
      <c r="F580" s="95"/>
      <c r="G580" s="95"/>
    </row>
    <row r="581" spans="1:7" ht="39.75" customHeight="1" x14ac:dyDescent="0.4">
      <c r="A581" s="422" t="s">
        <v>23</v>
      </c>
      <c r="B581" s="423"/>
      <c r="C581" s="423"/>
      <c r="D581" s="423"/>
      <c r="E581" s="423"/>
      <c r="F581" s="424"/>
      <c r="G581" s="95"/>
    </row>
    <row r="582" spans="1:7" ht="147" x14ac:dyDescent="0.4">
      <c r="A582" s="102" t="s">
        <v>87</v>
      </c>
      <c r="B582" s="103">
        <v>0</v>
      </c>
      <c r="C582" s="103"/>
      <c r="D582" s="104" t="s">
        <v>564</v>
      </c>
      <c r="E582" s="104" t="s">
        <v>565</v>
      </c>
      <c r="F582" s="104" t="s">
        <v>292</v>
      </c>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84" x14ac:dyDescent="0.4">
      <c r="A585" s="102" t="s">
        <v>184</v>
      </c>
      <c r="B585" s="103">
        <v>0</v>
      </c>
      <c r="C585" s="103"/>
      <c r="D585" s="240" t="s">
        <v>493</v>
      </c>
      <c r="E585" s="240" t="s">
        <v>563</v>
      </c>
      <c r="F585" s="104" t="s">
        <v>292</v>
      </c>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25" t="s">
        <v>370</v>
      </c>
      <c r="B588" s="426"/>
      <c r="C588" s="426"/>
      <c r="D588" s="426"/>
      <c r="E588" s="426"/>
      <c r="F588" s="426"/>
      <c r="G588" s="426"/>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t="s">
        <v>30</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v>1</v>
      </c>
      <c r="C595" s="103"/>
      <c r="D595" s="318">
        <v>0.5</v>
      </c>
      <c r="E595" s="352"/>
      <c r="F595" s="352"/>
      <c r="G595" s="95"/>
    </row>
    <row r="596" spans="1:7" ht="21" x14ac:dyDescent="0.4">
      <c r="A596" s="409" t="s">
        <v>34</v>
      </c>
      <c r="B596" s="409"/>
      <c r="C596" s="421"/>
      <c r="D596" s="326">
        <f>SUM(B589:C595,B582:C587)</f>
        <v>19</v>
      </c>
      <c r="E596" s="89"/>
      <c r="F596" s="95"/>
      <c r="G596" s="95"/>
    </row>
    <row r="597" spans="1:7" ht="21" x14ac:dyDescent="0.4">
      <c r="A597" s="409" t="s">
        <v>33</v>
      </c>
      <c r="B597" s="409"/>
      <c r="C597" s="409"/>
      <c r="D597" s="297">
        <f>D596/(COUNT(B582:C587,B589:C595)*2)</f>
        <v>0.79166666666666663</v>
      </c>
      <c r="E597" s="89"/>
      <c r="F597" s="95"/>
      <c r="G597" s="95"/>
    </row>
    <row r="598" spans="1:7" ht="21" x14ac:dyDescent="0.4">
      <c r="A598" s="298"/>
      <c r="B598" s="299"/>
      <c r="C598" s="301"/>
      <c r="D598" s="302"/>
      <c r="E598" s="89"/>
      <c r="F598" s="95"/>
      <c r="G598" s="95"/>
    </row>
    <row r="599" spans="1:7" ht="22.5" x14ac:dyDescent="0.45">
      <c r="A599" s="325" t="s">
        <v>37</v>
      </c>
      <c r="B599" s="123"/>
      <c r="C599" s="124"/>
      <c r="D599" s="125">
        <f>SUM(D596,D578)</f>
        <v>37</v>
      </c>
      <c r="E599" s="238"/>
      <c r="F599" s="238"/>
      <c r="G599" s="95"/>
    </row>
    <row r="600" spans="1:7" ht="22.5" x14ac:dyDescent="0.45">
      <c r="A600" s="415" t="s">
        <v>168</v>
      </c>
      <c r="B600" s="416"/>
      <c r="C600" s="417"/>
      <c r="D600" s="126">
        <f>D599/(COUNT(B569:C577,B589:C595,B582:C587)*2)</f>
        <v>0.88095238095238093</v>
      </c>
      <c r="E600" s="89"/>
      <c r="F600" s="95"/>
      <c r="G600" s="95"/>
    </row>
    <row r="601" spans="1:7" ht="21" x14ac:dyDescent="0.4">
      <c r="A601" s="127"/>
      <c r="B601" s="95"/>
      <c r="C601" s="95"/>
      <c r="G601" s="95"/>
    </row>
    <row r="602" spans="1:7" ht="19.5" customHeight="1" x14ac:dyDescent="0.45">
      <c r="A602" s="408" t="s">
        <v>8</v>
      </c>
      <c r="B602" s="408"/>
      <c r="C602" s="408"/>
      <c r="D602" s="408"/>
      <c r="E602" s="408"/>
      <c r="F602" s="408"/>
      <c r="G602" s="95"/>
    </row>
    <row r="603" spans="1:7" ht="22.5" x14ac:dyDescent="0.4">
      <c r="A603" s="128">
        <f>B11</f>
        <v>43693</v>
      </c>
      <c r="B603" s="95"/>
      <c r="C603" s="95"/>
      <c r="D603" s="113"/>
      <c r="E603" s="113"/>
      <c r="F603" s="113"/>
      <c r="G603" s="95"/>
    </row>
    <row r="604" spans="1:7" ht="21" x14ac:dyDescent="0.4">
      <c r="A604" s="394" t="s">
        <v>28</v>
      </c>
      <c r="B604" s="396" t="s">
        <v>29</v>
      </c>
      <c r="C604" s="396"/>
      <c r="D604" s="396" t="s">
        <v>42</v>
      </c>
      <c r="E604" s="397" t="s">
        <v>264</v>
      </c>
      <c r="F604" s="397" t="s">
        <v>295</v>
      </c>
      <c r="G604" s="95"/>
    </row>
    <row r="605" spans="1:7" ht="18.75" customHeight="1" x14ac:dyDescent="0.4">
      <c r="A605" s="394"/>
      <c r="B605" s="99" t="s">
        <v>32</v>
      </c>
      <c r="C605" s="99" t="s">
        <v>31</v>
      </c>
      <c r="D605" s="396"/>
      <c r="E605" s="397"/>
      <c r="F605" s="397"/>
      <c r="G605" s="95"/>
    </row>
    <row r="606" spans="1:7" ht="18.75" customHeight="1" x14ac:dyDescent="0.4">
      <c r="A606" s="281"/>
      <c r="B606" s="282"/>
      <c r="C606" s="282"/>
      <c r="D606" s="282"/>
      <c r="E606" s="323"/>
      <c r="F606" s="323"/>
      <c r="G606" s="95"/>
    </row>
    <row r="607" spans="1:7" ht="24.75" x14ac:dyDescent="0.4">
      <c r="A607" s="283" t="s">
        <v>90</v>
      </c>
      <c r="B607" s="113"/>
      <c r="C607" s="399"/>
      <c r="D607" s="399"/>
      <c r="E607" s="399"/>
      <c r="F607" s="400"/>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09" t="s">
        <v>34</v>
      </c>
      <c r="B616" s="409"/>
      <c r="C616" s="409"/>
      <c r="D616" s="326">
        <f>SUM(B608:C615)</f>
        <v>16</v>
      </c>
      <c r="E616" s="410"/>
      <c r="F616" s="411"/>
      <c r="G616" s="95"/>
    </row>
    <row r="617" spans="1:7" ht="21" x14ac:dyDescent="0.4">
      <c r="A617" s="409" t="s">
        <v>33</v>
      </c>
      <c r="B617" s="409"/>
      <c r="C617" s="409"/>
      <c r="D617" s="297">
        <f>D616/(COUNT(B608:C615)*2)</f>
        <v>1</v>
      </c>
      <c r="E617" s="412"/>
      <c r="F617" s="413"/>
      <c r="G617" s="95"/>
    </row>
    <row r="618" spans="1:7" ht="21" x14ac:dyDescent="0.4">
      <c r="A618" s="127"/>
      <c r="B618" s="95"/>
      <c r="C618" s="414"/>
      <c r="D618" s="414"/>
      <c r="E618" s="414"/>
      <c r="F618" s="414"/>
      <c r="G618" s="95"/>
    </row>
    <row r="619" spans="1:7" ht="18.75" customHeight="1" x14ac:dyDescent="0.4">
      <c r="A619" s="283" t="s">
        <v>459</v>
      </c>
      <c r="B619" s="113"/>
      <c r="C619" s="101"/>
      <c r="D619" s="101"/>
      <c r="E619" s="101"/>
      <c r="F619" s="101"/>
      <c r="G619" s="95"/>
    </row>
    <row r="620" spans="1:7" ht="105" x14ac:dyDescent="0.4">
      <c r="A620" s="102" t="s">
        <v>83</v>
      </c>
      <c r="B620" s="103">
        <v>1</v>
      </c>
      <c r="C620" s="103"/>
      <c r="D620" s="155" t="s">
        <v>566</v>
      </c>
      <c r="E620" s="104" t="s">
        <v>596</v>
      </c>
      <c r="F620" s="104" t="s">
        <v>292</v>
      </c>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401" t="s">
        <v>34</v>
      </c>
      <c r="B629" s="402"/>
      <c r="C629" s="403"/>
      <c r="D629" s="200">
        <f>SUM(B620:C628)</f>
        <v>17</v>
      </c>
      <c r="E629" s="257"/>
      <c r="F629" s="257"/>
      <c r="G629" s="255"/>
    </row>
    <row r="630" spans="1:16382" ht="22.5" x14ac:dyDescent="0.4">
      <c r="A630" s="107" t="s">
        <v>33</v>
      </c>
      <c r="B630" s="108"/>
      <c r="C630" s="108"/>
      <c r="D630" s="110">
        <f>D629/(COUNT(B620:C628)*2)</f>
        <v>0.94444444444444442</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99"/>
      <c r="D632" s="399"/>
      <c r="E632" s="399"/>
      <c r="F632" s="400"/>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401" t="s">
        <v>34</v>
      </c>
      <c r="B639" s="402"/>
      <c r="C639" s="403"/>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04"/>
      <c r="B641" s="404"/>
      <c r="C641" s="404"/>
      <c r="D641" s="404"/>
      <c r="E641" s="404"/>
      <c r="F641" s="404"/>
      <c r="G641" s="404"/>
    </row>
    <row r="642" spans="1:7" ht="24.75" x14ac:dyDescent="0.4">
      <c r="A642" s="283" t="s">
        <v>26</v>
      </c>
      <c r="B642" s="399"/>
      <c r="C642" s="399"/>
      <c r="D642" s="399"/>
      <c r="E642" s="399"/>
      <c r="F642" s="400"/>
      <c r="G642" s="89"/>
    </row>
    <row r="643" spans="1:7" ht="21" x14ac:dyDescent="0.4">
      <c r="A643" s="132" t="s">
        <v>221</v>
      </c>
      <c r="B643" s="103">
        <v>2</v>
      </c>
      <c r="C643" s="103"/>
      <c r="D643" s="134"/>
      <c r="E643" s="105"/>
      <c r="F643" s="104"/>
      <c r="G643" s="89"/>
    </row>
    <row r="644" spans="1:7" ht="84" x14ac:dyDescent="0.4">
      <c r="A644" s="162" t="s">
        <v>400</v>
      </c>
      <c r="B644" s="103">
        <v>1</v>
      </c>
      <c r="C644" s="117"/>
      <c r="D644" s="134" t="s">
        <v>492</v>
      </c>
      <c r="E644" s="104" t="s">
        <v>567</v>
      </c>
      <c r="F644" s="104" t="s">
        <v>292</v>
      </c>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5"/>
      <c r="F649" s="104"/>
      <c r="G649" s="89"/>
    </row>
    <row r="650" spans="1:7" ht="21" x14ac:dyDescent="0.4">
      <c r="A650" s="405" t="s">
        <v>304</v>
      </c>
      <c r="B650" s="406"/>
      <c r="C650" s="406"/>
      <c r="D650" s="406"/>
      <c r="E650" s="406"/>
      <c r="F650" s="407"/>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63" x14ac:dyDescent="0.4">
      <c r="A654" s="309" t="s">
        <v>311</v>
      </c>
      <c r="B654" s="103">
        <v>1</v>
      </c>
      <c r="C654" s="117" t="str">
        <f>IF(B654=0, -5, "0")</f>
        <v>0</v>
      </c>
      <c r="D654" s="356" t="s">
        <v>595</v>
      </c>
      <c r="E654" s="357" t="s">
        <v>557</v>
      </c>
      <c r="F654" s="104" t="s">
        <v>292</v>
      </c>
      <c r="G654" s="95"/>
    </row>
    <row r="655" spans="1:7" ht="21" x14ac:dyDescent="0.4">
      <c r="A655" s="151" t="s">
        <v>321</v>
      </c>
      <c r="B655" s="103" t="s">
        <v>30</v>
      </c>
      <c r="C655" s="117"/>
      <c r="D655" s="55"/>
      <c r="E655" s="55"/>
      <c r="F655" s="104"/>
      <c r="G655" s="95"/>
    </row>
    <row r="656" spans="1:7" ht="21" x14ac:dyDescent="0.4">
      <c r="A656" s="106" t="s">
        <v>388</v>
      </c>
      <c r="B656" s="103">
        <v>2</v>
      </c>
      <c r="C656" s="117"/>
      <c r="D656" s="55"/>
      <c r="E656" s="55"/>
      <c r="F656" s="104"/>
      <c r="G656" s="95"/>
    </row>
    <row r="657" spans="1:7" ht="88.5" customHeight="1" x14ac:dyDescent="0.4">
      <c r="A657" s="102" t="s">
        <v>402</v>
      </c>
      <c r="B657" s="103">
        <v>2</v>
      </c>
      <c r="C657" s="103"/>
      <c r="D657" s="318">
        <v>1</v>
      </c>
      <c r="E657" s="352"/>
      <c r="F657" s="352"/>
      <c r="G657" s="95"/>
    </row>
    <row r="658" spans="1:7" ht="21" x14ac:dyDescent="0.4">
      <c r="A658" s="122" t="s">
        <v>34</v>
      </c>
      <c r="B658" s="122"/>
      <c r="C658" s="122"/>
      <c r="D658" s="122">
        <f>SUM(B651:C657,B643:C649)</f>
        <v>24</v>
      </c>
      <c r="E658" s="89"/>
      <c r="F658" s="95"/>
      <c r="G658" s="95"/>
    </row>
    <row r="659" spans="1:7" ht="21" x14ac:dyDescent="0.4">
      <c r="A659" s="107" t="s">
        <v>33</v>
      </c>
      <c r="B659" s="108"/>
      <c r="C659" s="109"/>
      <c r="D659" s="110">
        <f>D658/(COUNT(B651:C657,B643:C649)*2)</f>
        <v>0.92307692307692313</v>
      </c>
      <c r="E659" s="89"/>
      <c r="F659" s="95"/>
      <c r="G659" s="95"/>
    </row>
    <row r="660" spans="1:7" ht="21" x14ac:dyDescent="0.4">
      <c r="A660" s="111"/>
      <c r="B660" s="95"/>
      <c r="C660" s="95"/>
      <c r="D660" s="95"/>
      <c r="E660" s="89"/>
      <c r="F660" s="95"/>
      <c r="G660" s="95"/>
    </row>
    <row r="661" spans="1:7" ht="22.5" x14ac:dyDescent="0.45">
      <c r="A661" s="325" t="s">
        <v>38</v>
      </c>
      <c r="B661" s="152"/>
      <c r="C661" s="153"/>
      <c r="D661" s="125">
        <f>SUM(D616,D629,D639,D658)</f>
        <v>69</v>
      </c>
      <c r="E661" s="89"/>
      <c r="F661" s="95"/>
      <c r="G661" s="95"/>
    </row>
    <row r="662" spans="1:7" ht="22.5" x14ac:dyDescent="0.45">
      <c r="A662" s="325" t="s">
        <v>169</v>
      </c>
      <c r="B662" s="152"/>
      <c r="C662" s="153"/>
      <c r="D662" s="126">
        <f>D661/(COUNT(B651:C657,B620:C628,B633:C638,B608:C615,B643:C649)*2)</f>
        <v>0.95833333333333337</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08" t="s">
        <v>346</v>
      </c>
      <c r="B665" s="408"/>
      <c r="C665" s="408"/>
      <c r="D665" s="408"/>
      <c r="E665" s="408"/>
      <c r="F665" s="408"/>
      <c r="G665" s="95"/>
    </row>
    <row r="666" spans="1:7" ht="21" x14ac:dyDescent="0.4">
      <c r="A666" s="197">
        <f>B11</f>
        <v>43693</v>
      </c>
      <c r="B666" s="95"/>
      <c r="C666" s="95"/>
      <c r="D666" s="95"/>
      <c r="E666" s="89"/>
      <c r="F666" s="95"/>
      <c r="G666" s="95"/>
    </row>
    <row r="667" spans="1:7" ht="21.75" customHeight="1" x14ac:dyDescent="0.4">
      <c r="A667" s="394" t="s">
        <v>28</v>
      </c>
      <c r="B667" s="396" t="s">
        <v>29</v>
      </c>
      <c r="C667" s="396"/>
      <c r="D667" s="396" t="s">
        <v>42</v>
      </c>
      <c r="E667" s="397" t="s">
        <v>264</v>
      </c>
      <c r="F667" s="397" t="s">
        <v>295</v>
      </c>
      <c r="G667" s="95"/>
    </row>
    <row r="668" spans="1:7" ht="21" x14ac:dyDescent="0.4">
      <c r="A668" s="394"/>
      <c r="B668" s="99" t="s">
        <v>32</v>
      </c>
      <c r="C668" s="99" t="s">
        <v>31</v>
      </c>
      <c r="D668" s="396"/>
      <c r="E668" s="397"/>
      <c r="F668" s="397"/>
      <c r="G668" s="95"/>
    </row>
    <row r="669" spans="1:7" ht="22.5" x14ac:dyDescent="0.4">
      <c r="A669" s="281"/>
      <c r="B669" s="282"/>
      <c r="C669" s="282"/>
      <c r="D669" s="282"/>
      <c r="E669" s="323"/>
      <c r="F669" s="323"/>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F679" s="104"/>
      <c r="G679" s="95"/>
    </row>
    <row r="680" spans="1:7" ht="30" customHeight="1" x14ac:dyDescent="0.4">
      <c r="A680" s="191" t="s">
        <v>13</v>
      </c>
      <c r="B680" s="103">
        <v>2</v>
      </c>
      <c r="C680" s="215"/>
      <c r="D680" s="206"/>
      <c r="E680" s="105"/>
      <c r="F680" s="104"/>
      <c r="G680" s="95"/>
    </row>
    <row r="681" spans="1:7" ht="38.25" customHeight="1" x14ac:dyDescent="0.4">
      <c r="A681" s="191" t="s">
        <v>177</v>
      </c>
      <c r="B681" s="103">
        <v>1</v>
      </c>
      <c r="C681" s="215"/>
      <c r="D681" s="206" t="s">
        <v>573</v>
      </c>
      <c r="E681" s="104" t="s">
        <v>574</v>
      </c>
      <c r="F681" s="104" t="s">
        <v>292</v>
      </c>
      <c r="G681" s="95"/>
    </row>
    <row r="682" spans="1:7" ht="80.25" customHeight="1" x14ac:dyDescent="0.4">
      <c r="A682" s="191" t="s">
        <v>14</v>
      </c>
      <c r="B682" s="103">
        <v>0</v>
      </c>
      <c r="C682" s="215"/>
      <c r="D682" s="104" t="s">
        <v>483</v>
      </c>
      <c r="E682" s="104" t="s">
        <v>615</v>
      </c>
      <c r="F682" s="104" t="s">
        <v>292</v>
      </c>
      <c r="G682" s="95"/>
    </row>
    <row r="683" spans="1:7" ht="84" x14ac:dyDescent="0.4">
      <c r="A683" s="106" t="s">
        <v>460</v>
      </c>
      <c r="B683" s="103" t="s">
        <v>30</v>
      </c>
      <c r="C683" s="158"/>
      <c r="D683" s="208" t="s">
        <v>597</v>
      </c>
      <c r="E683" s="159" t="s">
        <v>572</v>
      </c>
      <c r="F683" s="104" t="s">
        <v>293</v>
      </c>
      <c r="G683" s="95"/>
    </row>
    <row r="684" spans="1:7" ht="84" x14ac:dyDescent="0.4">
      <c r="A684" s="232" t="s">
        <v>461</v>
      </c>
      <c r="B684" s="103">
        <v>1</v>
      </c>
      <c r="C684" s="139" t="str">
        <f>IF(B684=0, -5, "0")</f>
        <v>0</v>
      </c>
      <c r="D684" s="208" t="s">
        <v>575</v>
      </c>
      <c r="E684" s="104" t="s">
        <v>576</v>
      </c>
      <c r="F684" s="104" t="s">
        <v>293</v>
      </c>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89.25" customHeight="1" x14ac:dyDescent="0.4">
      <c r="A689" s="106" t="s">
        <v>402</v>
      </c>
      <c r="B689" s="103">
        <v>1</v>
      </c>
      <c r="C689" s="103"/>
      <c r="D689" s="318">
        <v>0.5</v>
      </c>
      <c r="E689" s="352"/>
      <c r="F689" s="352"/>
      <c r="G689" s="95"/>
    </row>
    <row r="690" spans="1:7" ht="22.5" x14ac:dyDescent="0.45">
      <c r="A690" s="325" t="s">
        <v>407</v>
      </c>
      <c r="B690" s="152"/>
      <c r="C690" s="153"/>
      <c r="D690" s="125">
        <f>SUM(B670:C689)</f>
        <v>33</v>
      </c>
      <c r="E690" s="89"/>
      <c r="F690" s="95"/>
      <c r="G690" s="95"/>
    </row>
    <row r="691" spans="1:7" ht="22.5" x14ac:dyDescent="0.45">
      <c r="A691" s="325" t="s">
        <v>408</v>
      </c>
      <c r="B691" s="152"/>
      <c r="C691" s="153"/>
      <c r="D691" s="126">
        <f>D690/(COUNT(B670:C689)*2)</f>
        <v>0.86842105263157898</v>
      </c>
      <c r="G691" s="95"/>
    </row>
    <row r="692" spans="1:7" ht="21" x14ac:dyDescent="0.4">
      <c r="A692" s="201"/>
      <c r="B692" s="258"/>
      <c r="C692" s="258"/>
      <c r="G692" s="214"/>
    </row>
    <row r="693" spans="1:7" ht="21" customHeight="1" x14ac:dyDescent="0.4">
      <c r="A693" s="398" t="s">
        <v>439</v>
      </c>
      <c r="B693" s="398"/>
      <c r="C693" s="398"/>
      <c r="D693" s="398"/>
      <c r="E693" s="398"/>
      <c r="F693" s="398"/>
      <c r="G693" s="214"/>
    </row>
    <row r="694" spans="1:7" ht="21" customHeight="1" x14ac:dyDescent="0.4">
      <c r="A694" s="197">
        <f>B11</f>
        <v>43693</v>
      </c>
      <c r="B694" s="95"/>
      <c r="C694" s="95"/>
      <c r="D694" s="213"/>
      <c r="E694" s="213"/>
      <c r="F694" s="213"/>
      <c r="G694" s="214"/>
    </row>
    <row r="695" spans="1:7" ht="21" x14ac:dyDescent="0.4">
      <c r="A695" s="393" t="s">
        <v>28</v>
      </c>
      <c r="B695" s="395" t="s">
        <v>29</v>
      </c>
      <c r="C695" s="395"/>
      <c r="D695" s="396" t="s">
        <v>42</v>
      </c>
      <c r="E695" s="397" t="s">
        <v>264</v>
      </c>
      <c r="F695" s="397" t="s">
        <v>295</v>
      </c>
      <c r="G695" s="214"/>
    </row>
    <row r="696" spans="1:7" ht="21" x14ac:dyDescent="0.4">
      <c r="A696" s="394"/>
      <c r="B696" s="99" t="s">
        <v>32</v>
      </c>
      <c r="C696" s="99" t="s">
        <v>31</v>
      </c>
      <c r="D696" s="396"/>
      <c r="E696" s="397"/>
      <c r="F696" s="397"/>
      <c r="G696" s="214"/>
    </row>
    <row r="697" spans="1:7" ht="22.5" x14ac:dyDescent="0.4">
      <c r="A697" s="281"/>
      <c r="B697" s="282"/>
      <c r="C697" s="282"/>
      <c r="D697" s="282"/>
      <c r="E697" s="323"/>
      <c r="F697" s="323"/>
      <c r="G697" s="95"/>
    </row>
    <row r="698" spans="1:7" ht="24.75" x14ac:dyDescent="0.4">
      <c r="A698" s="390" t="s">
        <v>299</v>
      </c>
      <c r="B698" s="391"/>
      <c r="C698" s="391"/>
      <c r="D698" s="391"/>
      <c r="E698" s="391"/>
      <c r="F698" s="392"/>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42" x14ac:dyDescent="0.4">
      <c r="A703" s="212" t="s">
        <v>315</v>
      </c>
      <c r="B703" s="215">
        <v>1</v>
      </c>
      <c r="C703" s="215"/>
      <c r="D703" s="132" t="s">
        <v>577</v>
      </c>
      <c r="E703" s="132" t="s">
        <v>578</v>
      </c>
      <c r="F703" s="159" t="s">
        <v>292</v>
      </c>
      <c r="G703" s="214"/>
    </row>
    <row r="704" spans="1:7" ht="21" x14ac:dyDescent="0.4">
      <c r="A704" s="107" t="s">
        <v>34</v>
      </c>
      <c r="B704" s="388"/>
      <c r="C704" s="389"/>
      <c r="D704" s="200">
        <f>SUM(B699:C703)</f>
        <v>9</v>
      </c>
      <c r="E704" s="89"/>
      <c r="F704" s="95"/>
      <c r="G704" s="95"/>
    </row>
    <row r="705" spans="1:7" ht="21" x14ac:dyDescent="0.4">
      <c r="A705" s="107" t="s">
        <v>33</v>
      </c>
      <c r="B705" s="388"/>
      <c r="C705" s="389"/>
      <c r="D705" s="305">
        <f>D704/(COUNT(B699:C703)*2)</f>
        <v>0.9</v>
      </c>
      <c r="E705" s="89"/>
      <c r="F705" s="95"/>
      <c r="G705" s="95"/>
    </row>
    <row r="706" spans="1:7" ht="21" x14ac:dyDescent="0.4">
      <c r="A706" s="148"/>
      <c r="B706" s="293"/>
      <c r="C706" s="293"/>
      <c r="D706" s="203"/>
      <c r="E706" s="303"/>
      <c r="F706" s="304"/>
      <c r="G706" s="95"/>
    </row>
    <row r="707" spans="1:7" ht="24.75" x14ac:dyDescent="0.4">
      <c r="A707" s="390" t="s">
        <v>300</v>
      </c>
      <c r="B707" s="391"/>
      <c r="C707" s="391"/>
      <c r="D707" s="391"/>
      <c r="E707" s="391"/>
      <c r="F707" s="392"/>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72.75" customHeight="1" x14ac:dyDescent="0.3">
      <c r="A710" s="204" t="s">
        <v>402</v>
      </c>
      <c r="B710" s="103">
        <v>2</v>
      </c>
      <c r="C710" s="103"/>
      <c r="D710" s="318">
        <v>1</v>
      </c>
      <c r="E710" s="320"/>
      <c r="F710" s="320"/>
    </row>
    <row r="711" spans="1:7" ht="21" x14ac:dyDescent="0.3">
      <c r="A711" s="107" t="s">
        <v>34</v>
      </c>
      <c r="B711" s="107"/>
      <c r="C711" s="122"/>
      <c r="D711" s="280">
        <f>SUM(B708:C710)</f>
        <v>6</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25" t="s">
        <v>409</v>
      </c>
      <c r="B714" s="152"/>
      <c r="C714" s="153"/>
      <c r="D714" s="246">
        <f>SUM(D711,D704)</f>
        <v>15</v>
      </c>
      <c r="G714" s="95"/>
    </row>
    <row r="715" spans="1:7" ht="22.5" x14ac:dyDescent="0.45">
      <c r="A715" s="325" t="s">
        <v>410</v>
      </c>
      <c r="B715" s="152"/>
      <c r="C715" s="153"/>
      <c r="D715" s="126">
        <f>D714/(COUNT(B708:C710,B699:C703)*2)</f>
        <v>0.9375</v>
      </c>
      <c r="E715" s="89"/>
      <c r="F715" s="95"/>
    </row>
    <row r="716" spans="1:7" x14ac:dyDescent="0.3">
      <c r="A716" s="2"/>
    </row>
    <row r="717" spans="1:7" s="3" customFormat="1" ht="22.5" x14ac:dyDescent="0.45">
      <c r="A717" s="294" t="s">
        <v>402</v>
      </c>
      <c r="B717" s="36"/>
      <c r="C717" s="36"/>
      <c r="D717" s="319">
        <f>AVERAGE(D710,D689,D657,D595,D555,D515,D466,D419,D361,D295,D240,D181,D127,D43)</f>
        <v>0.75</v>
      </c>
      <c r="E717" s="84"/>
      <c r="F717" s="85"/>
      <c r="G717" s="80"/>
    </row>
    <row r="718" spans="1:7" ht="22.5" x14ac:dyDescent="0.3">
      <c r="A718" s="19" t="s">
        <v>403</v>
      </c>
      <c r="B718" s="20"/>
      <c r="C718" s="21"/>
      <c r="D718" s="22">
        <f>SUM(D714,D690,D661,D599,D559,D516,D470,D423,D365,D299,D244,D182,D128,D47)</f>
        <v>648</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0.86399999999999999</v>
      </c>
      <c r="E719" s="3"/>
      <c r="F719" s="3"/>
    </row>
  </sheetData>
  <sheetProtection algorithmName="SHA-512" hashValue="+WUd2/+9qHkq9wQ+U30B0oj0hCDQfjHXoGTWQWSffR5q6hOw6s2829ca3ME+I//yfnqKOd20HkE5l+KkqLx3Zw==" saltValue="FUchdR9WsQV099GwGvM7oQ==" spinCount="100000" sheet="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xr:uid="{00000000-0002-0000-0100-000000000000}"/>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xr:uid="{00000000-0002-0000-0100-000001000000}">
      <formula1>$H$20:$H$22</formula1>
    </dataValidation>
    <dataValidation type="list" showInputMessage="1" showErrorMessage="1" errorTitle="Erreur de saisie" error="MH/Quali-Consult: Merci d'indiquer la note; 0, 1 ou 2. Si le paramètre n'est pas applicable ou non audité vous insérerez NA" sqref="B139:B143 B582:B587 B166:B171 B233:B240 B85:B100 B374:B384 B343:B351 B66:B82 B30:B37 B496:B498 B536:B545 B444:B449 B643:B649 B569:B577 B651:B657 B526:B531 B288:B295 B320:B338 B457:B458 B509:B515 B412:B419 B265:B285 B708:B710 B203:B222 B389:B393 B620 B174:B181 B500:B506 B460:B466 B253:B258 B191:B196 B670:B689 B56:B63 B227:B231 B432:B439 B518:B519 B21:B25 B548:B555 B633:B638 B354:B361 B145:B160 B308:B315 B479:B483 B485:B494 B589:B595 B608:B615 B39:B42 B103:B108 B111:B117 B163:B164 B120:B126 B699:B703" xr:uid="{00000000-0002-0000-0100-000002000000}">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xr:uid="{00000000-0002-0000-0100-000003000000}">
      <formula1>Cotation</formula1>
    </dataValidation>
    <dataValidation type="list" showInputMessage="1" showErrorMessage="1" errorTitle="Erreur de saisie" error="MH/Quali-Consult: Merci d'indiquer la note; 0, 1 ou 2. Si le paramètre n'est pas applicable ou non audité vous insérerez NA" sqref="B621:B628 B450:B456 B499 B138 B165 B197:B198 B394:B409 B259:B260" xr:uid="{00000000-0002-0000-0100-000004000000}">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15"/>
  <sheetViews>
    <sheetView view="pageBreakPreview" topLeftCell="A201" zoomScale="80" zoomScaleNormal="90" zoomScaleSheetLayoutView="80" workbookViewId="0">
      <selection activeCell="D206" sqref="D206:E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500"/>
      <c r="E1" s="500"/>
      <c r="F1" s="500"/>
      <c r="G1" s="500"/>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501" t="s">
        <v>46</v>
      </c>
      <c r="B6" s="501"/>
      <c r="C6" s="501"/>
      <c r="D6" s="501"/>
      <c r="E6" s="501"/>
      <c r="F6" s="501"/>
      <c r="G6" s="79"/>
    </row>
    <row r="7" spans="1:7" s="2" customFormat="1" ht="21.75" customHeight="1" x14ac:dyDescent="0.45">
      <c r="A7" s="502" t="str">
        <f>'Page de garde'!D18</f>
        <v>CM El Ghazela</v>
      </c>
      <c r="B7" s="502"/>
      <c r="C7" s="502"/>
      <c r="D7" s="502"/>
      <c r="E7" s="502"/>
      <c r="F7" s="502"/>
      <c r="G7" s="79"/>
    </row>
    <row r="8" spans="1:7" s="2" customFormat="1" ht="24" x14ac:dyDescent="0.45">
      <c r="A8" s="4" t="s">
        <v>39</v>
      </c>
      <c r="B8" s="503" t="str">
        <f>'A3 Exploitation'!B9:F9</f>
        <v>Dr Raja Bouhalfaya</v>
      </c>
      <c r="C8" s="503"/>
      <c r="D8" s="503"/>
      <c r="E8" s="503"/>
      <c r="F8" s="503"/>
      <c r="G8" s="79"/>
    </row>
    <row r="9" spans="1:7" s="2" customFormat="1" ht="24" x14ac:dyDescent="0.45">
      <c r="A9" s="5" t="s">
        <v>41</v>
      </c>
      <c r="B9" s="504" t="str">
        <f>'A3 Exploitation'!B10:F10</f>
        <v>Directeur du magasin et chefs rayons</v>
      </c>
      <c r="C9" s="504"/>
      <c r="D9" s="504"/>
      <c r="E9" s="504"/>
      <c r="F9" s="504"/>
      <c r="G9" s="79"/>
    </row>
    <row r="10" spans="1:7" s="2" customFormat="1" ht="24" x14ac:dyDescent="0.45">
      <c r="A10" s="4" t="s">
        <v>40</v>
      </c>
      <c r="B10" s="499">
        <f>'A3 Exploitation'!B11:F11</f>
        <v>43693</v>
      </c>
      <c r="C10" s="499"/>
      <c r="D10" s="499"/>
      <c r="E10" s="499"/>
      <c r="F10" s="499"/>
      <c r="G10" s="79"/>
    </row>
    <row r="11" spans="1:7" s="2" customFormat="1" ht="24" x14ac:dyDescent="0.45">
      <c r="A11" s="4" t="s">
        <v>248</v>
      </c>
      <c r="B11" s="491">
        <f>D215</f>
        <v>0.75619834710743805</v>
      </c>
      <c r="C11" s="491"/>
      <c r="D11" s="491"/>
      <c r="E11" s="491"/>
      <c r="F11" s="491"/>
      <c r="G11" s="79"/>
    </row>
    <row r="12" spans="1:7" s="2" customFormat="1" ht="22.5" x14ac:dyDescent="0.45">
      <c r="A12" s="1"/>
      <c r="D12" s="468"/>
      <c r="E12" s="468"/>
      <c r="F12" s="468"/>
      <c r="G12" s="468"/>
    </row>
    <row r="13" spans="1:7" s="2" customFormat="1" ht="11.25" customHeight="1" x14ac:dyDescent="0.3">
      <c r="A13" s="492" t="s">
        <v>28</v>
      </c>
      <c r="B13" s="493" t="s">
        <v>29</v>
      </c>
      <c r="C13" s="493"/>
      <c r="D13" s="493" t="s">
        <v>42</v>
      </c>
      <c r="E13" s="493" t="s">
        <v>158</v>
      </c>
      <c r="F13" s="493" t="s">
        <v>159</v>
      </c>
    </row>
    <row r="14" spans="1:7" s="2" customFormat="1" ht="12.75" customHeight="1" x14ac:dyDescent="0.3">
      <c r="A14" s="492"/>
      <c r="B14" s="18" t="s">
        <v>32</v>
      </c>
      <c r="C14" s="18" t="s">
        <v>31</v>
      </c>
      <c r="D14" s="493"/>
      <c r="E14" s="493"/>
      <c r="F14" s="493"/>
      <c r="G14" s="78"/>
    </row>
    <row r="15" spans="1:7" x14ac:dyDescent="0.3">
      <c r="A15" s="494"/>
      <c r="B15" s="495"/>
      <c r="C15" s="495"/>
      <c r="D15" s="495"/>
      <c r="E15" s="495"/>
      <c r="F15" s="495"/>
    </row>
    <row r="16" spans="1:7" ht="19.5" x14ac:dyDescent="0.4">
      <c r="A16" s="496" t="s">
        <v>0</v>
      </c>
      <c r="B16" s="497"/>
      <c r="C16" s="497"/>
      <c r="D16" s="497"/>
      <c r="E16" s="497"/>
      <c r="F16" s="497"/>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98" t="s">
        <v>34</v>
      </c>
      <c r="B22" s="480"/>
      <c r="C22" s="481"/>
      <c r="D22" s="329">
        <f>SUM(B17:C21)</f>
        <v>10</v>
      </c>
    </row>
    <row r="23" spans="1:7" x14ac:dyDescent="0.3">
      <c r="A23" s="475" t="s">
        <v>249</v>
      </c>
      <c r="B23" s="476"/>
      <c r="C23" s="477"/>
      <c r="D23" s="17">
        <f>D22/(COUNT(B17:C21)*2)</f>
        <v>1</v>
      </c>
    </row>
    <row r="24" spans="1:7" x14ac:dyDescent="0.3">
      <c r="A24" s="10"/>
      <c r="B24" s="11"/>
      <c r="C24" s="11"/>
      <c r="D24" s="12"/>
    </row>
    <row r="25" spans="1:7" ht="19.5" x14ac:dyDescent="0.4">
      <c r="A25" s="478" t="s">
        <v>4</v>
      </c>
      <c r="B25" s="479"/>
      <c r="C25" s="479"/>
      <c r="D25" s="479"/>
      <c r="E25" s="479"/>
      <c r="F25" s="479"/>
    </row>
    <row r="26" spans="1:7" ht="18" x14ac:dyDescent="0.35">
      <c r="A26" s="24" t="s">
        <v>84</v>
      </c>
      <c r="B26" s="55">
        <v>2</v>
      </c>
      <c r="C26" s="6" t="str">
        <f>IF(B26=0, -5, "0")</f>
        <v>0</v>
      </c>
      <c r="D26" s="56"/>
      <c r="E26" s="56"/>
      <c r="F26" s="55"/>
    </row>
    <row r="27" spans="1:7" ht="33" x14ac:dyDescent="0.3">
      <c r="A27" s="6" t="s">
        <v>77</v>
      </c>
      <c r="B27" s="55">
        <v>2</v>
      </c>
      <c r="C27" s="55"/>
      <c r="D27" s="56" t="s">
        <v>558</v>
      </c>
      <c r="E27" s="55"/>
      <c r="F27" s="55"/>
    </row>
    <row r="28" spans="1:7" ht="33" x14ac:dyDescent="0.3">
      <c r="A28" s="26" t="s">
        <v>301</v>
      </c>
      <c r="B28" s="55">
        <v>2</v>
      </c>
      <c r="C28" s="55"/>
      <c r="D28" s="56" t="s">
        <v>559</v>
      </c>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75" t="s">
        <v>34</v>
      </c>
      <c r="B33" s="476"/>
      <c r="C33" s="477"/>
      <c r="D33" s="328">
        <f>SUM(B26:C32)</f>
        <v>14</v>
      </c>
    </row>
    <row r="34" spans="1:6" x14ac:dyDescent="0.3">
      <c r="A34" s="475" t="s">
        <v>249</v>
      </c>
      <c r="B34" s="476"/>
      <c r="C34" s="477"/>
      <c r="D34" s="17">
        <f>D33/(COUNT(B26:C32)*2)</f>
        <v>1</v>
      </c>
    </row>
    <row r="35" spans="1:6" x14ac:dyDescent="0.3">
      <c r="A35" s="10"/>
      <c r="B35" s="11"/>
      <c r="C35" s="11"/>
      <c r="D35" s="12"/>
    </row>
    <row r="36" spans="1:6" ht="19.5" x14ac:dyDescent="0.4">
      <c r="A36" s="478" t="s">
        <v>178</v>
      </c>
      <c r="B36" s="479"/>
      <c r="C36" s="479"/>
      <c r="D36" s="479"/>
      <c r="E36" s="479"/>
      <c r="F36" s="47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66" x14ac:dyDescent="0.3">
      <c r="A39" s="6" t="s">
        <v>235</v>
      </c>
      <c r="B39" s="55">
        <v>1</v>
      </c>
      <c r="C39" s="55"/>
      <c r="D39" s="56" t="s">
        <v>488</v>
      </c>
      <c r="E39" s="56" t="s">
        <v>561</v>
      </c>
      <c r="F39" s="55" t="s">
        <v>293</v>
      </c>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5" t="s">
        <v>34</v>
      </c>
      <c r="B42" s="476"/>
      <c r="C42" s="477"/>
      <c r="D42" s="328">
        <f>SUM(B37:C41)</f>
        <v>9</v>
      </c>
    </row>
    <row r="43" spans="1:6" x14ac:dyDescent="0.3">
      <c r="A43" s="475" t="s">
        <v>249</v>
      </c>
      <c r="B43" s="476"/>
      <c r="C43" s="477"/>
      <c r="D43" s="17">
        <f>D42/(COUNT(B37:C41)*2)</f>
        <v>0.9</v>
      </c>
    </row>
    <row r="44" spans="1:6" x14ac:dyDescent="0.3">
      <c r="A44" s="337"/>
      <c r="B44" s="338"/>
      <c r="C44" s="338"/>
      <c r="D44" s="339"/>
    </row>
    <row r="45" spans="1:6" ht="19.5" x14ac:dyDescent="0.4">
      <c r="A45" s="486" t="s">
        <v>405</v>
      </c>
      <c r="B45" s="487"/>
      <c r="C45" s="487"/>
      <c r="D45" s="487"/>
      <c r="E45" s="487"/>
      <c r="F45" s="48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5" t="s">
        <v>34</v>
      </c>
      <c r="B58" s="476"/>
      <c r="C58" s="477"/>
      <c r="D58" s="340">
        <f>SUM(B46:C57)</f>
        <v>0</v>
      </c>
    </row>
    <row r="59" spans="1:6" x14ac:dyDescent="0.3">
      <c r="A59" s="475" t="s">
        <v>249</v>
      </c>
      <c r="B59" s="476"/>
      <c r="C59" s="477"/>
      <c r="D59" s="17" t="e">
        <f>D58/(COUNT(B46:C57)*2)</f>
        <v>#DIV/0!</v>
      </c>
    </row>
    <row r="60" spans="1:6" x14ac:dyDescent="0.3">
      <c r="A60" s="29"/>
      <c r="B60" s="30"/>
      <c r="C60" s="30"/>
      <c r="D60" s="31"/>
    </row>
    <row r="61" spans="1:6" ht="19.5" x14ac:dyDescent="0.4">
      <c r="A61" s="489" t="s">
        <v>19</v>
      </c>
      <c r="B61" s="490"/>
      <c r="C61" s="490"/>
      <c r="D61" s="490"/>
      <c r="E61" s="490"/>
      <c r="F61" s="49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t="s">
        <v>562</v>
      </c>
      <c r="E66" s="55"/>
      <c r="F66" s="55"/>
    </row>
    <row r="67" spans="1:6" ht="18" x14ac:dyDescent="0.35">
      <c r="A67" s="24" t="s">
        <v>250</v>
      </c>
      <c r="B67" s="55">
        <v>2</v>
      </c>
      <c r="C67" s="6" t="str">
        <f>IF(B67=0, -5, "0")</f>
        <v>0</v>
      </c>
      <c r="D67" s="59"/>
      <c r="E67" s="55"/>
      <c r="F67" s="55"/>
    </row>
    <row r="68" spans="1:6" x14ac:dyDescent="0.3">
      <c r="A68" s="475" t="s">
        <v>34</v>
      </c>
      <c r="B68" s="476"/>
      <c r="C68" s="477"/>
      <c r="D68" s="328">
        <f>SUM(B62:C67)</f>
        <v>12</v>
      </c>
    </row>
    <row r="69" spans="1:6" x14ac:dyDescent="0.3">
      <c r="A69" s="475" t="s">
        <v>249</v>
      </c>
      <c r="B69" s="476"/>
      <c r="C69" s="477"/>
      <c r="D69" s="17">
        <f>D68/(COUNT(B62:C67)*2)</f>
        <v>1</v>
      </c>
    </row>
    <row r="70" spans="1:6" x14ac:dyDescent="0.3">
      <c r="A70" s="10"/>
      <c r="B70" s="11"/>
      <c r="C70" s="11"/>
      <c r="D70" s="12"/>
    </row>
    <row r="71" spans="1:6" ht="19.5" x14ac:dyDescent="0.4">
      <c r="A71" s="478" t="s">
        <v>8</v>
      </c>
      <c r="B71" s="479"/>
      <c r="C71" s="479"/>
      <c r="D71" s="479"/>
      <c r="E71" s="479"/>
      <c r="F71" s="479"/>
    </row>
    <row r="72" spans="1:6" ht="66.75" x14ac:dyDescent="0.35">
      <c r="A72" s="25" t="s">
        <v>146</v>
      </c>
      <c r="B72" s="55">
        <v>0</v>
      </c>
      <c r="C72" s="6">
        <f>IF(B72=0, -5, "0")</f>
        <v>-5</v>
      </c>
      <c r="D72" s="353" t="s">
        <v>484</v>
      </c>
      <c r="E72" s="56" t="s">
        <v>568</v>
      </c>
      <c r="F72" s="55" t="s">
        <v>293</v>
      </c>
    </row>
    <row r="73" spans="1:6" x14ac:dyDescent="0.3">
      <c r="A73" s="7" t="s">
        <v>139</v>
      </c>
      <c r="B73" s="55" t="s">
        <v>30</v>
      </c>
      <c r="C73" s="55"/>
      <c r="D73" s="55"/>
      <c r="E73" s="60"/>
      <c r="F73" s="55"/>
    </row>
    <row r="74" spans="1:6" ht="115.5" x14ac:dyDescent="0.3">
      <c r="A74" s="7" t="s">
        <v>203</v>
      </c>
      <c r="B74" s="55">
        <v>1</v>
      </c>
      <c r="C74" s="55"/>
      <c r="D74" s="56" t="s">
        <v>614</v>
      </c>
      <c r="E74" s="56" t="s">
        <v>569</v>
      </c>
      <c r="F74" s="55" t="s">
        <v>293</v>
      </c>
    </row>
    <row r="75" spans="1:6" ht="66" x14ac:dyDescent="0.3">
      <c r="A75" s="7" t="s">
        <v>79</v>
      </c>
      <c r="B75" s="55">
        <v>1</v>
      </c>
      <c r="C75" s="55"/>
      <c r="D75" s="56" t="s">
        <v>490</v>
      </c>
      <c r="E75" s="55"/>
      <c r="F75" s="55" t="s">
        <v>292</v>
      </c>
    </row>
    <row r="76" spans="1:6" ht="66.75" x14ac:dyDescent="0.35">
      <c r="A76" s="25" t="s">
        <v>180</v>
      </c>
      <c r="B76" s="55">
        <v>1</v>
      </c>
      <c r="C76" s="6" t="str">
        <f>IF(B76=0, -5, "0")</f>
        <v>0</v>
      </c>
      <c r="D76" s="56" t="s">
        <v>570</v>
      </c>
      <c r="E76" s="56" t="s">
        <v>571</v>
      </c>
      <c r="F76" s="55" t="s">
        <v>293</v>
      </c>
    </row>
    <row r="77" spans="1:6" ht="18" x14ac:dyDescent="0.35">
      <c r="A77" s="24" t="s">
        <v>251</v>
      </c>
      <c r="B77" s="55">
        <v>2</v>
      </c>
      <c r="C77" s="6" t="str">
        <f>IF(B77=0, -5, "0")</f>
        <v>0</v>
      </c>
      <c r="D77" s="56"/>
      <c r="E77" s="55"/>
      <c r="F77" s="55"/>
    </row>
    <row r="78" spans="1:6" ht="49.5" x14ac:dyDescent="0.3">
      <c r="A78" s="6" t="s">
        <v>247</v>
      </c>
      <c r="B78" s="55">
        <v>1</v>
      </c>
      <c r="C78" s="55"/>
      <c r="D78" s="56" t="s">
        <v>489</v>
      </c>
      <c r="E78" s="56" t="s">
        <v>542</v>
      </c>
      <c r="F78" s="55" t="s">
        <v>292</v>
      </c>
    </row>
    <row r="79" spans="1:6" x14ac:dyDescent="0.3">
      <c r="A79" s="475" t="s">
        <v>34</v>
      </c>
      <c r="B79" s="476"/>
      <c r="C79" s="477"/>
      <c r="D79" s="328">
        <f>SUM(B72:C78)</f>
        <v>1</v>
      </c>
    </row>
    <row r="80" spans="1:6" x14ac:dyDescent="0.3">
      <c r="A80" s="475" t="s">
        <v>249</v>
      </c>
      <c r="B80" s="476"/>
      <c r="C80" s="477"/>
      <c r="D80" s="17">
        <f>D79/(COUNT(B72:C78)*2)</f>
        <v>7.1428571428571425E-2</v>
      </c>
    </row>
    <row r="81" spans="1:6" x14ac:dyDescent="0.3">
      <c r="A81" s="10"/>
      <c r="B81" s="11"/>
      <c r="C81" s="11"/>
      <c r="D81" s="12"/>
    </row>
    <row r="82" spans="1:6" ht="19.5" x14ac:dyDescent="0.4">
      <c r="A82" s="478" t="s">
        <v>463</v>
      </c>
      <c r="B82" s="479"/>
      <c r="C82" s="479"/>
      <c r="D82" s="479"/>
      <c r="E82" s="479"/>
      <c r="F82" s="479"/>
    </row>
    <row r="83" spans="1:6" ht="19.5" x14ac:dyDescent="0.4">
      <c r="A83" s="6" t="s">
        <v>225</v>
      </c>
      <c r="B83" s="61">
        <v>2</v>
      </c>
      <c r="C83" s="62"/>
      <c r="D83" s="56"/>
      <c r="E83" s="63"/>
      <c r="F83" s="55"/>
    </row>
    <row r="84" spans="1:6" ht="19.5" x14ac:dyDescent="0.4">
      <c r="A84" s="6" t="s">
        <v>226</v>
      </c>
      <c r="B84" s="61">
        <v>2</v>
      </c>
      <c r="C84" s="62"/>
      <c r="D84" s="56"/>
      <c r="E84" s="63"/>
      <c r="F84" s="55"/>
    </row>
    <row r="85" spans="1:6" ht="49.5" x14ac:dyDescent="0.4">
      <c r="A85" s="6" t="s">
        <v>247</v>
      </c>
      <c r="B85" s="61">
        <v>0</v>
      </c>
      <c r="C85" s="62"/>
      <c r="D85" s="354" t="s">
        <v>482</v>
      </c>
      <c r="E85" s="354" t="s">
        <v>503</v>
      </c>
      <c r="F85" s="55" t="s">
        <v>293</v>
      </c>
    </row>
    <row r="86" spans="1:6" ht="66" x14ac:dyDescent="0.4">
      <c r="A86" s="6" t="s">
        <v>204</v>
      </c>
      <c r="B86" s="61">
        <v>1</v>
      </c>
      <c r="C86" s="62"/>
      <c r="D86" s="353" t="s">
        <v>480</v>
      </c>
      <c r="E86" s="354" t="s">
        <v>504</v>
      </c>
      <c r="F86" s="55" t="s">
        <v>292</v>
      </c>
    </row>
    <row r="87" spans="1:6" ht="19.5" x14ac:dyDescent="0.4">
      <c r="A87" s="6" t="s">
        <v>71</v>
      </c>
      <c r="B87" s="61">
        <v>2</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v>2</v>
      </c>
      <c r="C90" s="55"/>
      <c r="D90" s="65"/>
      <c r="E90" s="65"/>
      <c r="F90" s="55"/>
    </row>
    <row r="91" spans="1:6" ht="36" x14ac:dyDescent="0.35">
      <c r="A91" s="28" t="s">
        <v>160</v>
      </c>
      <c r="B91" s="61">
        <v>2</v>
      </c>
      <c r="C91" s="6" t="str">
        <f>IF(B91=0, -5, "0")</f>
        <v>0</v>
      </c>
      <c r="D91" s="354" t="s">
        <v>506</v>
      </c>
      <c r="E91" s="66"/>
      <c r="F91" s="55"/>
    </row>
    <row r="92" spans="1:6" ht="82.5" x14ac:dyDescent="0.35">
      <c r="A92" s="28" t="s">
        <v>193</v>
      </c>
      <c r="B92" s="61">
        <v>1</v>
      </c>
      <c r="C92" s="6" t="str">
        <f>IF(B92=0, -5, "0")</f>
        <v>0</v>
      </c>
      <c r="D92" s="354" t="s">
        <v>505</v>
      </c>
      <c r="E92" s="353" t="s">
        <v>608</v>
      </c>
      <c r="F92" s="55" t="s">
        <v>292</v>
      </c>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354" t="s">
        <v>507</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5" t="s">
        <v>34</v>
      </c>
      <c r="B100" s="476"/>
      <c r="C100" s="477"/>
      <c r="D100" s="328">
        <f>SUM(B83:C99)</f>
        <v>30</v>
      </c>
    </row>
    <row r="101" spans="1:6" x14ac:dyDescent="0.3">
      <c r="A101" s="475" t="s">
        <v>249</v>
      </c>
      <c r="B101" s="476"/>
      <c r="C101" s="477"/>
      <c r="D101" s="17">
        <f>D100/(COUNT(B83:C99)*2)</f>
        <v>0.88235294117647056</v>
      </c>
    </row>
    <row r="102" spans="1:6" x14ac:dyDescent="0.3">
      <c r="A102" s="10"/>
      <c r="B102" s="11"/>
      <c r="C102" s="11"/>
      <c r="D102" s="12"/>
    </row>
    <row r="103" spans="1:6" ht="19.5" x14ac:dyDescent="0.4">
      <c r="A103" s="478" t="s">
        <v>170</v>
      </c>
      <c r="B103" s="479"/>
      <c r="C103" s="479"/>
      <c r="D103" s="479"/>
      <c r="E103" s="479"/>
      <c r="F103" s="479"/>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51" x14ac:dyDescent="0.4">
      <c r="A108" s="6" t="s">
        <v>205</v>
      </c>
      <c r="B108" s="69">
        <v>1</v>
      </c>
      <c r="C108" s="62"/>
      <c r="D108" s="354" t="s">
        <v>475</v>
      </c>
      <c r="E108" s="56" t="s">
        <v>513</v>
      </c>
      <c r="F108" s="55" t="s">
        <v>293</v>
      </c>
    </row>
    <row r="109" spans="1:6" ht="83.25" x14ac:dyDescent="0.35">
      <c r="A109" s="28" t="s">
        <v>189</v>
      </c>
      <c r="B109" s="69">
        <v>0</v>
      </c>
      <c r="C109" s="6">
        <f>IF(B109=0, -5, "0")</f>
        <v>-5</v>
      </c>
      <c r="D109" s="78" t="s">
        <v>514</v>
      </c>
      <c r="E109" s="484" t="s">
        <v>515</v>
      </c>
      <c r="F109" s="55" t="s">
        <v>293</v>
      </c>
    </row>
    <row r="110" spans="1:6" ht="18" x14ac:dyDescent="0.35">
      <c r="A110" s="24" t="s">
        <v>194</v>
      </c>
      <c r="B110" s="69">
        <v>1</v>
      </c>
      <c r="C110" s="6" t="str">
        <f>IF(B110=0, -5, "0")</f>
        <v>0</v>
      </c>
      <c r="D110" s="56" t="s">
        <v>516</v>
      </c>
      <c r="E110" s="485"/>
      <c r="F110" s="55" t="s">
        <v>292</v>
      </c>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2</v>
      </c>
      <c r="C115" s="6" t="str">
        <f>IF(B115=0, -5, "0")</f>
        <v>0</v>
      </c>
      <c r="D115" s="56" t="s">
        <v>517</v>
      </c>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75" t="s">
        <v>34</v>
      </c>
      <c r="B118" s="476"/>
      <c r="C118" s="477"/>
      <c r="D118" s="328">
        <f>SUM(B104:C117)</f>
        <v>19</v>
      </c>
    </row>
    <row r="119" spans="1:6" x14ac:dyDescent="0.3">
      <c r="A119" s="475" t="s">
        <v>249</v>
      </c>
      <c r="B119" s="476"/>
      <c r="C119" s="477"/>
      <c r="D119" s="17">
        <f>D118/(COUNT(B104:C117)*2)</f>
        <v>0.6333333333333333</v>
      </c>
    </row>
    <row r="120" spans="1:6" x14ac:dyDescent="0.3">
      <c r="A120" s="10"/>
      <c r="B120" s="11"/>
      <c r="C120" s="11"/>
      <c r="D120" s="12"/>
    </row>
    <row r="121" spans="1:6" x14ac:dyDescent="0.3">
      <c r="A121" s="29"/>
      <c r="B121" s="30"/>
      <c r="C121" s="30"/>
      <c r="D121" s="31"/>
    </row>
    <row r="122" spans="1:6" ht="19.5" x14ac:dyDescent="0.4">
      <c r="A122" s="478" t="s">
        <v>171</v>
      </c>
      <c r="B122" s="479"/>
      <c r="C122" s="479"/>
      <c r="D122" s="479"/>
      <c r="E122" s="479"/>
      <c r="F122" s="47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148.5" x14ac:dyDescent="0.35">
      <c r="A128" s="28" t="s">
        <v>189</v>
      </c>
      <c r="B128" s="69">
        <v>0</v>
      </c>
      <c r="C128" s="6">
        <f>IF(B128=0, -5, "0")</f>
        <v>-5</v>
      </c>
      <c r="D128" s="353" t="s">
        <v>609</v>
      </c>
      <c r="E128" s="56" t="s">
        <v>527</v>
      </c>
      <c r="F128" s="55" t="s">
        <v>293</v>
      </c>
    </row>
    <row r="129" spans="1:6" ht="49.5" x14ac:dyDescent="0.3">
      <c r="A129" s="7" t="s">
        <v>136</v>
      </c>
      <c r="B129" s="69">
        <v>1</v>
      </c>
      <c r="C129" s="55"/>
      <c r="D129" s="56" t="s">
        <v>529</v>
      </c>
      <c r="E129" s="56" t="s">
        <v>530</v>
      </c>
      <c r="F129" s="55" t="s">
        <v>293</v>
      </c>
    </row>
    <row r="130" spans="1:6" x14ac:dyDescent="0.3">
      <c r="A130" s="38" t="s">
        <v>236</v>
      </c>
      <c r="B130" s="69">
        <v>2</v>
      </c>
      <c r="C130" s="55"/>
      <c r="D130" s="56"/>
      <c r="E130" s="55"/>
      <c r="F130" s="55"/>
    </row>
    <row r="131" spans="1:6" ht="99.75" x14ac:dyDescent="0.35">
      <c r="A131" s="28" t="s">
        <v>266</v>
      </c>
      <c r="B131" s="69">
        <v>2</v>
      </c>
      <c r="C131" s="6" t="str">
        <f>IF(B131=0, -5, "0")</f>
        <v>0</v>
      </c>
      <c r="D131" s="56" t="s">
        <v>528</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5" t="s">
        <v>34</v>
      </c>
      <c r="B134" s="476"/>
      <c r="C134" s="477"/>
      <c r="D134" s="328">
        <f>SUM(B123:C133)</f>
        <v>14</v>
      </c>
    </row>
    <row r="135" spans="1:6" x14ac:dyDescent="0.3">
      <c r="A135" s="475" t="s">
        <v>249</v>
      </c>
      <c r="B135" s="476"/>
      <c r="C135" s="477"/>
      <c r="D135" s="17">
        <f>D134/(COUNT(B123:C133)*2)</f>
        <v>0.58333333333333337</v>
      </c>
    </row>
    <row r="136" spans="1:6" x14ac:dyDescent="0.3">
      <c r="A136" s="10"/>
      <c r="B136" s="11"/>
      <c r="C136" s="11"/>
      <c r="D136" s="12"/>
    </row>
    <row r="137" spans="1:6" ht="19.5" x14ac:dyDescent="0.4">
      <c r="A137" s="478" t="s">
        <v>154</v>
      </c>
      <c r="B137" s="479"/>
      <c r="C137" s="479"/>
      <c r="D137" s="479"/>
      <c r="E137" s="479"/>
      <c r="F137" s="479"/>
    </row>
    <row r="138" spans="1:6" ht="49.5" x14ac:dyDescent="0.3">
      <c r="A138" s="26" t="s">
        <v>229</v>
      </c>
      <c r="B138" s="70">
        <v>1</v>
      </c>
      <c r="C138" s="55"/>
      <c r="D138" s="71" t="s">
        <v>467</v>
      </c>
      <c r="E138" s="71" t="s">
        <v>540</v>
      </c>
      <c r="F138" s="55" t="s">
        <v>293</v>
      </c>
    </row>
    <row r="139" spans="1:6" x14ac:dyDescent="0.3">
      <c r="A139" s="26" t="s">
        <v>226</v>
      </c>
      <c r="B139" s="70">
        <v>2</v>
      </c>
      <c r="C139" s="55"/>
      <c r="D139" s="56"/>
      <c r="E139" s="56"/>
      <c r="F139" s="55"/>
    </row>
    <row r="140" spans="1:6" ht="34.5" x14ac:dyDescent="0.4">
      <c r="A140" s="6" t="s">
        <v>247</v>
      </c>
      <c r="B140" s="70">
        <v>1</v>
      </c>
      <c r="C140" s="62"/>
      <c r="D140" s="56" t="s">
        <v>541</v>
      </c>
      <c r="E140" s="56" t="s">
        <v>542</v>
      </c>
      <c r="F140" s="55" t="s">
        <v>293</v>
      </c>
    </row>
    <row r="141" spans="1:6" ht="117" x14ac:dyDescent="0.4">
      <c r="A141" s="6" t="s">
        <v>204</v>
      </c>
      <c r="B141" s="70">
        <v>1</v>
      </c>
      <c r="C141" s="62"/>
      <c r="D141" s="56" t="s">
        <v>471</v>
      </c>
      <c r="E141" s="56" t="s">
        <v>543</v>
      </c>
      <c r="F141" s="55" t="s">
        <v>292</v>
      </c>
    </row>
    <row r="142" spans="1:6" ht="67.5" x14ac:dyDescent="0.4">
      <c r="A142" s="6" t="s">
        <v>246</v>
      </c>
      <c r="B142" s="70">
        <v>1</v>
      </c>
      <c r="C142" s="62"/>
      <c r="D142" s="56" t="s">
        <v>470</v>
      </c>
      <c r="E142" s="56" t="s">
        <v>544</v>
      </c>
      <c r="F142" s="55" t="s">
        <v>293</v>
      </c>
    </row>
    <row r="143" spans="1:6" ht="50.25" x14ac:dyDescent="0.35">
      <c r="A143" s="25" t="s">
        <v>172</v>
      </c>
      <c r="B143" s="70">
        <v>2</v>
      </c>
      <c r="C143" s="6" t="str">
        <f>IF(B143=0, -5, "0")</f>
        <v>0</v>
      </c>
      <c r="D143" s="56" t="s">
        <v>545</v>
      </c>
      <c r="E143" s="63"/>
      <c r="F143" s="55"/>
    </row>
    <row r="144" spans="1:6" ht="83.25" x14ac:dyDescent="0.35">
      <c r="A144" s="24" t="s">
        <v>195</v>
      </c>
      <c r="B144" s="70">
        <v>1</v>
      </c>
      <c r="C144" s="6" t="str">
        <f>IF(B144=0, -5, "0")</f>
        <v>0</v>
      </c>
      <c r="D144" s="56" t="s">
        <v>546</v>
      </c>
      <c r="E144" s="56" t="s">
        <v>547</v>
      </c>
      <c r="F144" s="55" t="s">
        <v>293</v>
      </c>
    </row>
    <row r="145" spans="1:6" x14ac:dyDescent="0.3">
      <c r="A145" s="6" t="s">
        <v>137</v>
      </c>
      <c r="B145" s="70">
        <v>2</v>
      </c>
      <c r="C145" s="77"/>
      <c r="D145" s="56"/>
      <c r="E145" s="56"/>
      <c r="F145" s="55"/>
    </row>
    <row r="146" spans="1:6" ht="99.75" x14ac:dyDescent="0.35">
      <c r="A146" s="25" t="s">
        <v>162</v>
      </c>
      <c r="B146" s="70">
        <v>2</v>
      </c>
      <c r="C146" s="6" t="str">
        <f>IF(B146=0, -5, "0")</f>
        <v>0</v>
      </c>
      <c r="D146" s="56" t="s">
        <v>610</v>
      </c>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75" t="s">
        <v>34</v>
      </c>
      <c r="B149" s="476"/>
      <c r="C149" s="477"/>
      <c r="D149" s="328">
        <f>SUM(B138:C148)</f>
        <v>17</v>
      </c>
    </row>
    <row r="150" spans="1:6" x14ac:dyDescent="0.3">
      <c r="A150" s="475" t="s">
        <v>249</v>
      </c>
      <c r="B150" s="476"/>
      <c r="C150" s="477"/>
      <c r="D150" s="16">
        <f>D149/(COUNT(B138:C148)*2)</f>
        <v>0.77272727272727271</v>
      </c>
    </row>
    <row r="151" spans="1:6" x14ac:dyDescent="0.3">
      <c r="A151" s="10"/>
      <c r="B151" s="11"/>
      <c r="C151" s="11"/>
      <c r="D151" s="15"/>
    </row>
    <row r="152" spans="1:6" ht="19.5" x14ac:dyDescent="0.4">
      <c r="A152" s="478" t="s">
        <v>61</v>
      </c>
      <c r="B152" s="479"/>
      <c r="C152" s="479"/>
      <c r="D152" s="479"/>
      <c r="E152" s="479"/>
      <c r="F152" s="47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9.5" x14ac:dyDescent="0.3">
      <c r="A156" s="26" t="s">
        <v>232</v>
      </c>
      <c r="B156" s="69">
        <v>1</v>
      </c>
      <c r="C156" s="56"/>
      <c r="D156" s="56" t="s">
        <v>478</v>
      </c>
      <c r="E156" s="56" t="s">
        <v>552</v>
      </c>
      <c r="F156" s="55" t="s">
        <v>293</v>
      </c>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33.75" x14ac:dyDescent="0.35">
      <c r="A160" s="24" t="s">
        <v>196</v>
      </c>
      <c r="B160" s="69">
        <v>2</v>
      </c>
      <c r="C160" s="6" t="str">
        <f>IF(B160=0, -5, "0")</f>
        <v>0</v>
      </c>
      <c r="D160" s="56" t="s">
        <v>553</v>
      </c>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75" t="s">
        <v>34</v>
      </c>
      <c r="B165" s="476"/>
      <c r="C165" s="477"/>
      <c r="D165" s="328">
        <f>SUM(B153:C164)</f>
        <v>23</v>
      </c>
    </row>
    <row r="166" spans="1:6" x14ac:dyDescent="0.3">
      <c r="A166" s="475" t="s">
        <v>249</v>
      </c>
      <c r="B166" s="476"/>
      <c r="C166" s="477"/>
      <c r="D166" s="17">
        <f>D165/(COUNT(B153:C164)*2)</f>
        <v>0.95833333333333337</v>
      </c>
    </row>
    <row r="167" spans="1:6" x14ac:dyDescent="0.3">
      <c r="A167" s="10"/>
      <c r="B167" s="11"/>
      <c r="C167" s="11"/>
      <c r="D167" s="12"/>
    </row>
    <row r="168" spans="1:6" ht="19.5" x14ac:dyDescent="0.4">
      <c r="A168" s="478" t="s">
        <v>176</v>
      </c>
      <c r="B168" s="479"/>
      <c r="C168" s="479"/>
      <c r="D168" s="479"/>
      <c r="E168" s="479"/>
      <c r="F168" s="479"/>
    </row>
    <row r="169" spans="1:6" ht="49.5" x14ac:dyDescent="0.3">
      <c r="A169" s="32" t="s">
        <v>233</v>
      </c>
      <c r="B169" s="55">
        <v>0</v>
      </c>
      <c r="C169" s="55"/>
      <c r="D169" s="56" t="s">
        <v>579</v>
      </c>
      <c r="E169" s="56" t="s">
        <v>580</v>
      </c>
      <c r="F169" s="55" t="s">
        <v>293</v>
      </c>
    </row>
    <row r="170" spans="1:6" x14ac:dyDescent="0.3">
      <c r="A170" s="6" t="s">
        <v>126</v>
      </c>
      <c r="B170" s="55">
        <v>2</v>
      </c>
      <c r="C170" s="55"/>
      <c r="D170" s="56"/>
      <c r="E170" s="55"/>
      <c r="F170" s="55"/>
    </row>
    <row r="171" spans="1:6" ht="99.75" x14ac:dyDescent="0.35">
      <c r="A171" s="24" t="s">
        <v>260</v>
      </c>
      <c r="B171" s="55">
        <v>1</v>
      </c>
      <c r="C171" s="6" t="str">
        <f>IF(B171=0, -5, "0")</f>
        <v>0</v>
      </c>
      <c r="D171" s="56" t="s">
        <v>494</v>
      </c>
      <c r="E171" s="80" t="s">
        <v>583</v>
      </c>
      <c r="F171" s="55" t="s">
        <v>292</v>
      </c>
    </row>
    <row r="172" spans="1:6" ht="50.25" x14ac:dyDescent="0.35">
      <c r="A172" s="24" t="s">
        <v>261</v>
      </c>
      <c r="B172" s="55">
        <v>1</v>
      </c>
      <c r="C172" s="6" t="str">
        <f>IF(B172=0, -5, "0")</f>
        <v>0</v>
      </c>
      <c r="D172" s="56" t="s">
        <v>495</v>
      </c>
      <c r="E172" s="56" t="s">
        <v>582</v>
      </c>
      <c r="F172" s="55" t="s">
        <v>293</v>
      </c>
    </row>
    <row r="173" spans="1:6" ht="66.75" x14ac:dyDescent="0.35">
      <c r="A173" s="24" t="s">
        <v>262</v>
      </c>
      <c r="B173" s="55">
        <v>1</v>
      </c>
      <c r="C173" s="6" t="str">
        <f>IF(B173=0, -5, "0")</f>
        <v>0</v>
      </c>
      <c r="D173" s="56" t="s">
        <v>611</v>
      </c>
      <c r="E173" s="56" t="s">
        <v>581</v>
      </c>
      <c r="F173" s="55" t="s">
        <v>293</v>
      </c>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75" t="s">
        <v>34</v>
      </c>
      <c r="B177" s="480"/>
      <c r="C177" s="481"/>
      <c r="D177" s="329">
        <f>SUM(B169:C176)</f>
        <v>11</v>
      </c>
    </row>
    <row r="178" spans="1:6" x14ac:dyDescent="0.3">
      <c r="A178" s="475" t="s">
        <v>249</v>
      </c>
      <c r="B178" s="476"/>
      <c r="C178" s="477"/>
      <c r="D178" s="17">
        <f>D177/(COUNT(B169:C176)*2)</f>
        <v>0.6875</v>
      </c>
    </row>
    <row r="179" spans="1:6" x14ac:dyDescent="0.3">
      <c r="A179" s="10"/>
      <c r="B179" s="11"/>
      <c r="C179" s="13"/>
      <c r="D179" s="14"/>
    </row>
    <row r="180" spans="1:6" ht="19.5" x14ac:dyDescent="0.4">
      <c r="A180" s="478" t="s">
        <v>64</v>
      </c>
      <c r="B180" s="479"/>
      <c r="C180" s="479"/>
      <c r="D180" s="479"/>
      <c r="E180" s="479"/>
      <c r="F180" s="479"/>
    </row>
    <row r="181" spans="1:6" ht="66.75" x14ac:dyDescent="0.35">
      <c r="A181" s="24" t="s">
        <v>240</v>
      </c>
      <c r="B181" s="55">
        <v>1</v>
      </c>
      <c r="C181" s="6" t="str">
        <f>IF(B181=0, -5, "0")</f>
        <v>0</v>
      </c>
      <c r="D181" s="56" t="s">
        <v>481</v>
      </c>
      <c r="E181" s="56" t="s">
        <v>584</v>
      </c>
      <c r="F181" s="55" t="s">
        <v>293</v>
      </c>
    </row>
    <row r="182" spans="1:6" ht="49.5" x14ac:dyDescent="0.3">
      <c r="A182" s="6" t="s">
        <v>241</v>
      </c>
      <c r="B182" s="55">
        <v>1</v>
      </c>
      <c r="C182" s="55"/>
      <c r="D182" s="354" t="s">
        <v>476</v>
      </c>
      <c r="E182" s="55" t="s">
        <v>585</v>
      </c>
      <c r="F182" s="55" t="s">
        <v>293</v>
      </c>
    </row>
    <row r="183" spans="1:6" ht="49.5" x14ac:dyDescent="0.3">
      <c r="A183" s="26" t="s">
        <v>174</v>
      </c>
      <c r="B183" s="55">
        <v>1</v>
      </c>
      <c r="C183" s="55"/>
      <c r="D183" s="56" t="s">
        <v>586</v>
      </c>
      <c r="E183" s="56" t="s">
        <v>587</v>
      </c>
      <c r="F183" s="55" t="s">
        <v>293</v>
      </c>
    </row>
    <row r="184" spans="1:6" x14ac:dyDescent="0.3">
      <c r="A184" s="6" t="s">
        <v>73</v>
      </c>
      <c r="B184" s="55">
        <v>2</v>
      </c>
      <c r="C184" s="55"/>
      <c r="D184" s="55"/>
      <c r="E184" s="56"/>
      <c r="F184" s="55"/>
    </row>
    <row r="185" spans="1:6" x14ac:dyDescent="0.3">
      <c r="A185" s="475" t="s">
        <v>34</v>
      </c>
      <c r="B185" s="476"/>
      <c r="C185" s="477"/>
      <c r="D185" s="328">
        <f>SUM(B181:C184)</f>
        <v>5</v>
      </c>
    </row>
    <row r="186" spans="1:6" x14ac:dyDescent="0.3">
      <c r="A186" s="475" t="s">
        <v>249</v>
      </c>
      <c r="B186" s="476"/>
      <c r="C186" s="477"/>
      <c r="D186" s="17">
        <f>D185/(COUNT(B181:C184)*2)</f>
        <v>0.625</v>
      </c>
    </row>
    <row r="187" spans="1:6" x14ac:dyDescent="0.3">
      <c r="A187" s="10"/>
      <c r="B187" s="11"/>
      <c r="C187" s="11"/>
      <c r="D187" s="12"/>
    </row>
    <row r="188" spans="1:6" ht="19.5" x14ac:dyDescent="0.4">
      <c r="A188" s="482" t="s">
        <v>15</v>
      </c>
      <c r="B188" s="483"/>
      <c r="C188" s="483"/>
      <c r="D188" s="483"/>
      <c r="E188" s="483"/>
      <c r="F188" s="483"/>
    </row>
    <row r="189" spans="1:6" x14ac:dyDescent="0.3">
      <c r="A189" s="6" t="s">
        <v>150</v>
      </c>
      <c r="B189" s="55">
        <v>2</v>
      </c>
      <c r="C189" s="55"/>
      <c r="D189" s="76"/>
      <c r="E189" s="55"/>
      <c r="F189" s="55"/>
    </row>
    <row r="190" spans="1:6" x14ac:dyDescent="0.3">
      <c r="A190" s="6" t="s">
        <v>74</v>
      </c>
      <c r="B190" s="55">
        <v>2</v>
      </c>
      <c r="C190" s="55"/>
      <c r="D190" s="76"/>
      <c r="E190" s="55"/>
      <c r="F190" s="55"/>
    </row>
    <row r="191" spans="1:6" ht="49.5" x14ac:dyDescent="0.3">
      <c r="A191" s="26" t="s">
        <v>165</v>
      </c>
      <c r="B191" s="55">
        <v>0</v>
      </c>
      <c r="C191" s="55"/>
      <c r="D191" s="56" t="s">
        <v>483</v>
      </c>
      <c r="E191" s="56" t="s">
        <v>588</v>
      </c>
      <c r="F191" s="55" t="s">
        <v>292</v>
      </c>
    </row>
    <row r="192" spans="1:6" x14ac:dyDescent="0.3">
      <c r="A192" s="6" t="s">
        <v>127</v>
      </c>
      <c r="B192" s="55">
        <v>2</v>
      </c>
      <c r="C192" s="55"/>
      <c r="D192" s="56"/>
      <c r="E192" s="56"/>
      <c r="F192" s="55"/>
    </row>
    <row r="193" spans="1:7" x14ac:dyDescent="0.3">
      <c r="A193" s="475" t="s">
        <v>34</v>
      </c>
      <c r="B193" s="476"/>
      <c r="C193" s="477"/>
      <c r="D193" s="328">
        <f>SUM(B189:C192)</f>
        <v>6</v>
      </c>
    </row>
    <row r="194" spans="1:7" x14ac:dyDescent="0.3">
      <c r="A194" s="475" t="s">
        <v>249</v>
      </c>
      <c r="B194" s="476"/>
      <c r="C194" s="477"/>
      <c r="D194" s="17">
        <f>D193/(COUNT(B189:C192)*2)</f>
        <v>0.75</v>
      </c>
    </row>
    <row r="195" spans="1:7" x14ac:dyDescent="0.3">
      <c r="A195" s="10"/>
      <c r="B195" s="11"/>
      <c r="C195" s="11"/>
      <c r="D195" s="12"/>
    </row>
    <row r="196" spans="1:7" ht="19.5" x14ac:dyDescent="0.4">
      <c r="A196" s="478" t="s">
        <v>65</v>
      </c>
      <c r="B196" s="479"/>
      <c r="C196" s="479"/>
      <c r="D196" s="479"/>
      <c r="E196" s="479"/>
      <c r="F196" s="479"/>
    </row>
    <row r="197" spans="1:7" x14ac:dyDescent="0.3">
      <c r="A197" s="26" t="s">
        <v>268</v>
      </c>
      <c r="B197" s="55">
        <v>2</v>
      </c>
      <c r="C197" s="55"/>
      <c r="D197" s="56"/>
      <c r="E197" s="56"/>
      <c r="F197" s="55"/>
    </row>
    <row r="198" spans="1:7" ht="66" x14ac:dyDescent="0.3">
      <c r="A198" s="26" t="s">
        <v>179</v>
      </c>
      <c r="B198" s="55">
        <v>1</v>
      </c>
      <c r="C198" s="55"/>
      <c r="D198" s="56" t="s">
        <v>479</v>
      </c>
      <c r="E198" s="56" t="s">
        <v>612</v>
      </c>
      <c r="F198" s="55" t="s">
        <v>292</v>
      </c>
    </row>
    <row r="199" spans="1:7" ht="35.25" customHeight="1" x14ac:dyDescent="0.3">
      <c r="A199" s="6" t="s">
        <v>75</v>
      </c>
      <c r="B199" s="55">
        <v>1</v>
      </c>
      <c r="C199" s="55"/>
      <c r="D199" s="56" t="s">
        <v>613</v>
      </c>
      <c r="E199" s="56" t="s">
        <v>589</v>
      </c>
      <c r="F199" s="55" t="s">
        <v>292</v>
      </c>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75" t="s">
        <v>34</v>
      </c>
      <c r="B202" s="476"/>
      <c r="C202" s="477"/>
      <c r="D202" s="328">
        <f>SUM(B197:C201)</f>
        <v>8</v>
      </c>
    </row>
    <row r="203" spans="1:7" x14ac:dyDescent="0.3">
      <c r="A203" s="475" t="s">
        <v>249</v>
      </c>
      <c r="B203" s="476"/>
      <c r="C203" s="477"/>
      <c r="D203" s="17">
        <f>D202/(COUNT(B197:C201)*2)</f>
        <v>0.8</v>
      </c>
    </row>
    <row r="204" spans="1:7" x14ac:dyDescent="0.3">
      <c r="A204" s="10"/>
      <c r="B204" s="11"/>
      <c r="C204" s="11"/>
      <c r="D204" s="12"/>
    </row>
    <row r="205" spans="1:7" ht="19.5" x14ac:dyDescent="0.4">
      <c r="A205" s="478" t="s">
        <v>175</v>
      </c>
      <c r="B205" s="479"/>
      <c r="C205" s="479"/>
      <c r="D205" s="479"/>
      <c r="E205" s="479"/>
      <c r="F205" s="479"/>
    </row>
    <row r="206" spans="1:7" ht="49.5" x14ac:dyDescent="0.3">
      <c r="A206" s="26" t="s">
        <v>302</v>
      </c>
      <c r="B206" s="55">
        <v>1</v>
      </c>
      <c r="C206" s="55"/>
      <c r="D206" s="56" t="s">
        <v>590</v>
      </c>
      <c r="E206" s="56" t="s">
        <v>591</v>
      </c>
      <c r="F206" s="55" t="s">
        <v>293</v>
      </c>
      <c r="G206" s="3"/>
    </row>
    <row r="207" spans="1:7" ht="18" x14ac:dyDescent="0.35">
      <c r="A207" s="83" t="s">
        <v>269</v>
      </c>
      <c r="B207" s="55" t="s">
        <v>30</v>
      </c>
      <c r="C207" s="6" t="str">
        <f>IF(B207=0, -5, "0")</f>
        <v>0</v>
      </c>
      <c r="D207" s="55"/>
      <c r="E207" s="55"/>
      <c r="F207" s="55"/>
    </row>
    <row r="208" spans="1:7" ht="115.5" x14ac:dyDescent="0.3">
      <c r="A208" s="6" t="s">
        <v>265</v>
      </c>
      <c r="B208" s="55">
        <v>1</v>
      </c>
      <c r="C208" s="55"/>
      <c r="D208" s="56" t="s">
        <v>491</v>
      </c>
      <c r="E208" s="56" t="s">
        <v>592</v>
      </c>
      <c r="F208" s="55" t="s">
        <v>293</v>
      </c>
    </row>
    <row r="209" spans="1:6" x14ac:dyDescent="0.3">
      <c r="A209" s="33" t="s">
        <v>157</v>
      </c>
      <c r="B209" s="55">
        <v>2</v>
      </c>
      <c r="C209" s="55"/>
      <c r="D209" s="55"/>
      <c r="E209" s="55"/>
      <c r="F209" s="55"/>
    </row>
    <row r="210" spans="1:6" x14ac:dyDescent="0.3">
      <c r="A210" s="475" t="s">
        <v>34</v>
      </c>
      <c r="B210" s="476"/>
      <c r="C210" s="477"/>
      <c r="D210" s="34">
        <f>SUM(B206:C209)</f>
        <v>4</v>
      </c>
    </row>
    <row r="211" spans="1:6" x14ac:dyDescent="0.3">
      <c r="A211" s="475" t="s">
        <v>249</v>
      </c>
      <c r="B211" s="476"/>
      <c r="C211" s="477"/>
      <c r="D211" s="17">
        <f>D210/(COUNT(B206:C209)*2)</f>
        <v>0.66666666666666663</v>
      </c>
    </row>
    <row r="213" spans="1:6" ht="18" x14ac:dyDescent="0.35">
      <c r="A213" s="37" t="s">
        <v>402</v>
      </c>
      <c r="B213" s="36"/>
      <c r="C213" s="36"/>
      <c r="D213" s="86">
        <v>0.32</v>
      </c>
      <c r="E213" s="322" t="e">
        <f>COUNTIF(#REF!,"ok")</f>
        <v>#REF!</v>
      </c>
      <c r="F213" s="322">
        <f>COUNTA(#REF!)</f>
        <v>1</v>
      </c>
    </row>
    <row r="214" spans="1:6" ht="22.5" x14ac:dyDescent="0.3">
      <c r="A214" s="19" t="s">
        <v>403</v>
      </c>
      <c r="B214" s="20"/>
      <c r="C214" s="21"/>
      <c r="D214" s="22">
        <f>SUM(D210,D202,D193,D185,D177,D79,D68,D33,D22,D134,D165,D149,D118,D100,D42,D58)</f>
        <v>183</v>
      </c>
    </row>
    <row r="215" spans="1:6" ht="22.5" x14ac:dyDescent="0.3">
      <c r="A215" s="19" t="s">
        <v>274</v>
      </c>
      <c r="B215" s="20"/>
      <c r="C215" s="21"/>
      <c r="D215" s="23">
        <f>D214/(COUNT(B206:C209,B197:C201,B189:C192,B181:C184,B169:C176,B72:C78,B62:C67,B26:C32,B17:C21,B123:C133,B153:C164,B138:C148,B104:C117,B83:C99,B37:C41,B46:C57)*2)</f>
        <v>0.75619834710743805</v>
      </c>
    </row>
  </sheetData>
  <sheetProtection algorithmName="SHA-512" hashValue="NJac2k7Q8wENM3gDF314rLbs/Sg119jn6wt5sNzpwwdq2CdcPLlxI/Z8nHl0pu/5klQ6sKVqgPUeXpJQaiThxQ==" saltValue="MREtXn7sTPwftYJYS+iaCQ==" spinCount="100000" sheet="1" formatCells="0" formatColumns="0" formatRows="0"/>
  <mergeCells count="63">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09:E1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xr:uid="{00000000-0002-0000-0200-000000000000}">
      <formula1>$G$15:$G$17</formula1>
    </dataValidation>
    <dataValidation type="list" allowBlank="1" showInputMessage="1" showErrorMessage="1" sqref="B138:B148 B197:B201 B153:B164 B26:B32 B37:B41 B169:B176 B83:B99 B46:B57 B104:B117 B72:B78 B123:B133 B62:B67 B181:B184 B189:B192 B206:B209 B17:B21" xr:uid="{00000000-0002-0000-02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719"/>
  <sheetViews>
    <sheetView view="pageBreakPreview" topLeftCell="A706" zoomScale="70" zoomScaleNormal="100" zoomScaleSheetLayoutView="70" workbookViewId="0">
      <selection activeCell="A725" sqref="A72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468"/>
      <c r="E1" s="468"/>
      <c r="F1" s="468"/>
      <c r="G1" s="468"/>
    </row>
    <row r="2" spans="1:7" ht="22.5" x14ac:dyDescent="0.45">
      <c r="A2" s="91"/>
      <c r="B2" s="90">
        <v>0</v>
      </c>
      <c r="C2" s="90">
        <v>1</v>
      </c>
      <c r="D2" s="341"/>
      <c r="E2" s="341"/>
      <c r="F2" s="92"/>
      <c r="G2" s="92"/>
    </row>
    <row r="3" spans="1:7" ht="22.5" x14ac:dyDescent="0.45">
      <c r="A3" s="91"/>
      <c r="B3" s="89">
        <v>2</v>
      </c>
      <c r="C3" s="90">
        <v>2</v>
      </c>
      <c r="D3" s="341"/>
      <c r="E3" s="341"/>
      <c r="F3" s="92"/>
      <c r="G3" s="92"/>
    </row>
    <row r="4" spans="1:7" ht="22.5" x14ac:dyDescent="0.45">
      <c r="A4" s="91"/>
      <c r="B4" s="89"/>
      <c r="C4" s="90" t="s">
        <v>30</v>
      </c>
      <c r="D4" s="341"/>
      <c r="E4" s="341"/>
      <c r="F4" s="92"/>
      <c r="G4" s="92"/>
    </row>
    <row r="5" spans="1:7" ht="22.5" x14ac:dyDescent="0.45">
      <c r="A5" s="91"/>
      <c r="B5" s="89"/>
      <c r="C5" s="89"/>
      <c r="D5" s="341"/>
      <c r="E5" s="341"/>
      <c r="F5" s="92"/>
      <c r="G5" s="92"/>
    </row>
    <row r="6" spans="1:7" ht="22.5" x14ac:dyDescent="0.45">
      <c r="A6" s="91"/>
      <c r="B6" s="89"/>
      <c r="C6" s="89"/>
      <c r="D6" s="341"/>
      <c r="E6" s="341"/>
      <c r="F6" s="92"/>
      <c r="G6" s="92"/>
    </row>
    <row r="7" spans="1:7" ht="22.5" x14ac:dyDescent="0.45">
      <c r="A7" s="469" t="s">
        <v>149</v>
      </c>
      <c r="B7" s="469"/>
      <c r="C7" s="469"/>
      <c r="D7" s="469"/>
      <c r="E7" s="469"/>
      <c r="F7" s="469"/>
      <c r="G7" s="92"/>
    </row>
    <row r="8" spans="1:7" ht="22.5" x14ac:dyDescent="0.45">
      <c r="A8" s="470" t="str">
        <f>'Page de garde'!D18</f>
        <v>CM El Ghazela</v>
      </c>
      <c r="B8" s="470"/>
      <c r="C8" s="470"/>
      <c r="D8" s="470"/>
      <c r="E8" s="470"/>
      <c r="F8" s="470"/>
      <c r="G8" s="92"/>
    </row>
    <row r="9" spans="1:7" ht="22.5" x14ac:dyDescent="0.45">
      <c r="A9" s="93" t="s">
        <v>39</v>
      </c>
      <c r="B9" s="471" t="s">
        <v>616</v>
      </c>
      <c r="C9" s="471"/>
      <c r="D9" s="471"/>
      <c r="E9" s="471"/>
      <c r="F9" s="471"/>
      <c r="G9" s="92"/>
    </row>
    <row r="10" spans="1:7" ht="22.5" x14ac:dyDescent="0.45">
      <c r="A10" s="94" t="s">
        <v>41</v>
      </c>
      <c r="B10" s="472" t="s">
        <v>617</v>
      </c>
      <c r="C10" s="472"/>
      <c r="D10" s="472"/>
      <c r="E10" s="472"/>
      <c r="F10" s="472"/>
      <c r="G10" s="92"/>
    </row>
    <row r="11" spans="1:7" ht="22.5" x14ac:dyDescent="0.45">
      <c r="A11" s="93" t="s">
        <v>40</v>
      </c>
      <c r="B11" s="473">
        <v>43787</v>
      </c>
      <c r="C11" s="473"/>
      <c r="D11" s="473"/>
      <c r="E11" s="473"/>
      <c r="F11" s="473"/>
      <c r="G11" s="92"/>
    </row>
    <row r="12" spans="1:7" ht="22.5" x14ac:dyDescent="0.45">
      <c r="A12" s="93" t="s">
        <v>198</v>
      </c>
      <c r="B12" s="474">
        <f>D719</f>
        <v>0.92146596858638741</v>
      </c>
      <c r="C12" s="474"/>
      <c r="D12" s="474"/>
      <c r="E12" s="474"/>
      <c r="F12" s="474"/>
      <c r="G12" s="92"/>
    </row>
    <row r="13" spans="1:7" ht="22.5" x14ac:dyDescent="0.45">
      <c r="A13" s="91"/>
      <c r="B13" s="89"/>
      <c r="C13" s="89"/>
      <c r="D13" s="468"/>
      <c r="E13" s="468"/>
      <c r="F13" s="468"/>
      <c r="G13" s="468"/>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43787</v>
      </c>
      <c r="B16" s="98"/>
      <c r="C16" s="98"/>
      <c r="D16" s="98"/>
      <c r="E16" s="98"/>
      <c r="F16" s="98"/>
      <c r="G16" s="95"/>
    </row>
    <row r="17" spans="1:8" ht="16.5" customHeight="1" x14ac:dyDescent="0.4">
      <c r="A17" s="394" t="s">
        <v>28</v>
      </c>
      <c r="B17" s="396" t="s">
        <v>29</v>
      </c>
      <c r="C17" s="396"/>
      <c r="D17" s="396" t="s">
        <v>42</v>
      </c>
      <c r="E17" s="397" t="s">
        <v>264</v>
      </c>
      <c r="F17" s="397" t="s">
        <v>294</v>
      </c>
      <c r="G17" s="95"/>
    </row>
    <row r="18" spans="1:8" ht="16.5" customHeight="1" x14ac:dyDescent="0.4">
      <c r="A18" s="394"/>
      <c r="B18" s="99" t="s">
        <v>32</v>
      </c>
      <c r="C18" s="99" t="s">
        <v>31</v>
      </c>
      <c r="D18" s="396"/>
      <c r="E18" s="397"/>
      <c r="F18" s="397"/>
      <c r="G18" s="95"/>
    </row>
    <row r="19" spans="1:8" ht="16.5" customHeight="1" x14ac:dyDescent="0.4">
      <c r="A19" s="281"/>
      <c r="B19" s="282"/>
      <c r="C19" s="282"/>
      <c r="D19" s="282"/>
      <c r="E19" s="345"/>
      <c r="F19" s="345"/>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63" x14ac:dyDescent="0.4">
      <c r="A33" s="102" t="s">
        <v>47</v>
      </c>
      <c r="B33" s="103">
        <v>1</v>
      </c>
      <c r="C33" s="103"/>
      <c r="D33" s="114" t="s">
        <v>622</v>
      </c>
      <c r="E33" s="114" t="s">
        <v>623</v>
      </c>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63" x14ac:dyDescent="0.4">
      <c r="A40" s="102" t="s">
        <v>296</v>
      </c>
      <c r="B40" s="103">
        <v>0</v>
      </c>
      <c r="C40" s="103"/>
      <c r="D40" s="104" t="s">
        <v>620</v>
      </c>
      <c r="E40" s="104" t="s">
        <v>621</v>
      </c>
      <c r="F40" s="104"/>
      <c r="G40" s="95"/>
    </row>
    <row r="41" spans="1:7" ht="22.5" customHeight="1" x14ac:dyDescent="0.4">
      <c r="A41" s="102" t="s">
        <v>306</v>
      </c>
      <c r="B41" s="103">
        <v>2</v>
      </c>
      <c r="C41" s="103"/>
      <c r="D41" s="104"/>
      <c r="E41" s="105"/>
      <c r="F41" s="104"/>
      <c r="G41" s="95"/>
    </row>
    <row r="42" spans="1:7" ht="105" x14ac:dyDescent="0.4">
      <c r="A42" s="106" t="s">
        <v>388</v>
      </c>
      <c r="B42" s="103">
        <v>1</v>
      </c>
      <c r="C42" s="103"/>
      <c r="D42" s="104" t="s">
        <v>618</v>
      </c>
      <c r="E42" s="104" t="s">
        <v>619</v>
      </c>
      <c r="F42" s="104"/>
      <c r="G42" s="95"/>
    </row>
    <row r="43" spans="1:7" ht="89.25" customHeight="1" x14ac:dyDescent="0.4">
      <c r="A43" s="102" t="s">
        <v>402</v>
      </c>
      <c r="B43" s="321">
        <f>IF(D43=1, 2, IF(AND(D43&lt;1,D43&gt;0), 1, IF(D43=0,"0","NA")))</f>
        <v>2</v>
      </c>
      <c r="C43" s="103"/>
      <c r="D43" s="318">
        <f>IFERROR(E43/F43,"N.A")</f>
        <v>1</v>
      </c>
      <c r="E43" s="320">
        <f>COUNTIF('A3 Exploitation'!F21:F42,"ok")</f>
        <v>1</v>
      </c>
      <c r="F43" s="320">
        <f>COUNTA('A3 Exploitation'!F21:F42)</f>
        <v>1</v>
      </c>
      <c r="G43" s="95"/>
    </row>
    <row r="44" spans="1:7" ht="21" x14ac:dyDescent="0.4">
      <c r="A44" s="122" t="s">
        <v>34</v>
      </c>
      <c r="B44" s="122"/>
      <c r="C44" s="122"/>
      <c r="D44" s="122">
        <f>SUM(B30:C37,B39:C43)</f>
        <v>22</v>
      </c>
      <c r="E44" s="89"/>
      <c r="F44" s="95"/>
      <c r="G44" s="95"/>
    </row>
    <row r="45" spans="1:7" ht="21" x14ac:dyDescent="0.4">
      <c r="A45" s="107" t="s">
        <v>33</v>
      </c>
      <c r="B45" s="108"/>
      <c r="C45" s="109"/>
      <c r="D45" s="110">
        <f>D44/(COUNT(B30:C37,B39:C43)*2)</f>
        <v>0.84615384615384615</v>
      </c>
      <c r="E45" s="89"/>
      <c r="F45" s="95"/>
      <c r="G45" s="95"/>
    </row>
    <row r="46" spans="1:7" ht="21" x14ac:dyDescent="0.4">
      <c r="A46" s="111"/>
      <c r="B46" s="95"/>
      <c r="C46" s="95"/>
      <c r="D46" s="95"/>
      <c r="E46" s="89"/>
      <c r="F46" s="95"/>
      <c r="G46" s="95"/>
    </row>
    <row r="47" spans="1:7" ht="22.5" x14ac:dyDescent="0.45">
      <c r="A47" s="343" t="s">
        <v>36</v>
      </c>
      <c r="B47" s="123"/>
      <c r="C47" s="124"/>
      <c r="D47" s="125">
        <f>SUM(D44,D26)</f>
        <v>32</v>
      </c>
      <c r="E47" s="89"/>
      <c r="F47" s="95"/>
      <c r="G47" s="95"/>
    </row>
    <row r="48" spans="1:7" ht="22.5" x14ac:dyDescent="0.45">
      <c r="A48" s="343" t="s">
        <v>166</v>
      </c>
      <c r="B48" s="123"/>
      <c r="C48" s="124"/>
      <c r="D48" s="126">
        <f>D47/(COUNT(B30:C37,B21:C25,B39:C43)*2)</f>
        <v>0.88888888888888884</v>
      </c>
      <c r="E48" s="89"/>
      <c r="F48" s="95"/>
      <c r="G48" s="95"/>
    </row>
    <row r="49" spans="1:7" ht="21" x14ac:dyDescent="0.3">
      <c r="A49" s="427"/>
      <c r="B49" s="427"/>
      <c r="C49" s="427"/>
      <c r="D49" s="427"/>
      <c r="E49" s="427"/>
      <c r="F49" s="427"/>
      <c r="G49" s="427"/>
    </row>
    <row r="50" spans="1:7" ht="22.5" x14ac:dyDescent="0.45">
      <c r="A50" s="243" t="s">
        <v>107</v>
      </c>
      <c r="B50" s="243"/>
      <c r="C50" s="243"/>
      <c r="D50" s="243"/>
      <c r="E50" s="243"/>
      <c r="F50" s="243"/>
      <c r="G50" s="95"/>
    </row>
    <row r="51" spans="1:7" ht="21" x14ac:dyDescent="0.4">
      <c r="A51" s="128">
        <f>B11</f>
        <v>43787</v>
      </c>
      <c r="B51" s="95"/>
      <c r="C51" s="95"/>
      <c r="D51" s="95"/>
      <c r="E51" s="89"/>
      <c r="F51" s="95"/>
      <c r="G51" s="95"/>
    </row>
    <row r="52" spans="1:7" ht="21" x14ac:dyDescent="0.4">
      <c r="A52" s="394" t="s">
        <v>28</v>
      </c>
      <c r="B52" s="396" t="s">
        <v>29</v>
      </c>
      <c r="C52" s="396"/>
      <c r="D52" s="396" t="s">
        <v>42</v>
      </c>
      <c r="E52" s="397" t="s">
        <v>264</v>
      </c>
      <c r="F52" s="397" t="s">
        <v>295</v>
      </c>
      <c r="G52" s="95"/>
    </row>
    <row r="53" spans="1:7" ht="21" x14ac:dyDescent="0.4">
      <c r="A53" s="394"/>
      <c r="B53" s="99" t="s">
        <v>32</v>
      </c>
      <c r="C53" s="99" t="s">
        <v>31</v>
      </c>
      <c r="D53" s="396"/>
      <c r="E53" s="397"/>
      <c r="F53" s="397"/>
      <c r="G53" s="95"/>
    </row>
    <row r="54" spans="1:7" ht="22.5" x14ac:dyDescent="0.4">
      <c r="A54" s="281"/>
      <c r="B54" s="282"/>
      <c r="C54" s="282"/>
      <c r="D54" s="282"/>
      <c r="E54" s="345"/>
      <c r="F54" s="345"/>
      <c r="G54" s="95"/>
    </row>
    <row r="55" spans="1:7" ht="22.5" x14ac:dyDescent="0.4">
      <c r="A55" s="112" t="s">
        <v>52</v>
      </c>
      <c r="B55" s="113"/>
      <c r="C55" s="113"/>
      <c r="D55" s="113"/>
      <c r="E55" s="113"/>
      <c r="F55" s="113"/>
      <c r="G55" s="95"/>
    </row>
    <row r="56" spans="1:7" ht="21" x14ac:dyDescent="0.4">
      <c r="A56" s="129" t="s">
        <v>86</v>
      </c>
      <c r="B56" s="103">
        <v>2</v>
      </c>
      <c r="C56" s="103"/>
      <c r="D56" s="130"/>
      <c r="E56" s="105"/>
      <c r="F56" s="104"/>
      <c r="G56" s="95"/>
    </row>
    <row r="57" spans="1:7" ht="42" x14ac:dyDescent="0.4">
      <c r="A57" s="131" t="s">
        <v>188</v>
      </c>
      <c r="B57" s="103">
        <v>2</v>
      </c>
      <c r="C57" s="103"/>
      <c r="D57" s="104"/>
      <c r="E57" s="105"/>
      <c r="F57" s="104"/>
      <c r="G57" s="95"/>
    </row>
    <row r="58" spans="1:7" ht="21" x14ac:dyDescent="0.4">
      <c r="A58" s="132" t="s">
        <v>297</v>
      </c>
      <c r="B58" s="103">
        <v>2</v>
      </c>
      <c r="C58" s="103"/>
      <c r="D58" s="130"/>
      <c r="E58" s="105"/>
      <c r="F58" s="104"/>
      <c r="G58" s="95"/>
    </row>
    <row r="59" spans="1:7" ht="21" x14ac:dyDescent="0.4">
      <c r="A59" s="129" t="s">
        <v>211</v>
      </c>
      <c r="B59" s="103">
        <v>2</v>
      </c>
      <c r="C59" s="103"/>
      <c r="D59" s="130"/>
      <c r="E59" s="105"/>
      <c r="F59" s="104"/>
      <c r="G59" s="95"/>
    </row>
    <row r="60" spans="1:7" ht="21" x14ac:dyDescent="0.4">
      <c r="A60" s="129" t="s">
        <v>325</v>
      </c>
      <c r="B60" s="103">
        <v>2</v>
      </c>
      <c r="C60" s="103"/>
      <c r="D60" s="130"/>
      <c r="E60" s="105"/>
      <c r="F60" s="104"/>
      <c r="G60" s="95"/>
    </row>
    <row r="61" spans="1:7" ht="84" x14ac:dyDescent="0.4">
      <c r="A61" s="131" t="s">
        <v>109</v>
      </c>
      <c r="B61" s="103">
        <v>1</v>
      </c>
      <c r="C61" s="103"/>
      <c r="D61" s="130" t="s">
        <v>624</v>
      </c>
      <c r="E61" s="130" t="s">
        <v>625</v>
      </c>
      <c r="F61" s="104"/>
      <c r="G61" s="95"/>
    </row>
    <row r="62" spans="1:7" ht="22.5" x14ac:dyDescent="0.45">
      <c r="A62" s="133" t="s">
        <v>7</v>
      </c>
      <c r="B62" s="103">
        <v>2</v>
      </c>
      <c r="C62" s="117" t="str">
        <f>IF(B62=0, -10, "0")</f>
        <v>0</v>
      </c>
      <c r="D62" s="105"/>
      <c r="E62" s="105"/>
      <c r="F62" s="104"/>
      <c r="G62" s="95"/>
    </row>
    <row r="63" spans="1:7" ht="21" x14ac:dyDescent="0.4">
      <c r="A63" s="129" t="s">
        <v>24</v>
      </c>
      <c r="B63" s="103">
        <v>2</v>
      </c>
      <c r="C63" s="103"/>
      <c r="D63" s="134"/>
      <c r="E63" s="105"/>
      <c r="F63" s="104"/>
      <c r="G63" s="95"/>
    </row>
    <row r="64" spans="1:7" ht="21" x14ac:dyDescent="0.3">
      <c r="A64" s="465"/>
      <c r="B64" s="466"/>
      <c r="C64" s="466"/>
      <c r="D64" s="466"/>
      <c r="E64" s="466"/>
      <c r="F64" s="466"/>
      <c r="G64" s="466"/>
    </row>
    <row r="65" spans="1:7" ht="43.5" customHeight="1" x14ac:dyDescent="0.4">
      <c r="A65" s="461" t="s">
        <v>341</v>
      </c>
      <c r="B65" s="461"/>
      <c r="C65" s="461"/>
      <c r="D65" s="461"/>
      <c r="E65" s="461"/>
      <c r="F65" s="461"/>
      <c r="G65" s="95"/>
    </row>
    <row r="66" spans="1:7" ht="45" x14ac:dyDescent="0.4">
      <c r="A66" s="146" t="s">
        <v>420</v>
      </c>
      <c r="B66" s="103">
        <v>2</v>
      </c>
      <c r="C66" s="117" t="str">
        <f>IF(B66=0, -10, "0")</f>
        <v>0</v>
      </c>
      <c r="D66" s="134"/>
      <c r="E66" s="105"/>
      <c r="F66" s="104"/>
      <c r="G66" s="95"/>
    </row>
    <row r="67" spans="1:7" ht="126" x14ac:dyDescent="0.4">
      <c r="A67" s="132" t="s">
        <v>110</v>
      </c>
      <c r="B67" s="103">
        <v>1</v>
      </c>
      <c r="C67" s="137"/>
      <c r="D67" s="208" t="s">
        <v>599</v>
      </c>
      <c r="E67" s="208" t="s">
        <v>501</v>
      </c>
      <c r="F67" s="208"/>
      <c r="G67" s="95"/>
    </row>
    <row r="68" spans="1:7" ht="21" x14ac:dyDescent="0.4">
      <c r="A68" s="132" t="s">
        <v>95</v>
      </c>
      <c r="B68" s="103">
        <v>2</v>
      </c>
      <c r="C68" s="137"/>
      <c r="D68" s="134"/>
      <c r="E68" s="105"/>
      <c r="F68" s="208"/>
      <c r="G68" s="95"/>
    </row>
    <row r="69" spans="1:7" ht="21" x14ac:dyDescent="0.4">
      <c r="A69" s="138" t="s">
        <v>317</v>
      </c>
      <c r="B69" s="103">
        <v>2</v>
      </c>
      <c r="C69" s="116" t="str">
        <f>IF(B69=0, -5, "0")</f>
        <v>0</v>
      </c>
      <c r="D69" s="105"/>
      <c r="E69" s="105"/>
      <c r="F69" s="208"/>
      <c r="G69" s="95"/>
    </row>
    <row r="70" spans="1:7" ht="42" x14ac:dyDescent="0.4">
      <c r="A70" s="138" t="s">
        <v>305</v>
      </c>
      <c r="B70" s="103">
        <v>2</v>
      </c>
      <c r="C70" s="116" t="str">
        <f>IF(B70=0, -5, "0")</f>
        <v>0</v>
      </c>
      <c r="D70" s="105"/>
      <c r="E70" s="105"/>
      <c r="F70" s="208"/>
      <c r="G70" s="95"/>
    </row>
    <row r="71" spans="1:7" ht="21" x14ac:dyDescent="0.4">
      <c r="A71" s="102" t="s">
        <v>413</v>
      </c>
      <c r="B71" s="103">
        <v>2</v>
      </c>
      <c r="C71" s="137"/>
      <c r="D71" s="134"/>
      <c r="E71" s="105"/>
      <c r="F71" s="208"/>
      <c r="G71" s="95"/>
    </row>
    <row r="72" spans="1:7" ht="21" x14ac:dyDescent="0.4">
      <c r="A72" s="308" t="s">
        <v>414</v>
      </c>
      <c r="B72" s="103">
        <v>2</v>
      </c>
      <c r="C72" s="116" t="str">
        <f>IF(B72=0, -5, "0")</f>
        <v>0</v>
      </c>
      <c r="D72" s="134"/>
      <c r="E72" s="105"/>
      <c r="F72" s="208"/>
      <c r="G72" s="95"/>
    </row>
    <row r="73" spans="1:7" ht="22.5" x14ac:dyDescent="0.4">
      <c r="A73" s="172" t="s">
        <v>415</v>
      </c>
      <c r="B73" s="103">
        <v>2</v>
      </c>
      <c r="C73" s="117" t="str">
        <f>IF(B73=0, -10, "0")</f>
        <v>0</v>
      </c>
      <c r="D73" s="105"/>
      <c r="E73" s="105"/>
      <c r="F73" s="208"/>
      <c r="G73" s="95"/>
    </row>
    <row r="74" spans="1:7" ht="21" x14ac:dyDescent="0.4">
      <c r="A74" s="102" t="s">
        <v>207</v>
      </c>
      <c r="B74" s="103">
        <v>2</v>
      </c>
      <c r="C74" s="137"/>
      <c r="D74" s="134"/>
      <c r="E74" s="105"/>
      <c r="F74" s="208"/>
      <c r="G74" s="95"/>
    </row>
    <row r="75" spans="1:7" ht="21" x14ac:dyDescent="0.4">
      <c r="A75" s="102" t="s">
        <v>329</v>
      </c>
      <c r="B75" s="103">
        <v>2</v>
      </c>
      <c r="C75" s="137"/>
      <c r="D75" s="134"/>
      <c r="E75" s="105"/>
      <c r="F75" s="208"/>
      <c r="G75" s="95"/>
    </row>
    <row r="76" spans="1:7" ht="21" x14ac:dyDescent="0.4">
      <c r="A76" s="102" t="s">
        <v>384</v>
      </c>
      <c r="B76" s="103">
        <v>2</v>
      </c>
      <c r="C76" s="137"/>
      <c r="D76" s="134"/>
      <c r="E76" s="105"/>
      <c r="F76" s="208"/>
      <c r="G76" s="95"/>
    </row>
    <row r="77" spans="1:7" ht="42" x14ac:dyDescent="0.4">
      <c r="A77" s="332" t="s">
        <v>387</v>
      </c>
      <c r="B77" s="103">
        <v>2</v>
      </c>
      <c r="C77" s="116" t="str">
        <f>IF(B77=0, -5, "0")</f>
        <v>0</v>
      </c>
      <c r="D77" s="134"/>
      <c r="E77" s="105"/>
      <c r="F77" s="208"/>
      <c r="G77" s="95"/>
    </row>
    <row r="78" spans="1:7" ht="21" x14ac:dyDescent="0.4">
      <c r="A78" s="332" t="s">
        <v>63</v>
      </c>
      <c r="B78" s="103">
        <v>2</v>
      </c>
      <c r="C78" s="116" t="str">
        <f>IF(B78=0, -5, "0")</f>
        <v>0</v>
      </c>
      <c r="D78" s="134"/>
      <c r="E78" s="134"/>
      <c r="F78" s="208"/>
      <c r="G78" s="95"/>
    </row>
    <row r="79" spans="1:7" ht="21" x14ac:dyDescent="0.4">
      <c r="A79" s="332" t="s">
        <v>324</v>
      </c>
      <c r="B79" s="103">
        <v>2</v>
      </c>
      <c r="C79" s="116" t="str">
        <f>IF(B79=0, -5, "0")</f>
        <v>0</v>
      </c>
      <c r="D79" s="134"/>
      <c r="E79" s="134"/>
      <c r="F79" s="208"/>
      <c r="G79" s="95"/>
    </row>
    <row r="80" spans="1:7" ht="42" x14ac:dyDescent="0.4">
      <c r="A80" s="102" t="s">
        <v>148</v>
      </c>
      <c r="B80" s="103">
        <v>2</v>
      </c>
      <c r="C80" s="139" t="str">
        <f>IF(B80=0, -5, "0")</f>
        <v>0</v>
      </c>
      <c r="D80" s="140"/>
      <c r="E80" s="104"/>
      <c r="F80" s="208"/>
      <c r="G80" s="95"/>
    </row>
    <row r="81" spans="1:7" ht="67.5" x14ac:dyDescent="0.4">
      <c r="A81" s="141" t="s">
        <v>309</v>
      </c>
      <c r="B81" s="103">
        <v>2</v>
      </c>
      <c r="C81" s="117" t="str">
        <f>IF(B81=0, -10, "0")</f>
        <v>0</v>
      </c>
      <c r="D81" s="134"/>
      <c r="E81" s="105"/>
      <c r="F81" s="208"/>
      <c r="G81" s="95"/>
    </row>
    <row r="82" spans="1:7" ht="21" x14ac:dyDescent="0.4">
      <c r="A82" s="160" t="s">
        <v>398</v>
      </c>
      <c r="B82" s="103">
        <v>2</v>
      </c>
      <c r="C82" s="103"/>
      <c r="D82" s="140"/>
      <c r="E82" s="105"/>
      <c r="F82" s="208"/>
      <c r="G82" s="95"/>
    </row>
    <row r="83" spans="1:7" ht="21" x14ac:dyDescent="0.4">
      <c r="A83" s="445"/>
      <c r="B83" s="445"/>
      <c r="C83" s="445"/>
      <c r="D83" s="445"/>
      <c r="E83" s="445"/>
      <c r="F83" s="445"/>
      <c r="G83" s="445"/>
    </row>
    <row r="84" spans="1:7" ht="45" customHeight="1" x14ac:dyDescent="0.45">
      <c r="A84" s="467" t="s">
        <v>342</v>
      </c>
      <c r="B84" s="467"/>
      <c r="C84" s="467"/>
      <c r="D84" s="467"/>
      <c r="E84" s="467"/>
      <c r="F84" s="467"/>
      <c r="G84" s="95"/>
    </row>
    <row r="85" spans="1:7" ht="21" x14ac:dyDescent="0.4">
      <c r="A85" s="276" t="s">
        <v>327</v>
      </c>
      <c r="B85" s="251">
        <v>2</v>
      </c>
      <c r="C85" s="275"/>
      <c r="D85" s="208"/>
      <c r="E85" s="254"/>
      <c r="F85" s="208"/>
      <c r="G85" s="95"/>
    </row>
    <row r="86" spans="1:7" ht="45" x14ac:dyDescent="0.4">
      <c r="A86" s="146" t="s">
        <v>420</v>
      </c>
      <c r="B86" s="251">
        <v>2</v>
      </c>
      <c r="C86" s="117" t="str">
        <f>IF(B86=0, -10, "0")</f>
        <v>0</v>
      </c>
      <c r="D86" s="134"/>
      <c r="E86" s="105"/>
      <c r="F86" s="208"/>
      <c r="G86" s="95"/>
    </row>
    <row r="87" spans="1:7" ht="21" x14ac:dyDescent="0.4">
      <c r="A87" s="102" t="s">
        <v>385</v>
      </c>
      <c r="B87" s="251">
        <v>2</v>
      </c>
      <c r="C87" s="117"/>
      <c r="D87" s="104"/>
      <c r="E87" s="105"/>
      <c r="F87" s="208"/>
      <c r="G87" s="95"/>
    </row>
    <row r="88" spans="1:7" ht="21" x14ac:dyDescent="0.4">
      <c r="A88" s="102" t="s">
        <v>386</v>
      </c>
      <c r="B88" s="251">
        <v>2</v>
      </c>
      <c r="C88" s="117"/>
      <c r="D88" s="104"/>
      <c r="E88" s="105"/>
      <c r="F88" s="208"/>
      <c r="G88" s="95"/>
    </row>
    <row r="89" spans="1:7" ht="21" x14ac:dyDescent="0.4">
      <c r="A89" s="102" t="s">
        <v>297</v>
      </c>
      <c r="B89" s="251">
        <v>2</v>
      </c>
      <c r="C89" s="117"/>
      <c r="D89" s="104"/>
      <c r="E89" s="105"/>
      <c r="F89" s="208"/>
      <c r="G89" s="95"/>
    </row>
    <row r="90" spans="1:7" ht="42" x14ac:dyDescent="0.4">
      <c r="A90" s="332" t="s">
        <v>305</v>
      </c>
      <c r="B90" s="251">
        <v>2</v>
      </c>
      <c r="C90" s="139" t="str">
        <f>IF(B90=0, -5, "0")</f>
        <v>0</v>
      </c>
      <c r="D90" s="104"/>
      <c r="E90" s="105"/>
      <c r="F90" s="208"/>
      <c r="G90" s="95"/>
    </row>
    <row r="91" spans="1:7" ht="21" x14ac:dyDescent="0.4">
      <c r="A91" s="102" t="s">
        <v>331</v>
      </c>
      <c r="B91" s="251">
        <v>2</v>
      </c>
      <c r="C91" s="117"/>
      <c r="D91" s="104"/>
      <c r="E91" s="105"/>
      <c r="F91" s="208"/>
      <c r="G91" s="95"/>
    </row>
    <row r="92" spans="1:7" ht="42" x14ac:dyDescent="0.4">
      <c r="A92" s="138" t="s">
        <v>344</v>
      </c>
      <c r="B92" s="251">
        <v>2</v>
      </c>
      <c r="C92" s="139" t="str">
        <f>IF(B92=0, -5, "0")</f>
        <v>0</v>
      </c>
      <c r="D92" s="104"/>
      <c r="E92" s="105"/>
      <c r="F92" s="208"/>
      <c r="G92" s="95"/>
    </row>
    <row r="93" spans="1:7" ht="21" x14ac:dyDescent="0.4">
      <c r="A93" s="138" t="s">
        <v>63</v>
      </c>
      <c r="B93" s="251">
        <v>2</v>
      </c>
      <c r="C93" s="139" t="str">
        <f>IF(B93=0, -5, "0")</f>
        <v>0</v>
      </c>
      <c r="D93" s="104"/>
      <c r="E93" s="105"/>
      <c r="F93" s="208"/>
      <c r="G93" s="95"/>
    </row>
    <row r="94" spans="1:7" ht="21" x14ac:dyDescent="0.4">
      <c r="A94" s="138" t="s">
        <v>324</v>
      </c>
      <c r="B94" s="251">
        <v>2</v>
      </c>
      <c r="C94" s="139" t="str">
        <f>IF(B94=0, -5, "0")</f>
        <v>0</v>
      </c>
      <c r="D94" s="104"/>
      <c r="E94" s="105"/>
      <c r="F94" s="208"/>
      <c r="G94" s="95"/>
    </row>
    <row r="95" spans="1:7" ht="21" x14ac:dyDescent="0.4">
      <c r="A95" s="102" t="s">
        <v>384</v>
      </c>
      <c r="B95" s="251">
        <v>2</v>
      </c>
      <c r="C95" s="117"/>
      <c r="D95" s="104"/>
      <c r="E95" s="105"/>
      <c r="F95" s="208"/>
      <c r="G95" s="95"/>
    </row>
    <row r="96" spans="1:7" ht="42" x14ac:dyDescent="0.4">
      <c r="A96" s="138" t="s">
        <v>148</v>
      </c>
      <c r="B96" s="251">
        <v>2</v>
      </c>
      <c r="C96" s="139" t="str">
        <f>IF(B96=0, -5, "0")</f>
        <v>0</v>
      </c>
      <c r="D96" s="104"/>
      <c r="E96" s="105"/>
      <c r="F96" s="208"/>
      <c r="G96" s="95"/>
    </row>
    <row r="97" spans="1:7" ht="42" x14ac:dyDescent="0.4">
      <c r="A97" s="102" t="s">
        <v>345</v>
      </c>
      <c r="B97" s="251">
        <v>2</v>
      </c>
      <c r="C97" s="117"/>
      <c r="D97" s="104"/>
      <c r="E97" s="105"/>
      <c r="F97" s="208"/>
      <c r="G97" s="95"/>
    </row>
    <row r="98" spans="1:7" ht="21" x14ac:dyDescent="0.4">
      <c r="A98" s="102" t="s">
        <v>416</v>
      </c>
      <c r="B98" s="251">
        <v>2</v>
      </c>
      <c r="C98" s="117"/>
      <c r="D98" s="104"/>
      <c r="E98" s="105"/>
      <c r="F98" s="208"/>
      <c r="G98" s="95"/>
    </row>
    <row r="99" spans="1:7" ht="22.5" x14ac:dyDescent="0.4">
      <c r="A99" s="172" t="s">
        <v>307</v>
      </c>
      <c r="B99" s="251">
        <v>2</v>
      </c>
      <c r="C99" s="117" t="str">
        <f>IF(B99=0, -10, "0")</f>
        <v>0</v>
      </c>
      <c r="D99" s="104"/>
      <c r="E99" s="105"/>
      <c r="F99" s="208"/>
      <c r="G99" s="95"/>
    </row>
    <row r="100" spans="1:7" ht="57" customHeight="1" x14ac:dyDescent="0.4">
      <c r="A100" s="172" t="s">
        <v>314</v>
      </c>
      <c r="B100" s="251">
        <v>2</v>
      </c>
      <c r="C100" s="117" t="str">
        <f>IF(B100=0, -10, "0")</f>
        <v>0</v>
      </c>
      <c r="D100" s="104"/>
      <c r="E100" s="104"/>
      <c r="F100" s="208"/>
      <c r="G100" s="95"/>
    </row>
    <row r="101" spans="1:7" ht="36.75" customHeight="1" x14ac:dyDescent="0.4">
      <c r="A101" s="453"/>
      <c r="B101" s="454"/>
      <c r="C101" s="454"/>
      <c r="D101" s="454"/>
      <c r="E101" s="454"/>
      <c r="F101" s="460"/>
      <c r="G101" s="95"/>
    </row>
    <row r="102" spans="1:7" ht="46.5" customHeight="1" x14ac:dyDescent="0.4">
      <c r="A102" s="461" t="s">
        <v>343</v>
      </c>
      <c r="B102" s="461"/>
      <c r="C102" s="461"/>
      <c r="D102" s="461"/>
      <c r="E102" s="461"/>
      <c r="F102" s="461"/>
      <c r="G102" s="95"/>
    </row>
    <row r="103" spans="1:7" ht="21" x14ac:dyDescent="0.4">
      <c r="A103" s="276" t="s">
        <v>83</v>
      </c>
      <c r="B103" s="251">
        <v>2</v>
      </c>
      <c r="C103" s="251"/>
      <c r="D103" s="277"/>
      <c r="E103" s="254"/>
      <c r="F103" s="208"/>
      <c r="G103" s="95"/>
    </row>
    <row r="104" spans="1:7" ht="22.5" x14ac:dyDescent="0.45">
      <c r="A104" s="133" t="s">
        <v>50</v>
      </c>
      <c r="B104" s="251">
        <v>2</v>
      </c>
      <c r="C104" s="117" t="str">
        <f>IF(B104=0, -10, "0")</f>
        <v>0</v>
      </c>
      <c r="D104" s="134"/>
      <c r="E104" s="105"/>
      <c r="F104" s="208"/>
      <c r="G104" s="95"/>
    </row>
    <row r="105" spans="1:7" ht="22.5" x14ac:dyDescent="0.45">
      <c r="A105" s="132" t="s">
        <v>181</v>
      </c>
      <c r="B105" s="251">
        <v>2</v>
      </c>
      <c r="C105" s="103"/>
      <c r="D105" s="143"/>
      <c r="E105" s="145"/>
      <c r="F105" s="208"/>
      <c r="G105" s="95"/>
    </row>
    <row r="106" spans="1:7" ht="22.5" x14ac:dyDescent="0.45">
      <c r="A106" s="146" t="s">
        <v>376</v>
      </c>
      <c r="B106" s="251">
        <v>2</v>
      </c>
      <c r="C106" s="117" t="str">
        <f>IF(B106=0, -10, "0")</f>
        <v>0</v>
      </c>
      <c r="D106" s="143"/>
      <c r="E106" s="145"/>
      <c r="F106" s="208"/>
      <c r="G106" s="95"/>
    </row>
    <row r="107" spans="1:7" ht="21" x14ac:dyDescent="0.4">
      <c r="A107" s="102" t="s">
        <v>308</v>
      </c>
      <c r="B107" s="251">
        <v>2</v>
      </c>
      <c r="C107" s="142"/>
      <c r="D107" s="134"/>
      <c r="E107" s="105"/>
      <c r="F107" s="208"/>
      <c r="G107" s="95"/>
    </row>
    <row r="108" spans="1:7" ht="21" x14ac:dyDescent="0.4">
      <c r="A108" s="102" t="s">
        <v>455</v>
      </c>
      <c r="B108" s="251">
        <v>2</v>
      </c>
      <c r="C108" s="103"/>
      <c r="D108" s="134"/>
      <c r="E108" s="105"/>
      <c r="F108" s="208"/>
      <c r="G108" s="95"/>
    </row>
    <row r="109" spans="1:7" ht="21" x14ac:dyDescent="0.4">
      <c r="A109" s="453"/>
      <c r="B109" s="454"/>
      <c r="C109" s="454"/>
      <c r="D109" s="454"/>
      <c r="E109" s="454"/>
      <c r="F109" s="460"/>
      <c r="G109" s="95"/>
    </row>
    <row r="110" spans="1:7" ht="39.75" customHeight="1" x14ac:dyDescent="0.4">
      <c r="A110" s="461" t="s">
        <v>375</v>
      </c>
      <c r="B110" s="461"/>
      <c r="C110" s="461"/>
      <c r="D110" s="461"/>
      <c r="E110" s="461"/>
      <c r="F110" s="461"/>
      <c r="G110" s="95"/>
    </row>
    <row r="111" spans="1:7" ht="21" x14ac:dyDescent="0.4">
      <c r="A111" s="276" t="s">
        <v>83</v>
      </c>
      <c r="B111" s="251">
        <v>2</v>
      </c>
      <c r="C111" s="251"/>
      <c r="D111" s="147"/>
      <c r="E111" s="208"/>
      <c r="F111" s="208"/>
      <c r="G111" s="95"/>
    </row>
    <row r="112" spans="1:7" ht="22.5" x14ac:dyDescent="0.45">
      <c r="A112" s="133" t="s">
        <v>50</v>
      </c>
      <c r="B112" s="251">
        <v>2</v>
      </c>
      <c r="C112" s="117" t="str">
        <f>IF(B112=0, -10, "0")</f>
        <v>0</v>
      </c>
      <c r="D112" s="134"/>
      <c r="E112" s="105"/>
      <c r="F112" s="208"/>
      <c r="G112" s="95"/>
    </row>
    <row r="113" spans="1:7" ht="21" x14ac:dyDescent="0.4">
      <c r="A113" s="132" t="s">
        <v>181</v>
      </c>
      <c r="B113" s="251">
        <v>2</v>
      </c>
      <c r="C113" s="103"/>
      <c r="D113" s="134"/>
      <c r="E113" s="105"/>
      <c r="F113" s="208"/>
      <c r="G113" s="95"/>
    </row>
    <row r="114" spans="1:7" ht="63" x14ac:dyDescent="0.4">
      <c r="A114" s="102" t="s">
        <v>116</v>
      </c>
      <c r="B114" s="251">
        <v>1</v>
      </c>
      <c r="C114" s="142"/>
      <c r="D114" s="358" t="s">
        <v>626</v>
      </c>
      <c r="E114" s="105" t="s">
        <v>627</v>
      </c>
      <c r="F114" s="208"/>
      <c r="G114" s="95"/>
    </row>
    <row r="115" spans="1:7" ht="21" x14ac:dyDescent="0.4">
      <c r="A115" s="102" t="s">
        <v>455</v>
      </c>
      <c r="B115" s="251">
        <v>2</v>
      </c>
      <c r="C115" s="103"/>
      <c r="D115" s="134"/>
      <c r="E115" s="105"/>
      <c r="F115" s="208"/>
      <c r="G115" s="95"/>
    </row>
    <row r="116" spans="1:7" ht="21" x14ac:dyDescent="0.4">
      <c r="A116" s="102" t="s">
        <v>334</v>
      </c>
      <c r="B116" s="251">
        <v>2</v>
      </c>
      <c r="C116" s="136"/>
      <c r="D116" s="134"/>
      <c r="E116" s="105"/>
      <c r="F116" s="208"/>
      <c r="G116" s="95"/>
    </row>
    <row r="117" spans="1:7" ht="21" x14ac:dyDescent="0.4">
      <c r="A117" s="102" t="s">
        <v>337</v>
      </c>
      <c r="B117" s="251">
        <v>2</v>
      </c>
      <c r="C117" s="103"/>
      <c r="D117" s="134"/>
      <c r="E117" s="105"/>
      <c r="F117" s="208"/>
      <c r="G117" s="95"/>
    </row>
    <row r="118" spans="1:7" ht="21" x14ac:dyDescent="0.4">
      <c r="A118" s="454"/>
      <c r="B118" s="454"/>
      <c r="C118" s="454"/>
      <c r="D118" s="454"/>
      <c r="E118" s="454"/>
      <c r="F118" s="454"/>
      <c r="G118" s="95"/>
    </row>
    <row r="119" spans="1:7" ht="22.5" x14ac:dyDescent="0.4">
      <c r="A119" s="461" t="s">
        <v>304</v>
      </c>
      <c r="B119" s="461"/>
      <c r="C119" s="461"/>
      <c r="D119" s="461"/>
      <c r="E119" s="461"/>
      <c r="F119" s="461"/>
      <c r="G119" s="95"/>
    </row>
    <row r="120" spans="1:7" ht="31.5" customHeight="1" x14ac:dyDescent="0.4">
      <c r="A120" s="148" t="s">
        <v>322</v>
      </c>
      <c r="B120" s="251">
        <v>2</v>
      </c>
      <c r="C120" s="149"/>
      <c r="D120" s="150"/>
      <c r="E120" s="254"/>
      <c r="F120" s="208"/>
      <c r="G120" s="95"/>
    </row>
    <row r="121" spans="1:7" ht="37.5" customHeight="1" x14ac:dyDescent="0.4">
      <c r="A121" s="148" t="s">
        <v>296</v>
      </c>
      <c r="B121" s="251">
        <v>2</v>
      </c>
      <c r="C121" s="149"/>
      <c r="D121" s="150"/>
      <c r="E121" s="105"/>
      <c r="F121" s="208"/>
      <c r="G121" s="95"/>
    </row>
    <row r="122" spans="1:7" ht="31.5" customHeight="1" x14ac:dyDescent="0.4">
      <c r="A122" s="106" t="s">
        <v>362</v>
      </c>
      <c r="B122" s="251">
        <v>2</v>
      </c>
      <c r="C122" s="136"/>
      <c r="D122" s="143"/>
      <c r="E122" s="105"/>
      <c r="F122" s="208"/>
      <c r="G122" s="95"/>
    </row>
    <row r="123" spans="1:7" ht="37.5" customHeight="1" x14ac:dyDescent="0.4">
      <c r="A123" s="151" t="s">
        <v>363</v>
      </c>
      <c r="B123" s="251">
        <v>2</v>
      </c>
      <c r="C123" s="136"/>
      <c r="D123" s="143"/>
      <c r="E123" s="105"/>
      <c r="F123" s="208"/>
      <c r="G123" s="95"/>
    </row>
    <row r="124" spans="1:7" ht="24" customHeight="1" x14ac:dyDescent="0.4">
      <c r="A124" s="138" t="s">
        <v>311</v>
      </c>
      <c r="B124" s="251">
        <v>2</v>
      </c>
      <c r="C124" s="136" t="str">
        <f>IF(B124=0, -5, "0")</f>
        <v>0</v>
      </c>
      <c r="D124" s="143"/>
      <c r="E124" s="105"/>
      <c r="F124" s="208"/>
      <c r="G124" s="95"/>
    </row>
    <row r="125" spans="1:7" ht="24" customHeight="1" x14ac:dyDescent="0.4">
      <c r="A125" s="151" t="s">
        <v>321</v>
      </c>
      <c r="B125" s="251">
        <v>2</v>
      </c>
      <c r="C125" s="136"/>
      <c r="D125" s="143"/>
      <c r="E125" s="105"/>
      <c r="F125" s="208"/>
      <c r="G125" s="95"/>
    </row>
    <row r="126" spans="1:7" ht="24" customHeight="1" x14ac:dyDescent="0.4">
      <c r="A126" s="106" t="s">
        <v>388</v>
      </c>
      <c r="B126" s="251">
        <v>2</v>
      </c>
      <c r="C126" s="136"/>
      <c r="D126" s="143"/>
      <c r="E126" s="105"/>
      <c r="F126" s="208"/>
      <c r="G126" s="95"/>
    </row>
    <row r="127" spans="1:7" ht="78.75" customHeight="1" x14ac:dyDescent="0.4">
      <c r="A127" s="151" t="s">
        <v>402</v>
      </c>
      <c r="B127" s="321">
        <f>IF(D127=1, 2, IF(AND(D127&lt;1,D127&gt;0), 1, IF(D127=0,"0","NA")))</f>
        <v>1</v>
      </c>
      <c r="C127" s="136"/>
      <c r="D127" s="318">
        <f>IFERROR(E127/F127,"N.A")</f>
        <v>0.75</v>
      </c>
      <c r="E127" s="320">
        <f>COUNTIF('A3 Exploitation'!F56:F126,"ok")</f>
        <v>3</v>
      </c>
      <c r="F127" s="320">
        <f>COUNTA('A3 Exploitation'!F56:F126)</f>
        <v>4</v>
      </c>
      <c r="G127" s="95"/>
    </row>
    <row r="128" spans="1:7" ht="22.5" x14ac:dyDescent="0.4">
      <c r="A128" s="230" t="s">
        <v>54</v>
      </c>
      <c r="B128" s="217"/>
      <c r="C128" s="217"/>
      <c r="D128" s="242">
        <f>SUM(B103:C108,B120:C127,B111:C117,B85:C100,B66:C82,B56:C63)</f>
        <v>120</v>
      </c>
      <c r="E128" s="89"/>
      <c r="F128" s="95"/>
      <c r="G128" s="95"/>
    </row>
    <row r="129" spans="1:16384" ht="22.5" x14ac:dyDescent="0.4">
      <c r="A129" s="230" t="s">
        <v>167</v>
      </c>
      <c r="B129" s="218"/>
      <c r="C129" s="219"/>
      <c r="D129" s="220">
        <f>D128/(COUNT(B103:C108,B120:C127,B111:C117,B85:C100,B66:C82,B56:C63)*2)</f>
        <v>0.967741935483871</v>
      </c>
      <c r="E129" s="89"/>
      <c r="F129" s="95"/>
      <c r="G129" s="95"/>
    </row>
    <row r="130" spans="1:16384" ht="22.5" x14ac:dyDescent="0.4">
      <c r="A130" s="462"/>
      <c r="B130" s="462"/>
      <c r="C130" s="462"/>
      <c r="D130" s="462"/>
      <c r="E130" s="462"/>
      <c r="F130" s="462"/>
      <c r="G130" s="95"/>
    </row>
    <row r="131" spans="1:16384" ht="22.5" customHeight="1" x14ac:dyDescent="0.4">
      <c r="A131" s="463" t="s">
        <v>404</v>
      </c>
      <c r="B131" s="463"/>
      <c r="C131" s="463"/>
      <c r="D131" s="463"/>
      <c r="E131" s="463"/>
      <c r="F131" s="463"/>
      <c r="G131" s="95"/>
    </row>
    <row r="132" spans="1:16384" ht="22.5" customHeight="1" x14ac:dyDescent="0.4">
      <c r="A132" s="464"/>
      <c r="B132" s="464"/>
      <c r="C132" s="464"/>
      <c r="D132" s="464"/>
      <c r="E132" s="464"/>
      <c r="F132" s="464"/>
      <c r="G132" s="95"/>
    </row>
    <row r="133" spans="1:16384" s="257" customFormat="1" ht="22.5" customHeight="1" x14ac:dyDescent="0.25">
      <c r="A133" s="394" t="s">
        <v>28</v>
      </c>
      <c r="B133" s="396" t="s">
        <v>29</v>
      </c>
      <c r="C133" s="396"/>
      <c r="D133" s="396" t="s">
        <v>42</v>
      </c>
      <c r="E133" s="397" t="s">
        <v>264</v>
      </c>
      <c r="F133" s="397" t="s">
        <v>295</v>
      </c>
    </row>
    <row r="134" spans="1:16384" s="257" customFormat="1" ht="22.5" customHeight="1" x14ac:dyDescent="0.25">
      <c r="A134" s="394"/>
      <c r="B134" s="99" t="s">
        <v>32</v>
      </c>
      <c r="C134" s="99" t="s">
        <v>31</v>
      </c>
      <c r="D134" s="396"/>
      <c r="E134" s="397"/>
      <c r="F134" s="397"/>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55" t="s">
        <v>441</v>
      </c>
      <c r="B137" s="455"/>
      <c r="C137" s="455"/>
      <c r="D137" s="455"/>
      <c r="E137" s="455"/>
      <c r="F137" s="455"/>
      <c r="G137" s="95"/>
    </row>
    <row r="138" spans="1:16384" ht="22.5" x14ac:dyDescent="0.45">
      <c r="A138" s="274" t="s">
        <v>50</v>
      </c>
      <c r="B138" s="103" t="s">
        <v>30</v>
      </c>
      <c r="C138" s="117" t="str">
        <f>IF(B138=0, -10, "0")</f>
        <v>0</v>
      </c>
      <c r="D138" s="313"/>
      <c r="E138" s="209"/>
      <c r="F138" s="104"/>
      <c r="G138" s="95"/>
    </row>
    <row r="139" spans="1:16384" ht="21" x14ac:dyDescent="0.4">
      <c r="A139" s="106" t="s">
        <v>327</v>
      </c>
      <c r="B139" s="103" t="s">
        <v>30</v>
      </c>
      <c r="C139" s="106"/>
      <c r="D139" s="106"/>
      <c r="E139" s="106"/>
      <c r="F139" s="208"/>
      <c r="G139" s="95"/>
    </row>
    <row r="140" spans="1:16384" ht="21" x14ac:dyDescent="0.4">
      <c r="A140" s="106" t="s">
        <v>328</v>
      </c>
      <c r="B140" s="103" t="s">
        <v>30</v>
      </c>
      <c r="C140" s="106"/>
      <c r="D140" s="106"/>
      <c r="E140" s="106"/>
      <c r="F140" s="208"/>
      <c r="G140" s="95"/>
    </row>
    <row r="141" spans="1:16384" ht="21" x14ac:dyDescent="0.4">
      <c r="A141" s="106" t="s">
        <v>357</v>
      </c>
      <c r="B141" s="103" t="s">
        <v>30</v>
      </c>
      <c r="C141" s="106"/>
      <c r="D141" s="106"/>
      <c r="E141" s="106"/>
      <c r="F141" s="208"/>
      <c r="G141" s="95"/>
    </row>
    <row r="142" spans="1:16384" ht="21" x14ac:dyDescent="0.4">
      <c r="A142" s="106" t="s">
        <v>325</v>
      </c>
      <c r="B142" s="103" t="s">
        <v>30</v>
      </c>
      <c r="C142" s="106"/>
      <c r="D142" s="106"/>
      <c r="E142" s="106"/>
      <c r="F142" s="208"/>
      <c r="G142" s="95"/>
    </row>
    <row r="143" spans="1:16384" ht="21" x14ac:dyDescent="0.4">
      <c r="A143" s="266"/>
      <c r="B143" s="265"/>
      <c r="C143" s="272"/>
      <c r="D143" s="272"/>
      <c r="E143" s="272"/>
      <c r="F143" s="272"/>
      <c r="G143" s="95"/>
    </row>
    <row r="144" spans="1:16384" ht="24.75" customHeight="1" x14ac:dyDescent="0.4">
      <c r="A144" s="452" t="s">
        <v>340</v>
      </c>
      <c r="B144" s="452"/>
      <c r="C144" s="452"/>
      <c r="D144" s="452"/>
      <c r="E144" s="452"/>
      <c r="F144" s="452"/>
      <c r="G144" s="95"/>
    </row>
    <row r="145" spans="1:7" ht="21" x14ac:dyDescent="0.4">
      <c r="A145" s="148" t="s">
        <v>327</v>
      </c>
      <c r="B145" s="251" t="s">
        <v>30</v>
      </c>
      <c r="C145" s="148"/>
      <c r="D145" s="148"/>
      <c r="E145" s="148"/>
      <c r="F145" s="208"/>
      <c r="G145" s="95"/>
    </row>
    <row r="146" spans="1:7" ht="21" x14ac:dyDescent="0.4">
      <c r="A146" s="106" t="s">
        <v>401</v>
      </c>
      <c r="B146" s="251" t="s">
        <v>30</v>
      </c>
      <c r="C146" s="106"/>
      <c r="D146" s="106"/>
      <c r="E146" s="106"/>
      <c r="F146" s="208"/>
      <c r="G146" s="95"/>
    </row>
    <row r="147" spans="1:7" ht="21" x14ac:dyDescent="0.4">
      <c r="A147" s="106" t="s">
        <v>389</v>
      </c>
      <c r="B147" s="251" t="s">
        <v>30</v>
      </c>
      <c r="C147" s="106"/>
      <c r="D147" s="106"/>
      <c r="E147" s="106"/>
      <c r="F147" s="208"/>
      <c r="G147" s="95"/>
    </row>
    <row r="148" spans="1:7" ht="21" x14ac:dyDescent="0.4">
      <c r="A148" s="223" t="s">
        <v>330</v>
      </c>
      <c r="B148" s="251" t="s">
        <v>30</v>
      </c>
      <c r="C148" s="117" t="str">
        <f>IF(B148=0, -10, "0")</f>
        <v>0</v>
      </c>
      <c r="D148" s="106"/>
      <c r="E148" s="106"/>
      <c r="F148" s="208"/>
      <c r="G148" s="95"/>
    </row>
    <row r="149" spans="1:7" ht="21" x14ac:dyDescent="0.4">
      <c r="A149" s="106" t="s">
        <v>364</v>
      </c>
      <c r="B149" s="251" t="s">
        <v>30</v>
      </c>
      <c r="C149" s="106"/>
      <c r="D149" s="106"/>
      <c r="E149" s="106"/>
      <c r="F149" s="208"/>
      <c r="G149" s="95"/>
    </row>
    <row r="150" spans="1:7" ht="42" customHeight="1" x14ac:dyDescent="0.4">
      <c r="A150" s="232" t="s">
        <v>305</v>
      </c>
      <c r="B150" s="251" t="s">
        <v>30</v>
      </c>
      <c r="C150" s="139" t="str">
        <f>IF(B150=0, -5, "0")</f>
        <v>0</v>
      </c>
      <c r="D150" s="106"/>
      <c r="E150" s="106"/>
      <c r="F150" s="208"/>
      <c r="G150" s="95"/>
    </row>
    <row r="151" spans="1:7" ht="21" x14ac:dyDescent="0.4">
      <c r="A151" s="106" t="s">
        <v>331</v>
      </c>
      <c r="B151" s="251" t="s">
        <v>30</v>
      </c>
      <c r="C151" s="106"/>
      <c r="D151" s="106"/>
      <c r="E151" s="106"/>
      <c r="F151" s="208"/>
      <c r="G151" s="95"/>
    </row>
    <row r="152" spans="1:7" ht="21" x14ac:dyDescent="0.4">
      <c r="A152" s="223" t="s">
        <v>358</v>
      </c>
      <c r="B152" s="251" t="s">
        <v>30</v>
      </c>
      <c r="C152" s="117" t="str">
        <f>IF(B152=0, -10, "0")</f>
        <v>0</v>
      </c>
      <c r="D152" s="106"/>
      <c r="E152" s="106"/>
      <c r="F152" s="208"/>
      <c r="G152" s="95"/>
    </row>
    <row r="153" spans="1:7" ht="21" x14ac:dyDescent="0.4">
      <c r="A153" s="106" t="s">
        <v>116</v>
      </c>
      <c r="B153" s="251" t="s">
        <v>30</v>
      </c>
      <c r="C153" s="106"/>
      <c r="D153" s="106"/>
      <c r="E153" s="106"/>
      <c r="F153" s="208"/>
      <c r="G153" s="95"/>
    </row>
    <row r="154" spans="1:7" ht="21" x14ac:dyDescent="0.4">
      <c r="A154" s="106" t="s">
        <v>140</v>
      </c>
      <c r="B154" s="251" t="s">
        <v>30</v>
      </c>
      <c r="C154" s="106"/>
      <c r="D154" s="106"/>
      <c r="E154" s="106"/>
      <c r="F154" s="208"/>
      <c r="G154" s="95"/>
    </row>
    <row r="155" spans="1:7" ht="42" x14ac:dyDescent="0.4">
      <c r="A155" s="332" t="s">
        <v>344</v>
      </c>
      <c r="B155" s="251" t="s">
        <v>30</v>
      </c>
      <c r="C155" s="139" t="str">
        <f>IF(B155=0, -5, "0")</f>
        <v>0</v>
      </c>
      <c r="D155" s="106"/>
      <c r="E155" s="106"/>
      <c r="F155" s="208"/>
      <c r="G155" s="95"/>
    </row>
    <row r="156" spans="1:7" ht="21" x14ac:dyDescent="0.4">
      <c r="A156" s="332" t="s">
        <v>63</v>
      </c>
      <c r="B156" s="251" t="s">
        <v>30</v>
      </c>
      <c r="C156" s="139" t="str">
        <f>IF(B156=0, -5, "0")</f>
        <v>0</v>
      </c>
      <c r="D156" s="106"/>
      <c r="E156" s="106"/>
      <c r="F156" s="208"/>
      <c r="G156" s="95"/>
    </row>
    <row r="157" spans="1:7" ht="21" x14ac:dyDescent="0.4">
      <c r="A157" s="332" t="s">
        <v>324</v>
      </c>
      <c r="B157" s="251" t="s">
        <v>30</v>
      </c>
      <c r="C157" s="139" t="str">
        <f>IF(B157=0, -5, "0")</f>
        <v>0</v>
      </c>
      <c r="D157" s="106"/>
      <c r="E157" s="106"/>
      <c r="F157" s="208"/>
      <c r="G157" s="95"/>
    </row>
    <row r="158" spans="1:7" ht="21" x14ac:dyDescent="0.4">
      <c r="A158" s="102" t="s">
        <v>384</v>
      </c>
      <c r="B158" s="251" t="s">
        <v>30</v>
      </c>
      <c r="C158" s="165"/>
      <c r="D158" s="106"/>
      <c r="E158" s="106"/>
      <c r="F158" s="208"/>
      <c r="G158" s="95"/>
    </row>
    <row r="159" spans="1:7" ht="45" x14ac:dyDescent="0.4">
      <c r="A159" s="194" t="s">
        <v>420</v>
      </c>
      <c r="B159" s="251" t="s">
        <v>30</v>
      </c>
      <c r="C159" s="117" t="str">
        <f>IF(B159=0, -10, "0")</f>
        <v>0</v>
      </c>
      <c r="D159" s="106"/>
      <c r="E159" s="106"/>
      <c r="F159" s="208"/>
      <c r="G159" s="95"/>
    </row>
    <row r="160" spans="1:7" ht="42" x14ac:dyDescent="0.4">
      <c r="A160" s="138" t="s">
        <v>148</v>
      </c>
      <c r="B160" s="251" t="s">
        <v>30</v>
      </c>
      <c r="C160" s="106" t="str">
        <f>IF(B160=0, -5, "0")</f>
        <v>0</v>
      </c>
      <c r="D160" s="106"/>
      <c r="E160" s="106"/>
      <c r="F160" s="208"/>
      <c r="G160" s="95"/>
    </row>
    <row r="161" spans="1:7" ht="21" x14ac:dyDescent="0.4">
      <c r="A161" s="453"/>
      <c r="B161" s="454"/>
      <c r="C161" s="454"/>
      <c r="D161" s="454"/>
      <c r="E161" s="454"/>
      <c r="F161" s="454"/>
      <c r="G161" s="95"/>
    </row>
    <row r="162" spans="1:7" ht="32.25" customHeight="1" x14ac:dyDescent="0.4">
      <c r="A162" s="455" t="s">
        <v>442</v>
      </c>
      <c r="B162" s="455"/>
      <c r="C162" s="455"/>
      <c r="D162" s="455"/>
      <c r="E162" s="455"/>
      <c r="F162" s="455"/>
      <c r="G162" s="95"/>
    </row>
    <row r="163" spans="1:7" ht="63" x14ac:dyDescent="0.4">
      <c r="A163" s="311" t="s">
        <v>309</v>
      </c>
      <c r="B163" s="103" t="s">
        <v>30</v>
      </c>
      <c r="C163" s="117" t="str">
        <f>IF(B163=0, -10, "0")</f>
        <v>0</v>
      </c>
      <c r="D163" s="226"/>
      <c r="E163" s="226"/>
      <c r="F163" s="208"/>
      <c r="G163" s="95"/>
    </row>
    <row r="164" spans="1:7" ht="21" x14ac:dyDescent="0.4">
      <c r="A164" s="106" t="s">
        <v>333</v>
      </c>
      <c r="B164" s="103" t="s">
        <v>30</v>
      </c>
      <c r="C164" s="106"/>
      <c r="D164" s="106"/>
      <c r="E164" s="105"/>
      <c r="F164" s="208"/>
      <c r="G164" s="95"/>
    </row>
    <row r="165" spans="1:7" ht="22.5" x14ac:dyDescent="0.4">
      <c r="A165" s="333" t="s">
        <v>381</v>
      </c>
      <c r="B165" s="103" t="s">
        <v>30</v>
      </c>
      <c r="C165" s="117" t="str">
        <f>IF(B165=0, -10, "0")</f>
        <v>0</v>
      </c>
      <c r="D165" s="106"/>
      <c r="E165" s="105"/>
      <c r="F165" s="208"/>
      <c r="G165" s="95"/>
    </row>
    <row r="166" spans="1:7" ht="21" x14ac:dyDescent="0.4">
      <c r="A166" s="106" t="s">
        <v>334</v>
      </c>
      <c r="B166" s="103" t="s">
        <v>30</v>
      </c>
      <c r="C166" s="106"/>
      <c r="D166" s="106"/>
      <c r="E166" s="105"/>
      <c r="F166" s="208"/>
      <c r="G166" s="95"/>
    </row>
    <row r="167" spans="1:7" ht="21" x14ac:dyDescent="0.4">
      <c r="A167" s="233" t="s">
        <v>365</v>
      </c>
      <c r="B167" s="103" t="s">
        <v>30</v>
      </c>
      <c r="C167" s="117" t="str">
        <f>IF(B167=0, -10, "0")</f>
        <v>0</v>
      </c>
      <c r="D167" s="106"/>
      <c r="E167" s="105"/>
      <c r="F167" s="208"/>
      <c r="G167" s="95"/>
    </row>
    <row r="168" spans="1:7" ht="21" x14ac:dyDescent="0.4">
      <c r="A168" s="106" t="s">
        <v>390</v>
      </c>
      <c r="B168" s="103" t="s">
        <v>30</v>
      </c>
      <c r="C168" s="106"/>
      <c r="D168" s="106"/>
      <c r="E168" s="105"/>
      <c r="F168" s="208"/>
      <c r="G168" s="95"/>
    </row>
    <row r="169" spans="1:7" ht="21" x14ac:dyDescent="0.4">
      <c r="A169" s="106" t="s">
        <v>336</v>
      </c>
      <c r="B169" s="103" t="s">
        <v>30</v>
      </c>
      <c r="C169" s="106"/>
      <c r="D169" s="106"/>
      <c r="E169" s="105"/>
      <c r="F169" s="208"/>
      <c r="G169" s="95"/>
    </row>
    <row r="170" spans="1:7" ht="21" x14ac:dyDescent="0.4">
      <c r="A170" s="106" t="s">
        <v>337</v>
      </c>
      <c r="B170" s="103" t="s">
        <v>30</v>
      </c>
      <c r="C170" s="106"/>
      <c r="D170" s="106"/>
      <c r="E170" s="105"/>
      <c r="F170" s="208"/>
      <c r="G170" s="95"/>
    </row>
    <row r="171" spans="1:7" ht="21" x14ac:dyDescent="0.4">
      <c r="A171" s="160" t="s">
        <v>391</v>
      </c>
      <c r="B171" s="103" t="s">
        <v>30</v>
      </c>
      <c r="C171" s="106"/>
      <c r="D171" s="106"/>
      <c r="E171" s="105"/>
      <c r="F171" s="208"/>
      <c r="G171" s="95"/>
    </row>
    <row r="172" spans="1:7" ht="21" x14ac:dyDescent="0.4">
      <c r="A172" s="456"/>
      <c r="B172" s="457"/>
      <c r="C172" s="457"/>
      <c r="D172" s="457"/>
      <c r="E172" s="457"/>
      <c r="F172" s="457"/>
      <c r="G172" s="95"/>
    </row>
    <row r="173" spans="1:7" ht="32.25" customHeight="1" x14ac:dyDescent="0.4">
      <c r="A173" s="455" t="s">
        <v>304</v>
      </c>
      <c r="B173" s="455"/>
      <c r="C173" s="455"/>
      <c r="D173" s="455"/>
      <c r="E173" s="455"/>
      <c r="F173" s="455"/>
      <c r="G173" s="95"/>
    </row>
    <row r="174" spans="1:7" ht="21" x14ac:dyDescent="0.4">
      <c r="A174" s="102" t="s">
        <v>338</v>
      </c>
      <c r="B174" s="103" t="s">
        <v>30</v>
      </c>
      <c r="C174" s="102"/>
      <c r="D174" s="102"/>
      <c r="E174" s="102"/>
      <c r="F174" s="208"/>
      <c r="G174" s="95"/>
    </row>
    <row r="175" spans="1:7" ht="21" x14ac:dyDescent="0.4">
      <c r="A175" s="106" t="s">
        <v>356</v>
      </c>
      <c r="B175" s="103" t="s">
        <v>30</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t="s">
        <v>30</v>
      </c>
      <c r="C177" s="106" t="str">
        <f>IF(B177=0, -5, "0")</f>
        <v>0</v>
      </c>
      <c r="D177" s="106"/>
      <c r="E177" s="106"/>
      <c r="F177" s="208"/>
      <c r="G177" s="95"/>
    </row>
    <row r="178" spans="1:7" ht="21" x14ac:dyDescent="0.4">
      <c r="A178" s="106" t="s">
        <v>377</v>
      </c>
      <c r="B178" s="103" t="s">
        <v>30</v>
      </c>
      <c r="C178" s="106"/>
      <c r="D178" s="106"/>
      <c r="E178" s="106"/>
      <c r="F178" s="208"/>
      <c r="G178" s="95"/>
    </row>
    <row r="179" spans="1:7" ht="21" x14ac:dyDescent="0.4">
      <c r="A179" s="106" t="s">
        <v>417</v>
      </c>
      <c r="B179" s="103" t="s">
        <v>30</v>
      </c>
      <c r="C179" s="106"/>
      <c r="D179" s="106"/>
      <c r="E179" s="106"/>
      <c r="F179" s="208"/>
      <c r="G179" s="95"/>
    </row>
    <row r="180" spans="1:7" ht="21" x14ac:dyDescent="0.4">
      <c r="A180" s="106" t="s">
        <v>388</v>
      </c>
      <c r="B180" s="103" t="s">
        <v>30</v>
      </c>
      <c r="C180" s="106"/>
      <c r="D180" s="106"/>
      <c r="E180" s="106"/>
      <c r="F180" s="208"/>
      <c r="G180" s="95"/>
    </row>
    <row r="181" spans="1:7" ht="80.25" customHeight="1" x14ac:dyDescent="0.4">
      <c r="A181" s="106" t="s">
        <v>402</v>
      </c>
      <c r="B181" s="103" t="str">
        <f>IF(D181=1, 2, IF(AND(D181&lt;1,D181&gt;0), 1, IF(D181=0,"0","NA")))</f>
        <v>NA</v>
      </c>
      <c r="C181" s="102"/>
      <c r="D181" s="318" t="str">
        <f>IFERROR(E181/F181,"N.A")</f>
        <v>N.A</v>
      </c>
      <c r="E181" s="320">
        <f>COUNTIF('A3 Exploitation'!F138:F180,"ok")</f>
        <v>0</v>
      </c>
      <c r="F181" s="320">
        <f>COUNTA('A3 Exploitation'!F138:F180)</f>
        <v>0</v>
      </c>
      <c r="G181" s="95"/>
    </row>
    <row r="182" spans="1:7" ht="22.5" x14ac:dyDescent="0.4">
      <c r="A182" s="230" t="s">
        <v>418</v>
      </c>
      <c r="B182" s="458"/>
      <c r="C182" s="459"/>
      <c r="D182" s="242">
        <f>SUM(B145:C160,B174:C181,B163:C171,B138:C142)</f>
        <v>0</v>
      </c>
      <c r="E182" s="89"/>
      <c r="F182" s="95"/>
      <c r="G182" s="95"/>
    </row>
    <row r="183" spans="1:7" ht="22.5" x14ac:dyDescent="0.4">
      <c r="A183" s="230" t="s">
        <v>419</v>
      </c>
      <c r="B183" s="218"/>
      <c r="C183" s="219"/>
      <c r="D183" s="220" t="e">
        <f>D182/(COUNT(B138:C142,B145:C160,B163:C171,B174:C181)*2)</f>
        <v>#DIV/0!</v>
      </c>
      <c r="E183" s="89"/>
      <c r="F183" s="95"/>
      <c r="G183" s="95"/>
    </row>
    <row r="184" spans="1:7" ht="21" x14ac:dyDescent="0.4">
      <c r="A184" s="451"/>
      <c r="B184" s="451"/>
      <c r="C184" s="451"/>
      <c r="D184" s="451"/>
      <c r="E184" s="451"/>
      <c r="F184" s="451"/>
      <c r="G184" s="95"/>
    </row>
    <row r="185" spans="1:7" ht="22.5" x14ac:dyDescent="0.45">
      <c r="A185" s="96" t="s">
        <v>100</v>
      </c>
      <c r="B185" s="96"/>
      <c r="C185" s="96"/>
      <c r="D185" s="96"/>
      <c r="E185" s="96"/>
      <c r="F185" s="96"/>
      <c r="G185" s="95"/>
    </row>
    <row r="186" spans="1:7" ht="21" x14ac:dyDescent="0.4">
      <c r="A186" s="128">
        <f>B11</f>
        <v>43787</v>
      </c>
      <c r="B186" s="95"/>
      <c r="C186" s="95"/>
      <c r="D186" s="95"/>
      <c r="E186" s="89"/>
      <c r="F186" s="95"/>
      <c r="G186" s="95"/>
    </row>
    <row r="187" spans="1:7" ht="21" x14ac:dyDescent="0.4">
      <c r="A187" s="394" t="s">
        <v>28</v>
      </c>
      <c r="B187" s="396" t="s">
        <v>29</v>
      </c>
      <c r="C187" s="396"/>
      <c r="D187" s="396" t="s">
        <v>42</v>
      </c>
      <c r="E187" s="397" t="s">
        <v>264</v>
      </c>
      <c r="F187" s="397" t="s">
        <v>295</v>
      </c>
      <c r="G187" s="95"/>
    </row>
    <row r="188" spans="1:7" ht="21" x14ac:dyDescent="0.4">
      <c r="A188" s="394"/>
      <c r="B188" s="99" t="s">
        <v>32</v>
      </c>
      <c r="C188" s="99" t="s">
        <v>31</v>
      </c>
      <c r="D188" s="396"/>
      <c r="E188" s="397"/>
      <c r="F188" s="397"/>
      <c r="G188" s="95"/>
    </row>
    <row r="189" spans="1:7" ht="22.5" x14ac:dyDescent="0.4">
      <c r="A189" s="281"/>
      <c r="B189" s="282"/>
      <c r="C189" s="282"/>
      <c r="D189" s="282"/>
      <c r="E189" s="345"/>
      <c r="F189" s="345"/>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01" t="s">
        <v>34</v>
      </c>
      <c r="B199" s="402"/>
      <c r="C199" s="403"/>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427"/>
      <c r="B201" s="427"/>
      <c r="C201" s="427"/>
      <c r="D201" s="427"/>
      <c r="E201" s="427"/>
      <c r="F201" s="427"/>
      <c r="G201" s="95"/>
    </row>
    <row r="202" spans="1:7" ht="22.5" x14ac:dyDescent="0.4">
      <c r="A202" s="112" t="s">
        <v>104</v>
      </c>
      <c r="B202" s="154"/>
      <c r="C202" s="113"/>
      <c r="D202" s="113"/>
      <c r="E202" s="113"/>
      <c r="F202" s="113"/>
      <c r="G202" s="95"/>
    </row>
    <row r="203" spans="1:7" ht="42" x14ac:dyDescent="0.4">
      <c r="A203" s="102" t="s">
        <v>208</v>
      </c>
      <c r="B203" s="103">
        <v>1</v>
      </c>
      <c r="C203" s="103"/>
      <c r="D203" s="360" t="s">
        <v>637</v>
      </c>
      <c r="E203" s="361" t="s">
        <v>633</v>
      </c>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63" x14ac:dyDescent="0.4">
      <c r="A211" s="102" t="s">
        <v>140</v>
      </c>
      <c r="B211" s="103">
        <v>1</v>
      </c>
      <c r="C211" s="103"/>
      <c r="D211" s="114" t="s">
        <v>622</v>
      </c>
      <c r="E211" s="114" t="s">
        <v>623</v>
      </c>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84" x14ac:dyDescent="0.4">
      <c r="A214" s="138" t="s">
        <v>378</v>
      </c>
      <c r="B214" s="103">
        <v>1</v>
      </c>
      <c r="C214" s="158" t="str">
        <f>IF(B214=0, -5, "0")</f>
        <v>0</v>
      </c>
      <c r="D214" s="104" t="s">
        <v>635</v>
      </c>
      <c r="E214" s="104" t="s">
        <v>636</v>
      </c>
      <c r="F214" s="104"/>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01" t="s">
        <v>34</v>
      </c>
      <c r="B223" s="402"/>
      <c r="C223" s="403"/>
      <c r="D223" s="122">
        <f>SUM(B203:C222)</f>
        <v>37</v>
      </c>
      <c r="E223" s="89"/>
      <c r="F223" s="95"/>
      <c r="G223" s="95"/>
    </row>
    <row r="224" spans="1:7" ht="21" x14ac:dyDescent="0.4">
      <c r="A224" s="107" t="s">
        <v>33</v>
      </c>
      <c r="B224" s="108"/>
      <c r="C224" s="109"/>
      <c r="D224" s="110">
        <f>D223/(COUNT(B203:C222)*2)</f>
        <v>0.92500000000000004</v>
      </c>
      <c r="E224" s="89"/>
      <c r="F224" s="95"/>
      <c r="G224" s="95"/>
    </row>
    <row r="225" spans="1:7" ht="21" x14ac:dyDescent="0.4">
      <c r="A225" s="427"/>
      <c r="B225" s="427"/>
      <c r="C225" s="427"/>
      <c r="D225" s="427"/>
      <c r="E225" s="427"/>
      <c r="F225" s="427"/>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63" x14ac:dyDescent="0.4">
      <c r="A228" s="102" t="s">
        <v>111</v>
      </c>
      <c r="B228" s="103">
        <v>1</v>
      </c>
      <c r="C228" s="103"/>
      <c r="D228" s="140" t="s">
        <v>632</v>
      </c>
      <c r="E228" s="105" t="s">
        <v>633</v>
      </c>
      <c r="F228" s="104"/>
      <c r="G228" s="95"/>
    </row>
    <row r="229" spans="1:7" ht="22.5" x14ac:dyDescent="0.45">
      <c r="A229" s="133" t="s">
        <v>456</v>
      </c>
      <c r="B229" s="103">
        <v>2</v>
      </c>
      <c r="C229" s="117" t="str">
        <f>IF(B229=0, -10, "0")</f>
        <v>0</v>
      </c>
      <c r="D229" s="104"/>
      <c r="E229" s="104"/>
      <c r="F229" s="104"/>
      <c r="G229" s="95"/>
    </row>
    <row r="230" spans="1:7" ht="105" x14ac:dyDescent="0.4">
      <c r="A230" s="162" t="s">
        <v>116</v>
      </c>
      <c r="B230" s="103">
        <v>0</v>
      </c>
      <c r="C230" s="117"/>
      <c r="D230" s="362" t="s">
        <v>604</v>
      </c>
      <c r="E230" s="363" t="s">
        <v>510</v>
      </c>
      <c r="F230" s="104"/>
      <c r="G230" s="95"/>
    </row>
    <row r="231" spans="1:7" ht="22.5" x14ac:dyDescent="0.45">
      <c r="A231" s="335" t="s">
        <v>394</v>
      </c>
      <c r="B231" s="103">
        <v>2</v>
      </c>
      <c r="C231" s="117" t="str">
        <f>IF(B231=0, -10, "0")</f>
        <v>0</v>
      </c>
      <c r="D231" s="164"/>
      <c r="E231" s="104"/>
      <c r="F231" s="104"/>
      <c r="G231" s="95"/>
    </row>
    <row r="232" spans="1:7" ht="20.25" customHeight="1" x14ac:dyDescent="0.45">
      <c r="A232" s="448" t="s">
        <v>304</v>
      </c>
      <c r="B232" s="449"/>
      <c r="C232" s="449"/>
      <c r="D232" s="450"/>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1</v>
      </c>
      <c r="C240" s="136"/>
      <c r="D240" s="318">
        <f>IFERROR(E240/F240,"N.A")</f>
        <v>0.83333333333333337</v>
      </c>
      <c r="E240" s="320">
        <f>COUNTIF('A3 Exploitation'!F191:F239,"ok")</f>
        <v>5</v>
      </c>
      <c r="F240" s="320">
        <f>COUNTA('A3 Exploitation'!F191:F239)</f>
        <v>6</v>
      </c>
      <c r="G240" s="95"/>
    </row>
    <row r="241" spans="1:7" ht="21" x14ac:dyDescent="0.4">
      <c r="A241" s="401" t="s">
        <v>34</v>
      </c>
      <c r="B241" s="402"/>
      <c r="C241" s="403"/>
      <c r="D241" s="107">
        <f>SUM(B227:C231,B233:C240)</f>
        <v>22</v>
      </c>
      <c r="E241" s="89"/>
      <c r="F241" s="95"/>
      <c r="G241" s="95"/>
    </row>
    <row r="242" spans="1:7" ht="21" x14ac:dyDescent="0.4">
      <c r="A242" s="107" t="s">
        <v>33</v>
      </c>
      <c r="B242" s="108"/>
      <c r="C242" s="109"/>
      <c r="D242" s="110">
        <f>D241/(COUNT(B227:C231,B233:C240)*2)</f>
        <v>0.84615384615384615</v>
      </c>
      <c r="E242" s="89"/>
      <c r="F242" s="95"/>
      <c r="G242" s="95"/>
    </row>
    <row r="243" spans="1:7" ht="21" x14ac:dyDescent="0.4">
      <c r="A243" s="127"/>
      <c r="B243" s="95"/>
      <c r="C243" s="95"/>
      <c r="D243" s="95"/>
      <c r="E243" s="89"/>
      <c r="F243" s="95"/>
      <c r="G243" s="95"/>
    </row>
    <row r="244" spans="1:7" ht="22.5" x14ac:dyDescent="0.45">
      <c r="A244" s="343" t="s">
        <v>421</v>
      </c>
      <c r="B244" s="152"/>
      <c r="C244" s="153"/>
      <c r="D244" s="125">
        <f>SUM(D241,D199,D223)</f>
        <v>75</v>
      </c>
      <c r="E244" s="89"/>
      <c r="F244" s="95"/>
      <c r="G244" s="95"/>
    </row>
    <row r="245" spans="1:7" ht="22.5" x14ac:dyDescent="0.45">
      <c r="A245" s="343" t="s">
        <v>422</v>
      </c>
      <c r="B245" s="152"/>
      <c r="C245" s="153"/>
      <c r="D245" s="126">
        <f>D244/(COUNT(B227:C231,B191:C198,B203:C222,B233:C240)*2)</f>
        <v>0.91463414634146345</v>
      </c>
      <c r="E245" s="89"/>
      <c r="F245" s="95"/>
      <c r="G245" s="95"/>
    </row>
    <row r="246" spans="1:7" ht="21" x14ac:dyDescent="0.4">
      <c r="A246" s="427"/>
      <c r="B246" s="427"/>
      <c r="C246" s="427"/>
      <c r="D246" s="427"/>
      <c r="E246" s="427"/>
      <c r="F246" s="427"/>
      <c r="G246" s="95"/>
    </row>
    <row r="247" spans="1:7" ht="22.5" x14ac:dyDescent="0.45">
      <c r="A247" s="96" t="s">
        <v>101</v>
      </c>
      <c r="B247" s="96"/>
      <c r="C247" s="96"/>
      <c r="D247" s="96"/>
      <c r="E247" s="96"/>
      <c r="F247" s="96"/>
      <c r="G247" s="95"/>
    </row>
    <row r="248" spans="1:7" ht="21" x14ac:dyDescent="0.4">
      <c r="A248" s="128">
        <f>B11</f>
        <v>43787</v>
      </c>
      <c r="B248" s="95"/>
      <c r="C248" s="95"/>
      <c r="D248" s="95"/>
      <c r="E248" s="89"/>
      <c r="F248" s="95"/>
      <c r="G248" s="95"/>
    </row>
    <row r="249" spans="1:7" ht="21" x14ac:dyDescent="0.4">
      <c r="A249" s="394" t="s">
        <v>28</v>
      </c>
      <c r="B249" s="396" t="s">
        <v>29</v>
      </c>
      <c r="C249" s="396"/>
      <c r="D249" s="396" t="s">
        <v>42</v>
      </c>
      <c r="E249" s="397" t="s">
        <v>264</v>
      </c>
      <c r="F249" s="397" t="s">
        <v>295</v>
      </c>
      <c r="G249" s="95"/>
    </row>
    <row r="250" spans="1:7" ht="21" x14ac:dyDescent="0.4">
      <c r="A250" s="394"/>
      <c r="B250" s="99" t="s">
        <v>32</v>
      </c>
      <c r="C250" s="99" t="s">
        <v>31</v>
      </c>
      <c r="D250" s="396"/>
      <c r="E250" s="397"/>
      <c r="F250" s="397"/>
      <c r="G250" s="95"/>
    </row>
    <row r="251" spans="1:7" ht="22.5" x14ac:dyDescent="0.4">
      <c r="A251" s="281"/>
      <c r="B251" s="282"/>
      <c r="C251" s="282"/>
      <c r="D251" s="282"/>
      <c r="E251" s="345"/>
      <c r="F251" s="345"/>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01" t="s">
        <v>34</v>
      </c>
      <c r="B261" s="402"/>
      <c r="C261" s="403"/>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42" x14ac:dyDescent="0.4">
      <c r="A274" s="102" t="s">
        <v>116</v>
      </c>
      <c r="B274" s="103">
        <v>1</v>
      </c>
      <c r="C274" s="103"/>
      <c r="D274" s="210" t="s">
        <v>641</v>
      </c>
      <c r="E274" s="210" t="s">
        <v>642</v>
      </c>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63" x14ac:dyDescent="0.4">
      <c r="A278" s="102" t="s">
        <v>140</v>
      </c>
      <c r="B278" s="103">
        <v>1</v>
      </c>
      <c r="C278" s="103"/>
      <c r="D278" s="114" t="s">
        <v>622</v>
      </c>
      <c r="E278" s="374" t="s">
        <v>623</v>
      </c>
      <c r="F278" s="104"/>
      <c r="G278" s="95"/>
    </row>
    <row r="279" spans="1:7" ht="60.75" customHeight="1" x14ac:dyDescent="0.4">
      <c r="A279" s="138" t="s">
        <v>344</v>
      </c>
      <c r="B279" s="103">
        <v>1</v>
      </c>
      <c r="C279" s="139" t="str">
        <f>IF(B279=0, -5, "0")</f>
        <v>0</v>
      </c>
      <c r="D279" s="104" t="s">
        <v>645</v>
      </c>
      <c r="E279" s="104" t="s">
        <v>646</v>
      </c>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105" x14ac:dyDescent="0.4">
      <c r="A282" s="102" t="s">
        <v>384</v>
      </c>
      <c r="B282" s="103">
        <v>1</v>
      </c>
      <c r="C282" s="165"/>
      <c r="D282" s="104" t="s">
        <v>643</v>
      </c>
      <c r="E282" s="104" t="s">
        <v>644</v>
      </c>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11"/>
      <c r="B286" s="411"/>
      <c r="C286" s="411"/>
      <c r="D286" s="411"/>
      <c r="E286" s="411"/>
      <c r="F286" s="411"/>
      <c r="G286" s="95"/>
    </row>
    <row r="287" spans="1:7" ht="31.5" customHeight="1" x14ac:dyDescent="0.4">
      <c r="A287" s="447" t="s">
        <v>304</v>
      </c>
      <c r="B287" s="447"/>
      <c r="C287" s="447"/>
      <c r="D287" s="447"/>
      <c r="E287" s="447"/>
      <c r="F287" s="447"/>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f>IF(D295=1, 2, IF(AND(D295&lt;1,D295&gt;0), 1, IF(D295=0,"0","NA")))</f>
        <v>1</v>
      </c>
      <c r="C295" s="103"/>
      <c r="D295" s="318">
        <f>IFERROR(E295/F295,"N.A")</f>
        <v>0.8</v>
      </c>
      <c r="E295" s="320">
        <f>COUNTIF('A3 Exploitation'!F253:F294,"ok")</f>
        <v>4</v>
      </c>
      <c r="F295" s="320">
        <f>COUNTA('A3 Exploitation'!F253:F294)</f>
        <v>5</v>
      </c>
      <c r="G295" s="95"/>
    </row>
    <row r="296" spans="1:7" ht="21" x14ac:dyDescent="0.4">
      <c r="A296" s="122" t="s">
        <v>34</v>
      </c>
      <c r="B296" s="122"/>
      <c r="C296" s="122"/>
      <c r="D296" s="122">
        <f>SUM(B265:C285,B288:C295)</f>
        <v>53</v>
      </c>
      <c r="E296" s="89"/>
      <c r="F296" s="95"/>
      <c r="G296" s="95"/>
    </row>
    <row r="297" spans="1:7" ht="21" x14ac:dyDescent="0.4">
      <c r="A297" s="107" t="s">
        <v>33</v>
      </c>
      <c r="B297" s="108"/>
      <c r="C297" s="109"/>
      <c r="D297" s="110">
        <f>D296/(COUNT(B265:C285,B288:C295)*2)</f>
        <v>0.91379310344827591</v>
      </c>
      <c r="E297" s="89"/>
      <c r="F297" s="95"/>
      <c r="G297" s="95"/>
    </row>
    <row r="298" spans="1:7" ht="21" x14ac:dyDescent="0.4">
      <c r="A298" s="127"/>
      <c r="B298" s="95"/>
      <c r="C298" s="95"/>
      <c r="D298" s="95"/>
      <c r="E298" s="89"/>
      <c r="F298" s="95"/>
      <c r="G298" s="95"/>
    </row>
    <row r="299" spans="1:7" ht="22.5" x14ac:dyDescent="0.45">
      <c r="A299" s="343" t="s">
        <v>423</v>
      </c>
      <c r="B299" s="152"/>
      <c r="C299" s="153"/>
      <c r="D299" s="125">
        <f>SUM(D261,D296)</f>
        <v>69</v>
      </c>
      <c r="E299" s="89"/>
      <c r="F299" s="95"/>
      <c r="G299" s="95"/>
    </row>
    <row r="300" spans="1:7" ht="22.5" x14ac:dyDescent="0.45">
      <c r="A300" s="343" t="s">
        <v>424</v>
      </c>
      <c r="B300" s="152"/>
      <c r="C300" s="153"/>
      <c r="D300" s="126">
        <f>D299/(COUNT(B253:C260,B265:C285,B288:C295)*2)</f>
        <v>0.93243243243243246</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43787</v>
      </c>
      <c r="B303" s="95"/>
      <c r="C303" s="95"/>
      <c r="D303" s="95"/>
      <c r="E303" s="89"/>
      <c r="F303" s="95"/>
      <c r="G303" s="95"/>
    </row>
    <row r="304" spans="1:7" ht="21" x14ac:dyDescent="0.4">
      <c r="A304" s="394" t="s">
        <v>28</v>
      </c>
      <c r="B304" s="396" t="s">
        <v>29</v>
      </c>
      <c r="C304" s="396"/>
      <c r="D304" s="396" t="s">
        <v>42</v>
      </c>
      <c r="E304" s="397" t="s">
        <v>264</v>
      </c>
      <c r="F304" s="397" t="s">
        <v>295</v>
      </c>
      <c r="G304" s="95"/>
    </row>
    <row r="305" spans="1:7" ht="21" x14ac:dyDescent="0.4">
      <c r="A305" s="394"/>
      <c r="B305" s="99" t="s">
        <v>32</v>
      </c>
      <c r="C305" s="99" t="s">
        <v>31</v>
      </c>
      <c r="D305" s="396"/>
      <c r="E305" s="397"/>
      <c r="F305" s="397"/>
      <c r="G305" s="95"/>
    </row>
    <row r="306" spans="1:7" ht="22.5" x14ac:dyDescent="0.4">
      <c r="A306" s="281"/>
      <c r="B306" s="282"/>
      <c r="C306" s="282"/>
      <c r="D306" s="282"/>
      <c r="E306" s="345"/>
      <c r="F306" s="345"/>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84" x14ac:dyDescent="0.4">
      <c r="A313" s="129" t="s">
        <v>119</v>
      </c>
      <c r="B313" s="103">
        <v>0</v>
      </c>
      <c r="C313" s="103"/>
      <c r="D313" s="104" t="s">
        <v>653</v>
      </c>
      <c r="E313" s="104" t="s">
        <v>654</v>
      </c>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14</v>
      </c>
      <c r="E316" s="89"/>
      <c r="F316" s="95"/>
      <c r="G316" s="95"/>
    </row>
    <row r="317" spans="1:7" ht="21" x14ac:dyDescent="0.4">
      <c r="A317" s="107" t="s">
        <v>33</v>
      </c>
      <c r="B317" s="108"/>
      <c r="C317" s="109"/>
      <c r="D317" s="110">
        <f>D316/(COUNT(B308:C315)*2)</f>
        <v>0.875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63" x14ac:dyDescent="0.4">
      <c r="A320" s="102" t="s">
        <v>143</v>
      </c>
      <c r="B320" s="103">
        <v>1</v>
      </c>
      <c r="C320" s="117"/>
      <c r="D320" s="140" t="s">
        <v>655</v>
      </c>
      <c r="E320" s="140" t="s">
        <v>656</v>
      </c>
      <c r="F320" s="104"/>
      <c r="G320" s="95"/>
    </row>
    <row r="321" spans="1:7" ht="42" x14ac:dyDescent="0.4">
      <c r="A321" s="102" t="s">
        <v>134</v>
      </c>
      <c r="B321" s="103">
        <v>2</v>
      </c>
      <c r="C321" s="117"/>
      <c r="D321" s="140"/>
      <c r="E321" s="104"/>
      <c r="F321" s="104"/>
      <c r="G321" s="95"/>
    </row>
    <row r="322" spans="1:7" ht="67.5" x14ac:dyDescent="0.45">
      <c r="A322" s="169" t="s">
        <v>309</v>
      </c>
      <c r="B322" s="103">
        <v>1</v>
      </c>
      <c r="C322" s="117" t="str">
        <f>IF(B322=0, -10, "0")</f>
        <v>0</v>
      </c>
      <c r="D322" s="155" t="s">
        <v>663</v>
      </c>
      <c r="E322" s="155" t="s">
        <v>664</v>
      </c>
      <c r="F322" s="104"/>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63" x14ac:dyDescent="0.4">
      <c r="A326" s="102" t="s">
        <v>140</v>
      </c>
      <c r="B326" s="103">
        <v>1</v>
      </c>
      <c r="C326" s="103"/>
      <c r="D326" s="114" t="s">
        <v>622</v>
      </c>
      <c r="E326" s="374" t="s">
        <v>623</v>
      </c>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105" x14ac:dyDescent="0.4">
      <c r="A332" s="172" t="s">
        <v>58</v>
      </c>
      <c r="B332" s="103">
        <v>1</v>
      </c>
      <c r="C332" s="117" t="str">
        <f>IF(B332=0, -10, "0")</f>
        <v>0</v>
      </c>
      <c r="D332" s="171" t="s">
        <v>657</v>
      </c>
      <c r="E332" s="171" t="s">
        <v>658</v>
      </c>
      <c r="F332" s="104"/>
      <c r="G332" s="95"/>
    </row>
    <row r="333" spans="1:7" ht="87" customHeight="1" x14ac:dyDescent="0.4">
      <c r="A333" s="228" t="s">
        <v>344</v>
      </c>
      <c r="B333" s="103">
        <v>0</v>
      </c>
      <c r="C333" s="117">
        <f>IF(B333=0, -5, "0")</f>
        <v>-5</v>
      </c>
      <c r="D333" s="104" t="s">
        <v>665</v>
      </c>
      <c r="E333" s="104" t="s">
        <v>666</v>
      </c>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42" x14ac:dyDescent="0.4">
      <c r="A336" s="102" t="s">
        <v>384</v>
      </c>
      <c r="B336" s="103">
        <v>1</v>
      </c>
      <c r="C336" s="165"/>
      <c r="D336" s="134" t="s">
        <v>649</v>
      </c>
      <c r="E336" s="105" t="s">
        <v>651</v>
      </c>
      <c r="F336" s="104"/>
      <c r="G336" s="95"/>
    </row>
    <row r="337" spans="1:7" ht="65.25" customHeight="1" x14ac:dyDescent="0.4">
      <c r="A337" s="102" t="s">
        <v>367</v>
      </c>
      <c r="B337" s="103">
        <v>2</v>
      </c>
      <c r="C337" s="103"/>
      <c r="D337" s="105"/>
      <c r="E337" s="105"/>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26</v>
      </c>
      <c r="E339" s="89"/>
      <c r="F339" s="95"/>
      <c r="G339" s="95"/>
    </row>
    <row r="340" spans="1:7" ht="21" x14ac:dyDescent="0.4">
      <c r="A340" s="107" t="s">
        <v>33</v>
      </c>
      <c r="B340" s="108"/>
      <c r="C340" s="109"/>
      <c r="D340" s="110">
        <f>D339/(COUNT(B320:C338)*2)</f>
        <v>0.65</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63" x14ac:dyDescent="0.4">
      <c r="A347" s="102" t="s">
        <v>183</v>
      </c>
      <c r="B347" s="144">
        <v>1</v>
      </c>
      <c r="C347" s="134"/>
      <c r="D347" s="134" t="s">
        <v>661</v>
      </c>
      <c r="E347" s="134" t="s">
        <v>662</v>
      </c>
      <c r="F347" s="104"/>
      <c r="G347" s="95"/>
    </row>
    <row r="348" spans="1:7" ht="84" x14ac:dyDescent="0.4">
      <c r="A348" s="102" t="s">
        <v>212</v>
      </c>
      <c r="B348" s="144">
        <v>1</v>
      </c>
      <c r="C348" s="134"/>
      <c r="D348" s="134" t="s">
        <v>650</v>
      </c>
      <c r="E348" s="134" t="s">
        <v>652</v>
      </c>
      <c r="F348" s="104"/>
      <c r="G348" s="95"/>
    </row>
    <row r="349" spans="1:7" ht="21" x14ac:dyDescent="0.4">
      <c r="A349" s="138" t="s">
        <v>324</v>
      </c>
      <c r="B349" s="144">
        <v>2</v>
      </c>
      <c r="C349" s="134" t="str">
        <f>IF(B349=0, -5, "0")</f>
        <v>0</v>
      </c>
      <c r="D349" s="134"/>
      <c r="E349" s="105"/>
      <c r="F349" s="104"/>
      <c r="G349" s="95"/>
    </row>
    <row r="350" spans="1:7" ht="21" x14ac:dyDescent="0.4">
      <c r="A350" s="138" t="s">
        <v>380</v>
      </c>
      <c r="B350" s="144">
        <v>2</v>
      </c>
      <c r="C350" s="134" t="str">
        <f>IF(B350=0, -5, "0")</f>
        <v>0</v>
      </c>
      <c r="D350" s="134"/>
      <c r="E350" s="105"/>
      <c r="F350" s="104"/>
      <c r="G350" s="95"/>
    </row>
    <row r="351" spans="1:7" ht="21" x14ac:dyDescent="0.4">
      <c r="A351" s="102" t="s">
        <v>120</v>
      </c>
      <c r="B351" s="144">
        <v>2</v>
      </c>
      <c r="C351" s="134"/>
      <c r="D351" s="134"/>
      <c r="E351" s="105"/>
      <c r="F351" s="104"/>
      <c r="G351" s="95"/>
    </row>
    <row r="352" spans="1:7" ht="21" x14ac:dyDescent="0.3">
      <c r="A352" s="432"/>
      <c r="B352" s="432"/>
      <c r="C352" s="432"/>
      <c r="D352" s="432"/>
      <c r="E352" s="432"/>
      <c r="F352" s="432"/>
      <c r="G352" s="432"/>
    </row>
    <row r="353" spans="1:7" ht="32.25" customHeight="1" x14ac:dyDescent="0.4">
      <c r="A353" s="446" t="s">
        <v>304</v>
      </c>
      <c r="B353" s="446"/>
      <c r="C353" s="446"/>
      <c r="D353" s="446"/>
      <c r="E353" s="446"/>
      <c r="F353" s="446"/>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42" x14ac:dyDescent="0.4">
      <c r="A356" s="106" t="s">
        <v>362</v>
      </c>
      <c r="B356" s="103">
        <v>1</v>
      </c>
      <c r="C356" s="103"/>
      <c r="D356" s="166" t="s">
        <v>659</v>
      </c>
      <c r="E356" s="166" t="s">
        <v>660</v>
      </c>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v>2</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2</v>
      </c>
      <c r="C361" s="136"/>
      <c r="D361" s="318">
        <f>IFERROR(E361/F361,"N.A")</f>
        <v>1</v>
      </c>
      <c r="E361" s="320">
        <f>COUNTIF('A3 Exploitation'!F308:F360,"ok")</f>
        <v>9</v>
      </c>
      <c r="F361" s="320">
        <f>COUNTA('A3 Exploitation'!F308:F360)</f>
        <v>9</v>
      </c>
      <c r="G361" s="95"/>
    </row>
    <row r="362" spans="1:7" ht="21" x14ac:dyDescent="0.4">
      <c r="A362" s="107" t="s">
        <v>34</v>
      </c>
      <c r="B362" s="107"/>
      <c r="C362" s="107"/>
      <c r="D362" s="107">
        <f>SUM(B343:C351,B354:C361)</f>
        <v>31</v>
      </c>
      <c r="E362" s="89"/>
      <c r="F362" s="95"/>
      <c r="G362" s="95"/>
    </row>
    <row r="363" spans="1:7" ht="21" x14ac:dyDescent="0.4">
      <c r="A363" s="107" t="s">
        <v>33</v>
      </c>
      <c r="B363" s="108"/>
      <c r="C363" s="109"/>
      <c r="D363" s="110">
        <f>D362/(COUNT(B343:C351,B354:C361)*2)</f>
        <v>0.91176470588235292</v>
      </c>
      <c r="E363" s="89"/>
      <c r="F363" s="95"/>
      <c r="G363" s="95"/>
    </row>
    <row r="364" spans="1:7" ht="21" x14ac:dyDescent="0.4">
      <c r="A364" s="127"/>
      <c r="B364" s="95"/>
      <c r="C364" s="95"/>
      <c r="D364" s="95"/>
      <c r="E364" s="89"/>
      <c r="F364" s="95"/>
      <c r="G364" s="95"/>
    </row>
    <row r="365" spans="1:7" ht="22.5" x14ac:dyDescent="0.45">
      <c r="A365" s="343" t="s">
        <v>425</v>
      </c>
      <c r="B365" s="152"/>
      <c r="C365" s="153"/>
      <c r="D365" s="125">
        <f>SUM(D362,D316,D339)</f>
        <v>71</v>
      </c>
      <c r="E365" s="89"/>
      <c r="F365" s="95"/>
      <c r="G365" s="95"/>
    </row>
    <row r="366" spans="1:7" ht="22.5" x14ac:dyDescent="0.45">
      <c r="A366" s="176" t="s">
        <v>426</v>
      </c>
      <c r="B366" s="177"/>
      <c r="C366" s="178"/>
      <c r="D366" s="179">
        <f>D365/(COUNT(B320:C338,B343:C351,B308:C315,B354:C361)*2)</f>
        <v>0.78888888888888886</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43787</v>
      </c>
      <c r="B369" s="95"/>
      <c r="C369" s="95"/>
      <c r="D369" s="95"/>
      <c r="E369" s="89"/>
      <c r="F369" s="95"/>
      <c r="G369" s="95"/>
    </row>
    <row r="370" spans="1:7" ht="21" x14ac:dyDescent="0.4">
      <c r="A370" s="394" t="s">
        <v>28</v>
      </c>
      <c r="B370" s="396" t="s">
        <v>29</v>
      </c>
      <c r="C370" s="396"/>
      <c r="D370" s="396" t="s">
        <v>42</v>
      </c>
      <c r="E370" s="397" t="s">
        <v>264</v>
      </c>
      <c r="F370" s="397" t="s">
        <v>295</v>
      </c>
      <c r="G370" s="95"/>
    </row>
    <row r="371" spans="1:7" ht="21" x14ac:dyDescent="0.4">
      <c r="A371" s="394"/>
      <c r="B371" s="99" t="s">
        <v>32</v>
      </c>
      <c r="C371" s="99" t="s">
        <v>31</v>
      </c>
      <c r="D371" s="396"/>
      <c r="E371" s="397"/>
      <c r="F371" s="397"/>
      <c r="G371" s="95"/>
    </row>
    <row r="372" spans="1:7" ht="22.5" x14ac:dyDescent="0.4">
      <c r="A372" s="281"/>
      <c r="B372" s="282"/>
      <c r="C372" s="282"/>
      <c r="D372" s="282"/>
      <c r="E372" s="345"/>
      <c r="F372" s="345"/>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105" x14ac:dyDescent="0.4">
      <c r="A379" s="129" t="s">
        <v>144</v>
      </c>
      <c r="B379" s="103">
        <v>1</v>
      </c>
      <c r="C379" s="103"/>
      <c r="D379" s="104" t="s">
        <v>677</v>
      </c>
      <c r="E379" s="104" t="s">
        <v>678</v>
      </c>
      <c r="F379" s="104"/>
      <c r="G379" s="95"/>
    </row>
    <row r="380" spans="1:7" ht="42" x14ac:dyDescent="0.4">
      <c r="A380" s="129" t="s">
        <v>124</v>
      </c>
      <c r="B380" s="103">
        <v>1</v>
      </c>
      <c r="C380" s="117"/>
      <c r="D380" s="104" t="s">
        <v>679</v>
      </c>
      <c r="E380" s="104" t="s">
        <v>680</v>
      </c>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20</v>
      </c>
      <c r="E385" s="89"/>
      <c r="F385" s="95"/>
      <c r="G385" s="95"/>
    </row>
    <row r="386" spans="1:7" ht="21" x14ac:dyDescent="0.4">
      <c r="A386" s="107" t="s">
        <v>33</v>
      </c>
      <c r="B386" s="108"/>
      <c r="C386" s="109"/>
      <c r="D386" s="110">
        <f>D385/(COUNT(B374:C384)*2)</f>
        <v>0.90909090909090906</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62.25" customHeight="1" x14ac:dyDescent="0.4">
      <c r="A389" s="134" t="s">
        <v>355</v>
      </c>
      <c r="B389" s="103">
        <v>1</v>
      </c>
      <c r="C389" s="103"/>
      <c r="D389" s="95" t="s">
        <v>675</v>
      </c>
      <c r="E389" s="95" t="s">
        <v>676</v>
      </c>
      <c r="F389" s="104"/>
      <c r="G389" s="95"/>
    </row>
    <row r="390" spans="1:7" ht="42" x14ac:dyDescent="0.4">
      <c r="A390" s="102" t="s">
        <v>152</v>
      </c>
      <c r="B390" s="103">
        <v>1</v>
      </c>
      <c r="C390" s="103"/>
      <c r="D390" s="155" t="s">
        <v>681</v>
      </c>
      <c r="E390" s="105" t="s">
        <v>682</v>
      </c>
      <c r="F390" s="104"/>
      <c r="G390" s="95"/>
    </row>
    <row r="391" spans="1:7" ht="22.5" x14ac:dyDescent="0.4">
      <c r="A391" s="172" t="s">
        <v>318</v>
      </c>
      <c r="B391" s="103">
        <v>2</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63" x14ac:dyDescent="0.4">
      <c r="A399" s="102" t="s">
        <v>140</v>
      </c>
      <c r="B399" s="103">
        <v>1</v>
      </c>
      <c r="C399" s="103"/>
      <c r="D399" s="114" t="s">
        <v>622</v>
      </c>
      <c r="E399" s="374" t="s">
        <v>623</v>
      </c>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168" x14ac:dyDescent="0.4">
      <c r="A402" s="172" t="s">
        <v>132</v>
      </c>
      <c r="B402" s="103">
        <v>1</v>
      </c>
      <c r="C402" s="117" t="str">
        <f>IF(B402=0, -10, "0")</f>
        <v>0</v>
      </c>
      <c r="D402" s="155" t="s">
        <v>690</v>
      </c>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44"/>
      <c r="B410" s="445"/>
      <c r="C410" s="445"/>
      <c r="D410" s="445"/>
      <c r="E410" s="445"/>
      <c r="F410" s="445"/>
      <c r="G410" s="445"/>
    </row>
    <row r="411" spans="1:7" ht="24.75" x14ac:dyDescent="0.4">
      <c r="A411" s="442" t="s">
        <v>313</v>
      </c>
      <c r="B411" s="442"/>
      <c r="C411" s="442"/>
      <c r="D411" s="442"/>
      <c r="E411" s="442"/>
      <c r="F411" s="442"/>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105" x14ac:dyDescent="0.4">
      <c r="A414" s="106" t="s">
        <v>362</v>
      </c>
      <c r="B414" s="103">
        <v>1</v>
      </c>
      <c r="C414" s="103"/>
      <c r="D414" s="155" t="s">
        <v>686</v>
      </c>
      <c r="E414" s="155" t="s">
        <v>687</v>
      </c>
      <c r="F414" s="104"/>
      <c r="G414" s="95"/>
    </row>
    <row r="415" spans="1:7" ht="21" x14ac:dyDescent="0.4">
      <c r="A415" s="151" t="s">
        <v>363</v>
      </c>
      <c r="B415" s="103">
        <v>2</v>
      </c>
      <c r="C415" s="103"/>
      <c r="D415" s="155"/>
      <c r="E415" s="105"/>
      <c r="F415" s="104"/>
      <c r="G415" s="95"/>
    </row>
    <row r="416" spans="1:7" ht="126" x14ac:dyDescent="0.4">
      <c r="A416" s="261" t="s">
        <v>396</v>
      </c>
      <c r="B416" s="103">
        <v>1</v>
      </c>
      <c r="C416" s="103"/>
      <c r="D416" s="155" t="s">
        <v>685</v>
      </c>
      <c r="E416" s="104" t="s">
        <v>551</v>
      </c>
      <c r="F416" s="104"/>
      <c r="G416" s="95"/>
    </row>
    <row r="417" spans="1:7" ht="21" x14ac:dyDescent="0.4">
      <c r="A417" s="138" t="s">
        <v>311</v>
      </c>
      <c r="B417" s="103">
        <v>2</v>
      </c>
      <c r="C417" s="103" t="str">
        <f>IF(B417=0, -5, "0")</f>
        <v>0</v>
      </c>
      <c r="D417" s="155"/>
      <c r="E417" s="105"/>
      <c r="F417" s="104"/>
      <c r="G417" s="95"/>
    </row>
    <row r="418" spans="1:7" ht="84" x14ac:dyDescent="0.4">
      <c r="A418" s="151" t="s">
        <v>321</v>
      </c>
      <c r="B418" s="103">
        <v>0</v>
      </c>
      <c r="C418" s="103"/>
      <c r="D418" s="155" t="s">
        <v>683</v>
      </c>
      <c r="E418" s="155" t="s">
        <v>684</v>
      </c>
      <c r="F418" s="104"/>
      <c r="G418" s="95"/>
    </row>
    <row r="419" spans="1:7" ht="86.25" customHeight="1" x14ac:dyDescent="0.4">
      <c r="A419" s="189" t="s">
        <v>427</v>
      </c>
      <c r="B419" s="103">
        <f>IF(D419=1, 2, IF(AND(D419&lt;1,D419&gt;0), 1, IF(D419=0,"0","NA")))</f>
        <v>1</v>
      </c>
      <c r="C419" s="103"/>
      <c r="D419" s="318">
        <f>IFERROR(E419/F419,"N.A")</f>
        <v>0.5</v>
      </c>
      <c r="E419" s="320">
        <f>COUNTIF('A3 Exploitation'!F374:F418,"ok")</f>
        <v>1</v>
      </c>
      <c r="F419" s="320">
        <f>COUNTA('A3 Exploitation'!F374:F418)</f>
        <v>2</v>
      </c>
      <c r="G419" s="95"/>
    </row>
    <row r="420" spans="1:7" ht="21" x14ac:dyDescent="0.4">
      <c r="A420" s="107" t="s">
        <v>34</v>
      </c>
      <c r="B420" s="107"/>
      <c r="C420" s="107"/>
      <c r="D420" s="107">
        <f>SUM(B389:C409,B412:C419)</f>
        <v>49</v>
      </c>
      <c r="E420" s="89"/>
      <c r="F420" s="95"/>
      <c r="G420" s="95"/>
    </row>
    <row r="421" spans="1:7" ht="21" x14ac:dyDescent="0.4">
      <c r="A421" s="107" t="s">
        <v>33</v>
      </c>
      <c r="B421" s="108"/>
      <c r="C421" s="109"/>
      <c r="D421" s="110">
        <f>D420/(COUNT(B389:C409,B412:C419)*2)</f>
        <v>0.84482758620689657</v>
      </c>
      <c r="E421" s="89"/>
      <c r="F421" s="95"/>
      <c r="G421" s="95"/>
    </row>
    <row r="422" spans="1:7" ht="21" x14ac:dyDescent="0.4">
      <c r="A422" s="127"/>
      <c r="B422" s="95"/>
      <c r="C422" s="95"/>
      <c r="D422" s="95"/>
      <c r="E422" s="89"/>
      <c r="F422" s="95"/>
      <c r="G422" s="95"/>
    </row>
    <row r="423" spans="1:7" ht="22.5" x14ac:dyDescent="0.45">
      <c r="A423" s="343" t="s">
        <v>428</v>
      </c>
      <c r="B423" s="152"/>
      <c r="C423" s="153"/>
      <c r="D423" s="125">
        <f>SUM(D420,D385)</f>
        <v>69</v>
      </c>
      <c r="E423" s="89"/>
      <c r="F423" s="95"/>
      <c r="G423" s="95"/>
    </row>
    <row r="424" spans="1:7" ht="22.5" x14ac:dyDescent="0.45">
      <c r="A424" s="343" t="s">
        <v>429</v>
      </c>
      <c r="B424" s="152"/>
      <c r="C424" s="153"/>
      <c r="D424" s="126">
        <f>D423/(COUNT(B374:C384,B389:C409,B412:C419)*2)</f>
        <v>0.86250000000000004</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43787</v>
      </c>
      <c r="B427" s="95"/>
      <c r="C427" s="95"/>
      <c r="D427" s="95"/>
      <c r="E427" s="89"/>
      <c r="F427" s="95"/>
      <c r="G427" s="95"/>
    </row>
    <row r="428" spans="1:7" ht="21" x14ac:dyDescent="0.4">
      <c r="A428" s="394" t="s">
        <v>28</v>
      </c>
      <c r="B428" s="396" t="s">
        <v>29</v>
      </c>
      <c r="C428" s="396"/>
      <c r="D428" s="396" t="s">
        <v>42</v>
      </c>
      <c r="E428" s="397" t="s">
        <v>264</v>
      </c>
      <c r="F428" s="397" t="s">
        <v>295</v>
      </c>
      <c r="G428" s="95"/>
    </row>
    <row r="429" spans="1:7" ht="21" x14ac:dyDescent="0.4">
      <c r="A429" s="394"/>
      <c r="B429" s="99" t="s">
        <v>32</v>
      </c>
      <c r="C429" s="99" t="s">
        <v>31</v>
      </c>
      <c r="D429" s="396"/>
      <c r="E429" s="397"/>
      <c r="F429" s="397"/>
      <c r="G429" s="95"/>
    </row>
    <row r="430" spans="1:7" ht="22.5" x14ac:dyDescent="0.4">
      <c r="A430" s="281"/>
      <c r="B430" s="282"/>
      <c r="C430" s="282"/>
      <c r="D430" s="282"/>
      <c r="E430" s="345"/>
      <c r="F430" s="345"/>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42"/>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84" x14ac:dyDescent="0.4">
      <c r="A446" s="102" t="s">
        <v>5</v>
      </c>
      <c r="B446" s="103">
        <v>1</v>
      </c>
      <c r="C446" s="103"/>
      <c r="D446" s="130" t="s">
        <v>486</v>
      </c>
      <c r="E446" s="104" t="s">
        <v>555</v>
      </c>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42" t="s">
        <v>304</v>
      </c>
      <c r="B459" s="442"/>
      <c r="C459" s="442"/>
      <c r="D459" s="442"/>
      <c r="E459" s="442"/>
      <c r="F459" s="442"/>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v>2</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1</v>
      </c>
      <c r="C466" s="103"/>
      <c r="D466" s="318">
        <f>IFERROR(E466/F466,"N.A")</f>
        <v>0.75</v>
      </c>
      <c r="E466" s="320">
        <f>COUNTIF('A3 Exploitation'!F432:F465,"ok")</f>
        <v>3</v>
      </c>
      <c r="F466" s="320">
        <f>COUNTA('A3 Exploitation'!F432:F465)</f>
        <v>4</v>
      </c>
      <c r="G466" s="95"/>
    </row>
    <row r="467" spans="1:7" ht="21" x14ac:dyDescent="0.4">
      <c r="A467" s="107" t="s">
        <v>34</v>
      </c>
      <c r="B467" s="122"/>
      <c r="C467" s="122"/>
      <c r="D467" s="196">
        <f>SUM(B444:C457,B460:C466)</f>
        <v>40</v>
      </c>
      <c r="E467" s="89"/>
      <c r="F467" s="95"/>
      <c r="G467" s="95"/>
    </row>
    <row r="468" spans="1:7" ht="21" x14ac:dyDescent="0.4">
      <c r="A468" s="107" t="s">
        <v>33</v>
      </c>
      <c r="B468" s="108"/>
      <c r="C468" s="109"/>
      <c r="D468" s="110">
        <f>D467/(COUNT(B444:C457,B460:C466)*2)</f>
        <v>0.95238095238095233</v>
      </c>
      <c r="E468" s="89"/>
      <c r="F468" s="95"/>
      <c r="G468" s="95"/>
    </row>
    <row r="469" spans="1:7" ht="21" x14ac:dyDescent="0.4">
      <c r="A469" s="111"/>
      <c r="B469" s="95"/>
      <c r="C469" s="95"/>
      <c r="D469" s="95"/>
      <c r="E469" s="89"/>
      <c r="F469" s="95"/>
      <c r="G469" s="95"/>
    </row>
    <row r="470" spans="1:7" ht="22.5" x14ac:dyDescent="0.45">
      <c r="A470" s="343" t="s">
        <v>431</v>
      </c>
      <c r="B470" s="152"/>
      <c r="C470" s="153"/>
      <c r="D470" s="125">
        <f>SUM(D467,D440)</f>
        <v>56</v>
      </c>
      <c r="E470" s="89"/>
      <c r="F470" s="95"/>
      <c r="G470" s="95"/>
    </row>
    <row r="471" spans="1:7" ht="22.5" x14ac:dyDescent="0.45">
      <c r="A471" s="343" t="s">
        <v>432</v>
      </c>
      <c r="B471" s="152"/>
      <c r="C471" s="153"/>
      <c r="D471" s="126">
        <f>D470/(COUNT(B444:C457,B432:C439,B460:C466)*2)</f>
        <v>0.96551724137931039</v>
      </c>
      <c r="E471" s="89"/>
      <c r="F471" s="95"/>
      <c r="G471" s="95"/>
    </row>
    <row r="472" spans="1:7" ht="21" x14ac:dyDescent="0.4">
      <c r="A472" s="127"/>
      <c r="B472" s="95"/>
      <c r="C472" s="95"/>
      <c r="D472" s="95"/>
      <c r="E472" s="89"/>
      <c r="F472" s="95"/>
      <c r="G472" s="95"/>
    </row>
    <row r="473" spans="1:7" ht="24.75" x14ac:dyDescent="0.4">
      <c r="A473" s="443" t="s">
        <v>405</v>
      </c>
      <c r="B473" s="443"/>
      <c r="C473" s="443"/>
      <c r="D473" s="443"/>
      <c r="E473" s="443"/>
      <c r="F473" s="443"/>
      <c r="G473" s="95"/>
    </row>
    <row r="474" spans="1:7" ht="21" customHeight="1" x14ac:dyDescent="0.4">
      <c r="A474" s="190">
        <f>B11</f>
        <v>43787</v>
      </c>
      <c r="F474" s="2"/>
      <c r="G474" s="95"/>
    </row>
    <row r="475" spans="1:7" ht="21" x14ac:dyDescent="0.4">
      <c r="A475" s="428" t="s">
        <v>28</v>
      </c>
      <c r="B475" s="429" t="s">
        <v>29</v>
      </c>
      <c r="C475" s="429"/>
      <c r="D475" s="429" t="s">
        <v>42</v>
      </c>
      <c r="E475" s="430" t="s">
        <v>264</v>
      </c>
      <c r="F475" s="430" t="s">
        <v>295</v>
      </c>
      <c r="G475" s="95"/>
    </row>
    <row r="476" spans="1:7" ht="21" x14ac:dyDescent="0.4">
      <c r="A476" s="428"/>
      <c r="B476" s="253" t="s">
        <v>32</v>
      </c>
      <c r="C476" s="253" t="s">
        <v>31</v>
      </c>
      <c r="D476" s="429"/>
      <c r="E476" s="430"/>
      <c r="F476" s="430"/>
      <c r="G476" s="95"/>
    </row>
    <row r="477" spans="1:7" ht="22.5" x14ac:dyDescent="0.4">
      <c r="A477" s="281"/>
      <c r="B477" s="282"/>
      <c r="C477" s="282"/>
      <c r="D477" s="282"/>
      <c r="E477" s="345"/>
      <c r="F477" s="345"/>
      <c r="G477" s="95"/>
    </row>
    <row r="478" spans="1:7" ht="24.75" x14ac:dyDescent="0.4">
      <c r="A478" s="505" t="s">
        <v>52</v>
      </c>
      <c r="B478" s="505"/>
      <c r="C478" s="505"/>
      <c r="D478" s="505"/>
      <c r="E478" s="505"/>
      <c r="F478" s="505"/>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42"/>
      <c r="C483" s="237"/>
      <c r="D483" s="237"/>
      <c r="E483" s="237"/>
      <c r="F483" s="237"/>
      <c r="G483" s="95"/>
    </row>
    <row r="484" spans="1:7" ht="30" customHeight="1" x14ac:dyDescent="0.5">
      <c r="A484" s="506" t="s">
        <v>443</v>
      </c>
      <c r="B484" s="507"/>
      <c r="C484" s="507"/>
      <c r="D484" s="507"/>
      <c r="E484" s="507"/>
      <c r="F484" s="507"/>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42"/>
      <c r="C494" s="237"/>
      <c r="D494" s="237"/>
      <c r="E494" s="237"/>
      <c r="F494" s="237"/>
      <c r="G494" s="95"/>
    </row>
    <row r="495" spans="1:7" ht="39" customHeight="1" x14ac:dyDescent="0.5">
      <c r="A495" s="508" t="s">
        <v>23</v>
      </c>
      <c r="B495" s="509"/>
      <c r="C495" s="509"/>
      <c r="D495" s="509"/>
      <c r="E495" s="509"/>
      <c r="F495" s="510"/>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13"/>
      <c r="B507" s="413"/>
      <c r="C507" s="413"/>
      <c r="D507" s="413"/>
      <c r="E507" s="413"/>
      <c r="F507" s="413"/>
      <c r="G507" s="413"/>
    </row>
    <row r="508" spans="1:7" ht="26.25" customHeight="1" x14ac:dyDescent="0.5">
      <c r="A508" s="287" t="s">
        <v>304</v>
      </c>
      <c r="B508" s="440"/>
      <c r="C508" s="440"/>
      <c r="D508" s="440"/>
      <c r="E508" s="440"/>
      <c r="F508" s="440"/>
      <c r="G508" s="95"/>
    </row>
    <row r="509" spans="1:7" ht="34.5" customHeight="1" x14ac:dyDescent="0.4">
      <c r="A509" s="163" t="s">
        <v>338</v>
      </c>
      <c r="B509" s="103" t="s">
        <v>30</v>
      </c>
      <c r="C509" s="225"/>
      <c r="D509" s="224"/>
      <c r="E509" s="224"/>
      <c r="F509" s="104"/>
      <c r="G509" s="95"/>
    </row>
    <row r="510" spans="1:7" ht="37.5" customHeight="1" x14ac:dyDescent="0.4">
      <c r="A510" s="163" t="s">
        <v>356</v>
      </c>
      <c r="B510" s="103" t="s">
        <v>30</v>
      </c>
      <c r="C510" s="225"/>
      <c r="D510" s="224"/>
      <c r="E510" s="224"/>
      <c r="F510" s="104"/>
      <c r="G510" s="95"/>
    </row>
    <row r="511" spans="1:7" ht="38.25" customHeight="1" x14ac:dyDescent="0.4">
      <c r="A511" s="138" t="s">
        <v>326</v>
      </c>
      <c r="B511" s="103" t="s">
        <v>30</v>
      </c>
      <c r="C511" s="225" t="str">
        <f>IF(B511=0, -5, "0")</f>
        <v>0</v>
      </c>
      <c r="D511" s="224"/>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20">
        <f>COUNTIF('A3 Exploitation'!F479:F514,"ok")</f>
        <v>0</v>
      </c>
      <c r="F515" s="320">
        <f>COUNTA('A3 Exploitation'!F479:F514)</f>
        <v>0</v>
      </c>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43" t="s">
        <v>434</v>
      </c>
      <c r="B517" s="152"/>
      <c r="C517" s="153"/>
      <c r="D517" s="126" t="e">
        <f>D516/(COUNT(B496:C506,B485:C493,B509:C515,B479:C482)*2)</f>
        <v>#DIV/0!</v>
      </c>
      <c r="E517" s="89"/>
      <c r="F517" s="95"/>
      <c r="G517" s="95"/>
    </row>
    <row r="518" spans="1:7" ht="21" x14ac:dyDescent="0.4">
      <c r="A518" s="236"/>
      <c r="B518" s="342"/>
      <c r="C518" s="237"/>
      <c r="D518" s="244"/>
      <c r="E518" s="245"/>
      <c r="F518" s="245"/>
      <c r="G518" s="95"/>
    </row>
    <row r="519" spans="1:7" ht="21" x14ac:dyDescent="0.4">
      <c r="A519" s="236"/>
      <c r="B519" s="342"/>
      <c r="C519" s="237"/>
      <c r="D519" s="244"/>
      <c r="E519" s="245"/>
      <c r="F519" s="245"/>
      <c r="G519" s="95"/>
    </row>
    <row r="520" spans="1:7" ht="21" customHeight="1" x14ac:dyDescent="0.5">
      <c r="A520" s="441" t="s">
        <v>97</v>
      </c>
      <c r="B520" s="441"/>
      <c r="C520" s="441"/>
      <c r="D520" s="441"/>
      <c r="E520" s="441"/>
      <c r="F520" s="441"/>
      <c r="G520" s="95"/>
    </row>
    <row r="521" spans="1:7" ht="22.5" customHeight="1" x14ac:dyDescent="0.4">
      <c r="A521" s="190">
        <f>B11</f>
        <v>43787</v>
      </c>
      <c r="B521" s="95"/>
      <c r="C521" s="95"/>
      <c r="D521" s="113"/>
      <c r="E521" s="113"/>
      <c r="F521" s="113"/>
      <c r="G521" s="95"/>
    </row>
    <row r="522" spans="1:7" ht="21" x14ac:dyDescent="0.4">
      <c r="A522" s="435" t="s">
        <v>28</v>
      </c>
      <c r="B522" s="395" t="s">
        <v>29</v>
      </c>
      <c r="C522" s="437"/>
      <c r="D522" s="396" t="s">
        <v>42</v>
      </c>
      <c r="E522" s="397" t="s">
        <v>264</v>
      </c>
      <c r="F522" s="397" t="s">
        <v>295</v>
      </c>
      <c r="G522" s="95"/>
    </row>
    <row r="523" spans="1:7" ht="21" x14ac:dyDescent="0.4">
      <c r="A523" s="436"/>
      <c r="B523" s="248" t="s">
        <v>32</v>
      </c>
      <c r="C523" s="249" t="s">
        <v>31</v>
      </c>
      <c r="D523" s="396"/>
      <c r="E523" s="397"/>
      <c r="F523" s="397"/>
      <c r="G523" s="95"/>
    </row>
    <row r="524" spans="1:7" ht="22.5" x14ac:dyDescent="0.4">
      <c r="A524" s="285"/>
      <c r="B524" s="286"/>
      <c r="C524" s="286"/>
      <c r="D524" s="282"/>
      <c r="E524" s="345"/>
      <c r="F524" s="345"/>
      <c r="G524" s="95"/>
    </row>
    <row r="525" spans="1:7" ht="24.75" x14ac:dyDescent="0.4">
      <c r="A525" s="288" t="s">
        <v>17</v>
      </c>
      <c r="B525" s="250"/>
      <c r="C525" s="438"/>
      <c r="D525" s="438"/>
      <c r="E525" s="438"/>
      <c r="F525" s="439"/>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01" t="s">
        <v>34</v>
      </c>
      <c r="B532" s="402"/>
      <c r="C532" s="403"/>
      <c r="D532" s="314">
        <f>SUM(B526:C531)</f>
        <v>12</v>
      </c>
      <c r="E532" s="201"/>
      <c r="F532" s="201"/>
      <c r="G532" s="95"/>
    </row>
    <row r="533" spans="1:7" ht="21" customHeight="1" x14ac:dyDescent="0.4">
      <c r="A533" s="401" t="s">
        <v>33</v>
      </c>
      <c r="B533" s="402"/>
      <c r="C533" s="403"/>
      <c r="D533" s="297">
        <f>D532/(COUNT(B526:C531)*2)</f>
        <v>1</v>
      </c>
      <c r="E533" s="201"/>
      <c r="F533" s="201"/>
      <c r="G533" s="95"/>
    </row>
    <row r="534" spans="1:7" ht="21" x14ac:dyDescent="0.4">
      <c r="A534" s="427"/>
      <c r="B534" s="427"/>
      <c r="C534" s="427"/>
      <c r="D534" s="427"/>
      <c r="E534" s="427"/>
      <c r="F534" s="427"/>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105" x14ac:dyDescent="0.4">
      <c r="A537" s="102" t="s">
        <v>202</v>
      </c>
      <c r="B537" s="103">
        <v>1</v>
      </c>
      <c r="C537" s="103"/>
      <c r="D537" s="372" t="s">
        <v>487</v>
      </c>
      <c r="E537" s="373" t="s">
        <v>560</v>
      </c>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1"/>
      <c r="B546" s="432"/>
      <c r="C546" s="432"/>
      <c r="D546" s="432"/>
      <c r="E546" s="432"/>
      <c r="F546" s="432"/>
      <c r="G546" s="432"/>
    </row>
    <row r="547" spans="1:7" ht="35.25" customHeight="1" x14ac:dyDescent="0.4">
      <c r="A547" s="289" t="s">
        <v>304</v>
      </c>
      <c r="B547" s="264"/>
      <c r="C547" s="433"/>
      <c r="D547" s="433"/>
      <c r="E547" s="433"/>
      <c r="F547" s="434"/>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v>2</v>
      </c>
      <c r="C553" s="117"/>
      <c r="D553" s="252"/>
      <c r="E553" s="105"/>
      <c r="F553" s="104"/>
      <c r="G553" s="95"/>
    </row>
    <row r="554" spans="1:7" ht="21" x14ac:dyDescent="0.4">
      <c r="A554" s="106" t="s">
        <v>388</v>
      </c>
      <c r="B554" s="103">
        <v>2</v>
      </c>
      <c r="C554" s="117"/>
      <c r="D554" s="239"/>
      <c r="E554" s="105"/>
      <c r="F554" s="104"/>
      <c r="G554" s="95"/>
    </row>
    <row r="555" spans="1:7" ht="102" customHeight="1" x14ac:dyDescent="0.4">
      <c r="A555" s="106" t="s">
        <v>402</v>
      </c>
      <c r="B555" s="103" t="str">
        <f>IF(D555=1, 2, IF(AND(D555&lt;1,D555&gt;0), 1, IF(D555=0,"0","NA")))</f>
        <v>0</v>
      </c>
      <c r="C555" s="103"/>
      <c r="D555" s="318">
        <f>IFERROR(E555/F555,"N.A")</f>
        <v>0</v>
      </c>
      <c r="E555" s="320">
        <f>COUNTIF('A3 Exploitation'!F526:F554,"ok")</f>
        <v>0</v>
      </c>
      <c r="F555" s="320">
        <f>COUNTA('A3 Exploitation'!F526:F554)</f>
        <v>1</v>
      </c>
      <c r="G555" s="95"/>
    </row>
    <row r="556" spans="1:7" ht="21" x14ac:dyDescent="0.4">
      <c r="A556" s="409" t="s">
        <v>34</v>
      </c>
      <c r="B556" s="409"/>
      <c r="C556" s="421"/>
      <c r="D556" s="344">
        <f>SUM(B548:C555,B536:C545)</f>
        <v>33</v>
      </c>
      <c r="E556" s="89"/>
      <c r="F556" s="95"/>
      <c r="G556" s="95"/>
    </row>
    <row r="557" spans="1:7" ht="21" x14ac:dyDescent="0.4">
      <c r="A557" s="409" t="s">
        <v>33</v>
      </c>
      <c r="B557" s="409"/>
      <c r="C557" s="409"/>
      <c r="D557" s="297">
        <f>D556/(COUNT(B548:C555,B536:C545)*2)</f>
        <v>0.97058823529411764</v>
      </c>
      <c r="E557" s="89"/>
      <c r="F557" s="95"/>
      <c r="G557" s="95"/>
    </row>
    <row r="558" spans="1:7" ht="21" x14ac:dyDescent="0.4">
      <c r="A558" s="111"/>
      <c r="B558" s="95"/>
      <c r="C558" s="95"/>
      <c r="D558" s="95"/>
      <c r="E558" s="89"/>
      <c r="F558" s="95"/>
      <c r="G558" s="95"/>
    </row>
    <row r="559" spans="1:7" ht="22.5" x14ac:dyDescent="0.45">
      <c r="A559" s="343" t="s">
        <v>435</v>
      </c>
      <c r="B559" s="152"/>
      <c r="C559" s="153"/>
      <c r="D559" s="125">
        <f>SUM(D556,D532)</f>
        <v>45</v>
      </c>
      <c r="E559" s="89"/>
      <c r="F559" s="95"/>
      <c r="G559" s="95"/>
    </row>
    <row r="560" spans="1:7" ht="21" customHeight="1" x14ac:dyDescent="0.45">
      <c r="A560" s="343" t="s">
        <v>436</v>
      </c>
      <c r="B560" s="152"/>
      <c r="C560" s="153"/>
      <c r="D560" s="126">
        <f>D559/(COUNT(B536:C545,B526:C531,B548:C555)*2)</f>
        <v>0.97826086956521741</v>
      </c>
      <c r="E560" s="238"/>
      <c r="F560" s="238"/>
      <c r="G560" s="95"/>
    </row>
    <row r="561" spans="1:7" ht="21" customHeight="1" x14ac:dyDescent="0.4">
      <c r="A561" s="127"/>
      <c r="B561" s="95"/>
      <c r="C561" s="95"/>
      <c r="D561" s="95"/>
      <c r="E561" s="89"/>
      <c r="F561" s="95"/>
      <c r="G561" s="95"/>
    </row>
    <row r="562" spans="1:7" ht="21" x14ac:dyDescent="0.4">
      <c r="A562" s="427"/>
      <c r="B562" s="427"/>
      <c r="C562" s="427"/>
      <c r="D562" s="427"/>
      <c r="E562" s="427"/>
      <c r="F562" s="427"/>
      <c r="G562" s="95"/>
    </row>
    <row r="563" spans="1:7" ht="22.5" x14ac:dyDescent="0.45">
      <c r="A563" s="408" t="s">
        <v>19</v>
      </c>
      <c r="B563" s="408"/>
      <c r="C563" s="408"/>
      <c r="D563" s="408"/>
      <c r="E563" s="408"/>
      <c r="F563" s="408"/>
      <c r="G563" s="95"/>
    </row>
    <row r="564" spans="1:7" ht="22.5" x14ac:dyDescent="0.4">
      <c r="A564" s="197">
        <f>B11</f>
        <v>43787</v>
      </c>
      <c r="B564" s="95"/>
      <c r="C564" s="95"/>
      <c r="D564" s="279"/>
      <c r="E564" s="279"/>
      <c r="F564" s="279"/>
      <c r="G564" s="95"/>
    </row>
    <row r="565" spans="1:7" ht="21" x14ac:dyDescent="0.4">
      <c r="A565" s="428" t="s">
        <v>28</v>
      </c>
      <c r="B565" s="429" t="s">
        <v>29</v>
      </c>
      <c r="C565" s="429"/>
      <c r="D565" s="429" t="s">
        <v>42</v>
      </c>
      <c r="E565" s="430" t="s">
        <v>264</v>
      </c>
      <c r="F565" s="430" t="s">
        <v>295</v>
      </c>
      <c r="G565" s="95"/>
    </row>
    <row r="566" spans="1:7" ht="21" x14ac:dyDescent="0.4">
      <c r="A566" s="428"/>
      <c r="B566" s="253" t="s">
        <v>32</v>
      </c>
      <c r="C566" s="253" t="s">
        <v>31</v>
      </c>
      <c r="D566" s="429"/>
      <c r="E566" s="430"/>
      <c r="F566" s="430"/>
      <c r="G566" s="95"/>
    </row>
    <row r="567" spans="1:7" ht="22.5" x14ac:dyDescent="0.4">
      <c r="A567" s="290"/>
      <c r="B567" s="291"/>
      <c r="C567" s="291"/>
      <c r="D567" s="291"/>
      <c r="E567" s="267"/>
      <c r="F567" s="292"/>
      <c r="G567" s="95"/>
    </row>
    <row r="568" spans="1:7" ht="24.75" x14ac:dyDescent="0.4">
      <c r="A568" s="418" t="s">
        <v>10</v>
      </c>
      <c r="B568" s="419"/>
      <c r="C568" s="419"/>
      <c r="D568" s="419"/>
      <c r="E568" s="419"/>
      <c r="F568" s="420"/>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09" t="s">
        <v>34</v>
      </c>
      <c r="B578" s="409"/>
      <c r="C578" s="421"/>
      <c r="D578" s="344">
        <f>SUM(B569:C577)</f>
        <v>18</v>
      </c>
      <c r="E578" s="89"/>
      <c r="F578" s="95"/>
      <c r="G578" s="95"/>
    </row>
    <row r="579" spans="1:7" ht="21" x14ac:dyDescent="0.4">
      <c r="A579" s="409" t="s">
        <v>33</v>
      </c>
      <c r="B579" s="409"/>
      <c r="C579" s="409"/>
      <c r="D579" s="297">
        <f>D578/(COUNT(B569:C577)*2)</f>
        <v>1</v>
      </c>
      <c r="E579" s="89"/>
      <c r="F579" s="95"/>
      <c r="G579" s="95"/>
    </row>
    <row r="580" spans="1:7" ht="21" x14ac:dyDescent="0.4">
      <c r="A580" s="298"/>
      <c r="B580" s="299"/>
      <c r="C580" s="299"/>
      <c r="D580" s="300"/>
      <c r="E580" s="89"/>
      <c r="F580" s="95"/>
      <c r="G580" s="95"/>
    </row>
    <row r="581" spans="1:7" ht="39.75" customHeight="1" x14ac:dyDescent="0.4">
      <c r="A581" s="422" t="s">
        <v>23</v>
      </c>
      <c r="B581" s="423"/>
      <c r="C581" s="423"/>
      <c r="D581" s="423"/>
      <c r="E581" s="423"/>
      <c r="F581" s="424"/>
      <c r="G581" s="95"/>
    </row>
    <row r="582" spans="1:7" ht="21" x14ac:dyDescent="0.4">
      <c r="A582" s="102" t="s">
        <v>87</v>
      </c>
      <c r="B582" s="103">
        <v>2</v>
      </c>
      <c r="C582" s="103"/>
      <c r="D582" s="104"/>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25" t="s">
        <v>370</v>
      </c>
      <c r="B588" s="426"/>
      <c r="C588" s="426"/>
      <c r="D588" s="426"/>
      <c r="E588" s="426"/>
      <c r="F588" s="426"/>
      <c r="G588" s="426"/>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f>IF(D595=1, 2, IF(AND(D595&lt;1,D595&gt;0), 1, IF(D595=0,"0","NA")))</f>
        <v>2</v>
      </c>
      <c r="C595" s="103"/>
      <c r="D595" s="318">
        <f>IFERROR(E595/F595,"N.A")</f>
        <v>1</v>
      </c>
      <c r="E595" s="320">
        <f>COUNTIF('A3 Exploitation'!F569:F594,"ok")</f>
        <v>2</v>
      </c>
      <c r="F595" s="320">
        <f>COUNTA('A3 Exploitation'!F569:F594)</f>
        <v>2</v>
      </c>
      <c r="G595" s="95"/>
    </row>
    <row r="596" spans="1:7" ht="21" x14ac:dyDescent="0.4">
      <c r="A596" s="409" t="s">
        <v>34</v>
      </c>
      <c r="B596" s="409"/>
      <c r="C596" s="421"/>
      <c r="D596" s="344">
        <f>SUM(B589:C595,B582:C587)</f>
        <v>26</v>
      </c>
      <c r="E596" s="89"/>
      <c r="F596" s="95"/>
      <c r="G596" s="95"/>
    </row>
    <row r="597" spans="1:7" ht="21" x14ac:dyDescent="0.4">
      <c r="A597" s="409" t="s">
        <v>33</v>
      </c>
      <c r="B597" s="409"/>
      <c r="C597" s="409"/>
      <c r="D597" s="297">
        <f>D596/(COUNT(B582:C587,B589:C595)*2)</f>
        <v>1</v>
      </c>
      <c r="E597" s="89"/>
      <c r="F597" s="95"/>
      <c r="G597" s="95"/>
    </row>
    <row r="598" spans="1:7" ht="21" x14ac:dyDescent="0.4">
      <c r="A598" s="298"/>
      <c r="B598" s="299"/>
      <c r="C598" s="301"/>
      <c r="D598" s="302"/>
      <c r="E598" s="89"/>
      <c r="F598" s="95"/>
      <c r="G598" s="95"/>
    </row>
    <row r="599" spans="1:7" ht="22.5" x14ac:dyDescent="0.45">
      <c r="A599" s="343" t="s">
        <v>37</v>
      </c>
      <c r="B599" s="123"/>
      <c r="C599" s="124"/>
      <c r="D599" s="125">
        <f>SUM(D596,D578)</f>
        <v>44</v>
      </c>
      <c r="E599" s="238"/>
      <c r="F599" s="238"/>
      <c r="G599" s="95"/>
    </row>
    <row r="600" spans="1:7" ht="22.5" x14ac:dyDescent="0.45">
      <c r="A600" s="415" t="s">
        <v>168</v>
      </c>
      <c r="B600" s="416"/>
      <c r="C600" s="417"/>
      <c r="D600" s="126">
        <f>D599/(COUNT(B569:C577,B589:C595,B582:C587)*2)</f>
        <v>1</v>
      </c>
      <c r="E600" s="89"/>
      <c r="F600" s="95"/>
      <c r="G600" s="95"/>
    </row>
    <row r="601" spans="1:7" ht="21" x14ac:dyDescent="0.4">
      <c r="A601" s="127"/>
      <c r="B601" s="95"/>
      <c r="C601" s="95"/>
      <c r="G601" s="95"/>
    </row>
    <row r="602" spans="1:7" ht="19.5" customHeight="1" x14ac:dyDescent="0.45">
      <c r="A602" s="408" t="s">
        <v>8</v>
      </c>
      <c r="B602" s="408"/>
      <c r="C602" s="408"/>
      <c r="D602" s="408"/>
      <c r="E602" s="408"/>
      <c r="F602" s="408"/>
      <c r="G602" s="95"/>
    </row>
    <row r="603" spans="1:7" ht="22.5" x14ac:dyDescent="0.4">
      <c r="A603" s="128">
        <f>B11</f>
        <v>43787</v>
      </c>
      <c r="B603" s="95"/>
      <c r="C603" s="95"/>
      <c r="D603" s="113"/>
      <c r="E603" s="113"/>
      <c r="F603" s="113"/>
      <c r="G603" s="95"/>
    </row>
    <row r="604" spans="1:7" ht="21" x14ac:dyDescent="0.4">
      <c r="A604" s="394" t="s">
        <v>28</v>
      </c>
      <c r="B604" s="396" t="s">
        <v>29</v>
      </c>
      <c r="C604" s="396"/>
      <c r="D604" s="396" t="s">
        <v>42</v>
      </c>
      <c r="E604" s="397" t="s">
        <v>264</v>
      </c>
      <c r="F604" s="397" t="s">
        <v>295</v>
      </c>
      <c r="G604" s="95"/>
    </row>
    <row r="605" spans="1:7" ht="18.75" customHeight="1" x14ac:dyDescent="0.4">
      <c r="A605" s="394"/>
      <c r="B605" s="99" t="s">
        <v>32</v>
      </c>
      <c r="C605" s="99" t="s">
        <v>31</v>
      </c>
      <c r="D605" s="396"/>
      <c r="E605" s="397"/>
      <c r="F605" s="397"/>
      <c r="G605" s="95"/>
    </row>
    <row r="606" spans="1:7" ht="18.75" customHeight="1" x14ac:dyDescent="0.4">
      <c r="A606" s="281"/>
      <c r="B606" s="282"/>
      <c r="C606" s="282"/>
      <c r="D606" s="282"/>
      <c r="E606" s="345"/>
      <c r="F606" s="345"/>
      <c r="G606" s="95"/>
    </row>
    <row r="607" spans="1:7" ht="24.75" x14ac:dyDescent="0.4">
      <c r="A607" s="283" t="s">
        <v>90</v>
      </c>
      <c r="B607" s="113"/>
      <c r="C607" s="399"/>
      <c r="D607" s="399"/>
      <c r="E607" s="399"/>
      <c r="F607" s="400"/>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63" x14ac:dyDescent="0.4">
      <c r="A611" s="129" t="s">
        <v>11</v>
      </c>
      <c r="B611" s="103">
        <v>1</v>
      </c>
      <c r="C611" s="103"/>
      <c r="D611" s="104" t="s">
        <v>667</v>
      </c>
      <c r="E611" s="105" t="s">
        <v>668</v>
      </c>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63" x14ac:dyDescent="0.4">
      <c r="A614" s="129" t="s">
        <v>201</v>
      </c>
      <c r="B614" s="103">
        <v>1</v>
      </c>
      <c r="C614" s="103"/>
      <c r="D614" s="114" t="s">
        <v>622</v>
      </c>
      <c r="E614" s="374" t="s">
        <v>623</v>
      </c>
      <c r="F614" s="104"/>
      <c r="G614" s="95"/>
    </row>
    <row r="615" spans="1:7" ht="45" x14ac:dyDescent="0.4">
      <c r="A615" s="198" t="s">
        <v>437</v>
      </c>
      <c r="B615" s="103">
        <v>2</v>
      </c>
      <c r="C615" s="117" t="str">
        <f>IF(B615=0, -10, "0")</f>
        <v>0</v>
      </c>
      <c r="D615" s="104"/>
      <c r="E615" s="105"/>
      <c r="F615" s="104"/>
      <c r="G615" s="95"/>
    </row>
    <row r="616" spans="1:7" ht="21" x14ac:dyDescent="0.4">
      <c r="A616" s="409" t="s">
        <v>34</v>
      </c>
      <c r="B616" s="409"/>
      <c r="C616" s="409"/>
      <c r="D616" s="344">
        <f>SUM(B608:C615)</f>
        <v>14</v>
      </c>
      <c r="E616" s="410"/>
      <c r="F616" s="411"/>
      <c r="G616" s="95"/>
    </row>
    <row r="617" spans="1:7" ht="21" x14ac:dyDescent="0.4">
      <c r="A617" s="409" t="s">
        <v>33</v>
      </c>
      <c r="B617" s="409"/>
      <c r="C617" s="409"/>
      <c r="D617" s="297">
        <f>D616/(COUNT(B608:C615)*2)</f>
        <v>0.875</v>
      </c>
      <c r="E617" s="412"/>
      <c r="F617" s="413"/>
      <c r="G617" s="95"/>
    </row>
    <row r="618" spans="1:7" ht="21" x14ac:dyDescent="0.4">
      <c r="A618" s="127"/>
      <c r="B618" s="95"/>
      <c r="C618" s="414"/>
      <c r="D618" s="414"/>
      <c r="E618" s="414"/>
      <c r="F618" s="414"/>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401" t="s">
        <v>34</v>
      </c>
      <c r="B629" s="402"/>
      <c r="C629" s="403"/>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99"/>
      <c r="D632" s="399"/>
      <c r="E632" s="399"/>
      <c r="F632" s="400"/>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401" t="s">
        <v>34</v>
      </c>
      <c r="B639" s="402"/>
      <c r="C639" s="403"/>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04"/>
      <c r="B641" s="404"/>
      <c r="C641" s="404"/>
      <c r="D641" s="404"/>
      <c r="E641" s="404"/>
      <c r="F641" s="404"/>
      <c r="G641" s="404"/>
    </row>
    <row r="642" spans="1:7" ht="24.75" x14ac:dyDescent="0.4">
      <c r="A642" s="283" t="s">
        <v>26</v>
      </c>
      <c r="B642" s="399"/>
      <c r="C642" s="399"/>
      <c r="D642" s="399"/>
      <c r="E642" s="399"/>
      <c r="F642" s="400"/>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5"/>
      <c r="F649" s="104"/>
      <c r="G649" s="89"/>
    </row>
    <row r="650" spans="1:7" ht="21" x14ac:dyDescent="0.4">
      <c r="A650" s="405" t="s">
        <v>304</v>
      </c>
      <c r="B650" s="406"/>
      <c r="C650" s="406"/>
      <c r="D650" s="406"/>
      <c r="E650" s="406"/>
      <c r="F650" s="407"/>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84" x14ac:dyDescent="0.4">
      <c r="A654" s="309" t="s">
        <v>311</v>
      </c>
      <c r="B654" s="103">
        <v>1</v>
      </c>
      <c r="C654" s="117" t="str">
        <f>IF(B654=0, -5, "0")</f>
        <v>0</v>
      </c>
      <c r="D654" s="120" t="s">
        <v>692</v>
      </c>
      <c r="E654" s="120" t="s">
        <v>693</v>
      </c>
      <c r="F654" s="104"/>
      <c r="G654" s="95"/>
    </row>
    <row r="655" spans="1:7" ht="21" x14ac:dyDescent="0.4">
      <c r="A655" s="151" t="s">
        <v>321</v>
      </c>
      <c r="B655" s="103">
        <v>2</v>
      </c>
      <c r="C655" s="117"/>
      <c r="D655" s="55"/>
      <c r="E655" s="55"/>
      <c r="F655" s="104"/>
      <c r="G655" s="95"/>
    </row>
    <row r="656" spans="1:7" ht="21" x14ac:dyDescent="0.4">
      <c r="A656" s="106" t="s">
        <v>388</v>
      </c>
      <c r="B656" s="103">
        <v>2</v>
      </c>
      <c r="C656" s="117"/>
      <c r="D656" s="55"/>
      <c r="E656" s="55"/>
      <c r="F656" s="104"/>
      <c r="G656" s="95"/>
    </row>
    <row r="657" spans="1:7" ht="88.5" customHeight="1" x14ac:dyDescent="0.4">
      <c r="A657" s="102" t="s">
        <v>402</v>
      </c>
      <c r="B657" s="103">
        <f>IF(D657=1, 2, IF(AND(D657&lt;1,D657&gt;0), 1, IF(D657=0,"0","NA")))</f>
        <v>2</v>
      </c>
      <c r="C657" s="103"/>
      <c r="D657" s="318">
        <f>IFERROR(E657/F657,"N.A")</f>
        <v>1</v>
      </c>
      <c r="E657" s="320">
        <f>COUNTIF('A3 Exploitation'!F608:F656,"ok")</f>
        <v>3</v>
      </c>
      <c r="F657" s="320">
        <f>COUNTA('A3 Exploitation'!F608:F656)</f>
        <v>3</v>
      </c>
      <c r="G657" s="95"/>
    </row>
    <row r="658" spans="1:7" ht="21" x14ac:dyDescent="0.4">
      <c r="A658" s="122" t="s">
        <v>34</v>
      </c>
      <c r="B658" s="122"/>
      <c r="C658" s="122"/>
      <c r="D658" s="122">
        <f>SUM(B651:C657,B643:C649)</f>
        <v>27</v>
      </c>
      <c r="E658" s="89"/>
      <c r="F658" s="95"/>
      <c r="G658" s="95"/>
    </row>
    <row r="659" spans="1:7" ht="21" x14ac:dyDescent="0.4">
      <c r="A659" s="107" t="s">
        <v>33</v>
      </c>
      <c r="B659" s="108"/>
      <c r="C659" s="109"/>
      <c r="D659" s="110">
        <f>D658/(COUNT(B651:C657,B643:C649)*2)</f>
        <v>0.9642857142857143</v>
      </c>
      <c r="E659" s="89"/>
      <c r="F659" s="95"/>
      <c r="G659" s="95"/>
    </row>
    <row r="660" spans="1:7" ht="21" x14ac:dyDescent="0.4">
      <c r="A660" s="111"/>
      <c r="B660" s="95"/>
      <c r="C660" s="95"/>
      <c r="D660" s="95"/>
      <c r="E660" s="89"/>
      <c r="F660" s="95"/>
      <c r="G660" s="95"/>
    </row>
    <row r="661" spans="1:7" ht="22.5" x14ac:dyDescent="0.45">
      <c r="A661" s="343" t="s">
        <v>38</v>
      </c>
      <c r="B661" s="152"/>
      <c r="C661" s="153"/>
      <c r="D661" s="125">
        <f>SUM(D616,D629,D639,D658)</f>
        <v>71</v>
      </c>
      <c r="E661" s="89"/>
      <c r="F661" s="95"/>
      <c r="G661" s="95"/>
    </row>
    <row r="662" spans="1:7" ht="22.5" x14ac:dyDescent="0.45">
      <c r="A662" s="343" t="s">
        <v>169</v>
      </c>
      <c r="B662" s="152"/>
      <c r="C662" s="153"/>
      <c r="D662" s="126">
        <f>D661/(COUNT(B651:C657,B620:C628,B633:C638,B608:C615,B643:C649)*2)</f>
        <v>0.95945945945945943</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08" t="s">
        <v>346</v>
      </c>
      <c r="B665" s="408"/>
      <c r="C665" s="408"/>
      <c r="D665" s="408"/>
      <c r="E665" s="408"/>
      <c r="F665" s="408"/>
      <c r="G665" s="95"/>
    </row>
    <row r="666" spans="1:7" ht="21" x14ac:dyDescent="0.4">
      <c r="A666" s="197">
        <f>B11</f>
        <v>43787</v>
      </c>
      <c r="B666" s="95"/>
      <c r="C666" s="95"/>
      <c r="D666" s="95"/>
      <c r="E666" s="89"/>
      <c r="F666" s="95"/>
      <c r="G666" s="95"/>
    </row>
    <row r="667" spans="1:7" ht="21.75" customHeight="1" x14ac:dyDescent="0.4">
      <c r="A667" s="394" t="s">
        <v>28</v>
      </c>
      <c r="B667" s="396" t="s">
        <v>29</v>
      </c>
      <c r="C667" s="396"/>
      <c r="D667" s="396" t="s">
        <v>42</v>
      </c>
      <c r="E667" s="397" t="s">
        <v>264</v>
      </c>
      <c r="F667" s="397" t="s">
        <v>295</v>
      </c>
      <c r="G667" s="95"/>
    </row>
    <row r="668" spans="1:7" ht="21" x14ac:dyDescent="0.4">
      <c r="A668" s="394"/>
      <c r="B668" s="99" t="s">
        <v>32</v>
      </c>
      <c r="C668" s="99" t="s">
        <v>31</v>
      </c>
      <c r="D668" s="396"/>
      <c r="E668" s="397"/>
      <c r="F668" s="397"/>
      <c r="G668" s="95"/>
    </row>
    <row r="669" spans="1:7" ht="22.5" x14ac:dyDescent="0.4">
      <c r="A669" s="281"/>
      <c r="B669" s="282"/>
      <c r="C669" s="282"/>
      <c r="D669" s="282"/>
      <c r="E669" s="345"/>
      <c r="F669" s="345"/>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38.25" customHeight="1" x14ac:dyDescent="0.4">
      <c r="A681" s="191" t="s">
        <v>177</v>
      </c>
      <c r="B681" s="103">
        <v>2</v>
      </c>
      <c r="C681" s="215"/>
      <c r="D681" s="206"/>
      <c r="E681" s="105"/>
      <c r="F681" s="104"/>
      <c r="G681" s="95"/>
    </row>
    <row r="682" spans="1:7" ht="80.25" customHeight="1" x14ac:dyDescent="0.4">
      <c r="A682" s="191" t="s">
        <v>14</v>
      </c>
      <c r="B682" s="103">
        <v>2</v>
      </c>
      <c r="C682" s="215"/>
      <c r="D682" s="104"/>
      <c r="E682" s="105"/>
      <c r="F682" s="104"/>
      <c r="G682" s="95"/>
    </row>
    <row r="683" spans="1:7" ht="84" x14ac:dyDescent="0.4">
      <c r="A683" s="106" t="s">
        <v>460</v>
      </c>
      <c r="B683" s="103">
        <v>1</v>
      </c>
      <c r="C683" s="158"/>
      <c r="D683" s="208" t="s">
        <v>696</v>
      </c>
      <c r="E683" s="159" t="s">
        <v>572</v>
      </c>
      <c r="F683" s="104"/>
      <c r="G683" s="95"/>
    </row>
    <row r="684" spans="1:7" ht="84" x14ac:dyDescent="0.4">
      <c r="A684" s="232" t="s">
        <v>461</v>
      </c>
      <c r="B684" s="103">
        <v>1</v>
      </c>
      <c r="C684" s="139" t="str">
        <f>IF(B684=0, -5, "0")</f>
        <v>0</v>
      </c>
      <c r="D684" s="208" t="s">
        <v>575</v>
      </c>
      <c r="E684" s="104" t="s">
        <v>576</v>
      </c>
      <c r="F684" s="104"/>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126" x14ac:dyDescent="0.4">
      <c r="A687" s="207" t="s">
        <v>438</v>
      </c>
      <c r="B687" s="103">
        <v>1</v>
      </c>
      <c r="C687" s="117"/>
      <c r="D687" s="102" t="s">
        <v>694</v>
      </c>
      <c r="E687" s="102" t="s">
        <v>695</v>
      </c>
      <c r="F687" s="104"/>
      <c r="G687" s="95"/>
    </row>
    <row r="688" spans="1:7" ht="21" x14ac:dyDescent="0.4">
      <c r="A688" s="207" t="s">
        <v>462</v>
      </c>
      <c r="B688" s="103">
        <v>2</v>
      </c>
      <c r="C688" s="117"/>
      <c r="D688" s="239"/>
      <c r="E688" s="105"/>
      <c r="F688" s="104"/>
      <c r="G688" s="95"/>
    </row>
    <row r="689" spans="1:7" ht="89.25" customHeight="1" x14ac:dyDescent="0.4">
      <c r="A689" s="106" t="s">
        <v>402</v>
      </c>
      <c r="B689" s="103">
        <f>IF(D689=1, 2, IF(AND(D689&lt;1,D689&gt;0), 1, IF(D689=0,"0","NA")))</f>
        <v>1</v>
      </c>
      <c r="C689" s="103"/>
      <c r="D689" s="318">
        <f>IFERROR(E689/F689,"N.A")</f>
        <v>0.5</v>
      </c>
      <c r="E689" s="320">
        <f>COUNTIF('A3 Exploitation'!F670:F688,"ok")</f>
        <v>2</v>
      </c>
      <c r="F689" s="320">
        <f>COUNTA('A3 Exploitation'!F670:F688)</f>
        <v>4</v>
      </c>
      <c r="G689" s="95"/>
    </row>
    <row r="690" spans="1:7" ht="22.5" x14ac:dyDescent="0.45">
      <c r="A690" s="343" t="s">
        <v>407</v>
      </c>
      <c r="B690" s="152"/>
      <c r="C690" s="153"/>
      <c r="D690" s="125">
        <f>SUM(B670:C689)</f>
        <v>36</v>
      </c>
      <c r="E690" s="89"/>
      <c r="F690" s="95"/>
      <c r="G690" s="95"/>
    </row>
    <row r="691" spans="1:7" ht="22.5" x14ac:dyDescent="0.45">
      <c r="A691" s="343" t="s">
        <v>408</v>
      </c>
      <c r="B691" s="152"/>
      <c r="C691" s="153"/>
      <c r="D691" s="126">
        <f>D690/(COUNT(B670:C689)*2)</f>
        <v>0.9</v>
      </c>
      <c r="G691" s="95"/>
    </row>
    <row r="692" spans="1:7" ht="21" x14ac:dyDescent="0.4">
      <c r="A692" s="201"/>
      <c r="B692" s="258"/>
      <c r="C692" s="258"/>
      <c r="G692" s="214"/>
    </row>
    <row r="693" spans="1:7" ht="21" customHeight="1" x14ac:dyDescent="0.4">
      <c r="A693" s="398" t="s">
        <v>439</v>
      </c>
      <c r="B693" s="398"/>
      <c r="C693" s="398"/>
      <c r="D693" s="398"/>
      <c r="E693" s="398"/>
      <c r="F693" s="398"/>
      <c r="G693" s="214"/>
    </row>
    <row r="694" spans="1:7" ht="21" customHeight="1" x14ac:dyDescent="0.4">
      <c r="A694" s="197">
        <f>B11</f>
        <v>43787</v>
      </c>
      <c r="B694" s="95"/>
      <c r="C694" s="95"/>
      <c r="D694" s="213"/>
      <c r="E694" s="213"/>
      <c r="F694" s="213"/>
      <c r="G694" s="214"/>
    </row>
    <row r="695" spans="1:7" ht="21" x14ac:dyDescent="0.4">
      <c r="A695" s="393" t="s">
        <v>28</v>
      </c>
      <c r="B695" s="395" t="s">
        <v>29</v>
      </c>
      <c r="C695" s="395"/>
      <c r="D695" s="396" t="s">
        <v>42</v>
      </c>
      <c r="E695" s="397" t="s">
        <v>264</v>
      </c>
      <c r="F695" s="397" t="s">
        <v>295</v>
      </c>
      <c r="G695" s="214"/>
    </row>
    <row r="696" spans="1:7" ht="21" x14ac:dyDescent="0.4">
      <c r="A696" s="394"/>
      <c r="B696" s="99" t="s">
        <v>32</v>
      </c>
      <c r="C696" s="99" t="s">
        <v>31</v>
      </c>
      <c r="D696" s="396"/>
      <c r="E696" s="397"/>
      <c r="F696" s="397"/>
      <c r="G696" s="214"/>
    </row>
    <row r="697" spans="1:7" ht="22.5" x14ac:dyDescent="0.4">
      <c r="A697" s="281"/>
      <c r="B697" s="282"/>
      <c r="C697" s="282"/>
      <c r="D697" s="282"/>
      <c r="E697" s="345"/>
      <c r="F697" s="345"/>
      <c r="G697" s="95"/>
    </row>
    <row r="698" spans="1:7" ht="24.75" x14ac:dyDescent="0.4">
      <c r="A698" s="390" t="s">
        <v>299</v>
      </c>
      <c r="B698" s="391"/>
      <c r="C698" s="391"/>
      <c r="D698" s="391"/>
      <c r="E698" s="391"/>
      <c r="F698" s="392"/>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7" t="s">
        <v>34</v>
      </c>
      <c r="B704" s="388"/>
      <c r="C704" s="389"/>
      <c r="D704" s="200">
        <f>SUM(B699:C703)</f>
        <v>10</v>
      </c>
      <c r="E704" s="89"/>
      <c r="F704" s="95"/>
      <c r="G704" s="95"/>
    </row>
    <row r="705" spans="1:7" ht="21" x14ac:dyDescent="0.4">
      <c r="A705" s="107" t="s">
        <v>33</v>
      </c>
      <c r="B705" s="388"/>
      <c r="C705" s="389"/>
      <c r="D705" s="305">
        <f>D704/(COUNT(B699:C703)*2)</f>
        <v>1</v>
      </c>
      <c r="E705" s="89"/>
      <c r="F705" s="95"/>
      <c r="G705" s="95"/>
    </row>
    <row r="706" spans="1:7" ht="21" x14ac:dyDescent="0.4">
      <c r="A706" s="148"/>
      <c r="B706" s="293"/>
      <c r="C706" s="293"/>
      <c r="D706" s="203"/>
      <c r="E706" s="303"/>
      <c r="F706" s="304"/>
      <c r="G706" s="95"/>
    </row>
    <row r="707" spans="1:7" ht="24.75" x14ac:dyDescent="0.4">
      <c r="A707" s="390" t="s">
        <v>300</v>
      </c>
      <c r="B707" s="391"/>
      <c r="C707" s="391"/>
      <c r="D707" s="391"/>
      <c r="E707" s="391"/>
      <c r="F707" s="392"/>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72.75" customHeight="1" x14ac:dyDescent="0.3">
      <c r="A710" s="204" t="s">
        <v>402</v>
      </c>
      <c r="B710" s="103">
        <f>IF(D710=1, 2, IF(AND(D710&lt;1,D710&gt;0), 1, IF(D710=0,"0","NA")))</f>
        <v>2</v>
      </c>
      <c r="C710" s="103"/>
      <c r="D710" s="318">
        <f>IFERROR(E710/F710,"N.A")</f>
        <v>1</v>
      </c>
      <c r="E710" s="320">
        <f>COUNTIF('A3 Exploitation'!F699:F709,"ok")</f>
        <v>1</v>
      </c>
      <c r="F710" s="320">
        <f>COUNTA('A3 Exploitation'!F699:F709)</f>
        <v>1</v>
      </c>
    </row>
    <row r="711" spans="1:7" ht="21" x14ac:dyDescent="0.3">
      <c r="A711" s="107" t="s">
        <v>34</v>
      </c>
      <c r="B711" s="107"/>
      <c r="C711" s="122"/>
      <c r="D711" s="280">
        <f>SUM(B708:C710)</f>
        <v>6</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43" t="s">
        <v>409</v>
      </c>
      <c r="B714" s="152"/>
      <c r="C714" s="153"/>
      <c r="D714" s="246">
        <f>SUM(D711,D704)</f>
        <v>16</v>
      </c>
      <c r="G714" s="95"/>
    </row>
    <row r="715" spans="1:7" ht="22.5" x14ac:dyDescent="0.45">
      <c r="A715" s="343" t="s">
        <v>410</v>
      </c>
      <c r="B715" s="152"/>
      <c r="C715" s="153"/>
      <c r="D715" s="126">
        <f>D714/(COUNT(B708:C710,B699:C703)*2)</f>
        <v>1</v>
      </c>
      <c r="E715" s="89"/>
      <c r="F715" s="95"/>
    </row>
    <row r="716" spans="1:7" x14ac:dyDescent="0.3">
      <c r="A716" s="2"/>
    </row>
    <row r="717" spans="1:7" s="3" customFormat="1" ht="22.5" x14ac:dyDescent="0.45">
      <c r="A717" s="294" t="s">
        <v>402</v>
      </c>
      <c r="B717" s="36"/>
      <c r="C717" s="36"/>
      <c r="D717" s="319">
        <f>AVERAGE(D710,D689,D657,D595,D555,D515,D466,D419,D361,D295,D240,D181,D127,D43)</f>
        <v>0.76111111111111107</v>
      </c>
      <c r="E717" s="84"/>
      <c r="F717" s="85"/>
      <c r="G717" s="80"/>
    </row>
    <row r="718" spans="1:7" ht="22.5" x14ac:dyDescent="0.3">
      <c r="A718" s="19" t="s">
        <v>403</v>
      </c>
      <c r="B718" s="20"/>
      <c r="C718" s="21"/>
      <c r="D718" s="22">
        <f>SUM(D714,D690,D661,D599,D559,D516,D470,D423,D365,D299,D244,D182,D128,D47)</f>
        <v>704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0.92146596858638741</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646 B634 B621 B612 B583 B438 B450 B499 B573" xr:uid="{00000000-0002-0000-0300-000000000000}">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xr:uid="{00000000-0002-0000-0300-000001000000}">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74:B384 B620 B85:B100 B39:B42 B569:B572 B548:B555 B451:B458 B584:B587 B120:B126 B536:B545 B526:B531 B288:B295 B320:B338 B460:B466 B509:B515 B582 B633 B708:B710 B651:B657 B389:B409 B66:B82 B230:B231 B265:B285 B174:B181 B500:B506 B635:B638 B253:B260 B198 B699:B703 B63 B233:B240 B439 B518:B519 B30:B37 B574:B577 B589:B595 B113:B117 B145:B160 B308:B315 B479:B483 B485:B494 B613:B615 B622:B628 B56:B61 B103 B111 B163:B164 B191:B196 B227:B228 B647:B649 B643:B645 B343:B351 B354:B361 B608:B611 B432:B437 B444:B449 B496:B498 B412:B419 B670:B689" xr:uid="{00000000-0002-0000-0300-000002000000}">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xr:uid="{00000000-0002-0000-0300-000003000000}">
      <formula1>$H$20:$H$22</formula1>
    </dataValidation>
    <dataValidation showInputMessage="1" showErrorMessage="1" errorTitle="Erreur de saisie" error="MH/Quali-Consult: Merci d'indiquer la note; 0, 1 ou 2. Si le paramètre n'est pas applicable ou non audité vous insérerez NA" sqref="B43 B127" xr:uid="{00000000-0002-0000-0300-000004000000}"/>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15"/>
  <sheetViews>
    <sheetView view="pageBreakPreview" topLeftCell="A54" zoomScale="80" zoomScaleNormal="90" zoomScaleSheetLayoutView="80" workbookViewId="0">
      <selection activeCell="E62" sqref="E6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500"/>
      <c r="E1" s="500"/>
      <c r="F1" s="500"/>
      <c r="G1" s="500"/>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501" t="s">
        <v>46</v>
      </c>
      <c r="B6" s="501"/>
      <c r="C6" s="501"/>
      <c r="D6" s="501"/>
      <c r="E6" s="501"/>
      <c r="F6" s="501"/>
      <c r="G6" s="79"/>
    </row>
    <row r="7" spans="1:7" s="2" customFormat="1" ht="21.75" customHeight="1" x14ac:dyDescent="0.45">
      <c r="A7" s="502" t="str">
        <f>'Page de garde'!D18</f>
        <v>CM El Ghazela</v>
      </c>
      <c r="B7" s="502"/>
      <c r="C7" s="502"/>
      <c r="D7" s="502"/>
      <c r="E7" s="502"/>
      <c r="F7" s="502"/>
      <c r="G7" s="79"/>
    </row>
    <row r="8" spans="1:7" s="2" customFormat="1" ht="24" x14ac:dyDescent="0.45">
      <c r="A8" s="4" t="s">
        <v>39</v>
      </c>
      <c r="B8" s="503" t="str">
        <f>'A4 Exploitation'!B9:F9</f>
        <v>Dr HEND KAMOUN</v>
      </c>
      <c r="C8" s="503"/>
      <c r="D8" s="503"/>
      <c r="E8" s="503"/>
      <c r="F8" s="503"/>
      <c r="G8" s="79"/>
    </row>
    <row r="9" spans="1:7" s="2" customFormat="1" ht="24" x14ac:dyDescent="0.45">
      <c r="A9" s="5" t="s">
        <v>41</v>
      </c>
      <c r="B9" s="504" t="str">
        <f>'A4 Exploitation'!B10:F10</f>
        <v>Directeur du magasin , chef secteur et chefs rayons</v>
      </c>
      <c r="C9" s="504"/>
      <c r="D9" s="504"/>
      <c r="E9" s="504"/>
      <c r="F9" s="504"/>
      <c r="G9" s="79"/>
    </row>
    <row r="10" spans="1:7" s="2" customFormat="1" ht="24" x14ac:dyDescent="0.45">
      <c r="A10" s="4" t="s">
        <v>40</v>
      </c>
      <c r="B10" s="499">
        <f>'A4 Exploitation'!B11:F11</f>
        <v>43787</v>
      </c>
      <c r="C10" s="499"/>
      <c r="D10" s="499"/>
      <c r="E10" s="499"/>
      <c r="F10" s="499"/>
      <c r="G10" s="79"/>
    </row>
    <row r="11" spans="1:7" s="2" customFormat="1" ht="24" x14ac:dyDescent="0.45">
      <c r="A11" s="4" t="s">
        <v>248</v>
      </c>
      <c r="B11" s="491">
        <f>D215</f>
        <v>0.84166666666666667</v>
      </c>
      <c r="C11" s="491"/>
      <c r="D11" s="491"/>
      <c r="E11" s="491"/>
      <c r="F11" s="491"/>
      <c r="G11" s="79"/>
    </row>
    <row r="12" spans="1:7" s="2" customFormat="1" ht="22.5" x14ac:dyDescent="0.45">
      <c r="A12" s="1"/>
      <c r="D12" s="468"/>
      <c r="E12" s="468"/>
      <c r="F12" s="468"/>
      <c r="G12" s="468"/>
    </row>
    <row r="13" spans="1:7" s="2" customFormat="1" ht="11.25" customHeight="1" x14ac:dyDescent="0.3">
      <c r="A13" s="492" t="s">
        <v>28</v>
      </c>
      <c r="B13" s="493" t="s">
        <v>29</v>
      </c>
      <c r="C13" s="493"/>
      <c r="D13" s="493" t="s">
        <v>42</v>
      </c>
      <c r="E13" s="493" t="s">
        <v>158</v>
      </c>
      <c r="F13" s="493" t="s">
        <v>159</v>
      </c>
    </row>
    <row r="14" spans="1:7" s="2" customFormat="1" ht="12.75" customHeight="1" x14ac:dyDescent="0.3">
      <c r="A14" s="492"/>
      <c r="B14" s="18" t="s">
        <v>32</v>
      </c>
      <c r="C14" s="18" t="s">
        <v>31</v>
      </c>
      <c r="D14" s="493"/>
      <c r="E14" s="493"/>
      <c r="F14" s="493"/>
      <c r="G14" s="78"/>
    </row>
    <row r="15" spans="1:7" x14ac:dyDescent="0.3">
      <c r="A15" s="494"/>
      <c r="B15" s="495"/>
      <c r="C15" s="495"/>
      <c r="D15" s="495"/>
      <c r="E15" s="495"/>
      <c r="F15" s="495"/>
    </row>
    <row r="16" spans="1:7" ht="19.5" x14ac:dyDescent="0.4">
      <c r="A16" s="496" t="s">
        <v>0</v>
      </c>
      <c r="B16" s="497"/>
      <c r="C16" s="497"/>
      <c r="D16" s="497"/>
      <c r="E16" s="497"/>
      <c r="F16" s="497"/>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98" t="s">
        <v>34</v>
      </c>
      <c r="B22" s="480"/>
      <c r="C22" s="481"/>
      <c r="D22" s="329">
        <f>SUM(B17:C21)</f>
        <v>10</v>
      </c>
    </row>
    <row r="23" spans="1:7" x14ac:dyDescent="0.3">
      <c r="A23" s="475" t="s">
        <v>249</v>
      </c>
      <c r="B23" s="476"/>
      <c r="C23" s="477"/>
      <c r="D23" s="17">
        <f>D22/(COUNT(B17:C21)*2)</f>
        <v>1</v>
      </c>
    </row>
    <row r="24" spans="1:7" x14ac:dyDescent="0.3">
      <c r="A24" s="10"/>
      <c r="B24" s="11"/>
      <c r="C24" s="11"/>
      <c r="D24" s="12"/>
    </row>
    <row r="25" spans="1:7" ht="19.5" x14ac:dyDescent="0.4">
      <c r="A25" s="478" t="s">
        <v>4</v>
      </c>
      <c r="B25" s="479"/>
      <c r="C25" s="479"/>
      <c r="D25" s="479"/>
      <c r="E25" s="479"/>
      <c r="F25" s="47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ht="33" x14ac:dyDescent="0.3">
      <c r="A28" s="26" t="s">
        <v>301</v>
      </c>
      <c r="B28" s="55">
        <v>2</v>
      </c>
      <c r="C28" s="55"/>
      <c r="D28" s="56" t="s">
        <v>691</v>
      </c>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75" t="s">
        <v>34</v>
      </c>
      <c r="B33" s="476"/>
      <c r="C33" s="477"/>
      <c r="D33" s="328">
        <f>SUM(B26:C32)</f>
        <v>14</v>
      </c>
    </row>
    <row r="34" spans="1:6" x14ac:dyDescent="0.3">
      <c r="A34" s="475" t="s">
        <v>249</v>
      </c>
      <c r="B34" s="476"/>
      <c r="C34" s="477"/>
      <c r="D34" s="17">
        <f>D33/(COUNT(B26:C32)*2)</f>
        <v>1</v>
      </c>
    </row>
    <row r="35" spans="1:6" x14ac:dyDescent="0.3">
      <c r="A35" s="10"/>
      <c r="B35" s="11"/>
      <c r="C35" s="11"/>
      <c r="D35" s="12"/>
    </row>
    <row r="36" spans="1:6" ht="19.5" x14ac:dyDescent="0.4">
      <c r="A36" s="478" t="s">
        <v>178</v>
      </c>
      <c r="B36" s="479"/>
      <c r="C36" s="479"/>
      <c r="D36" s="479"/>
      <c r="E36" s="479"/>
      <c r="F36" s="47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66" x14ac:dyDescent="0.3">
      <c r="A39" s="6" t="s">
        <v>235</v>
      </c>
      <c r="B39" s="55">
        <v>1</v>
      </c>
      <c r="C39" s="55"/>
      <c r="D39" s="56" t="s">
        <v>488</v>
      </c>
      <c r="E39" s="56" t="s">
        <v>561</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5" t="s">
        <v>34</v>
      </c>
      <c r="B42" s="476"/>
      <c r="C42" s="477"/>
      <c r="D42" s="328">
        <f>SUM(B37:C41)</f>
        <v>9</v>
      </c>
    </row>
    <row r="43" spans="1:6" x14ac:dyDescent="0.3">
      <c r="A43" s="475" t="s">
        <v>249</v>
      </c>
      <c r="B43" s="476"/>
      <c r="C43" s="477"/>
      <c r="D43" s="17">
        <f>D42/(COUNT(B37:C41)*2)</f>
        <v>0.9</v>
      </c>
    </row>
    <row r="44" spans="1:6" x14ac:dyDescent="0.3">
      <c r="A44" s="337"/>
      <c r="B44" s="338"/>
      <c r="C44" s="338"/>
      <c r="D44" s="339"/>
    </row>
    <row r="45" spans="1:6" ht="19.5" x14ac:dyDescent="0.4">
      <c r="A45" s="486" t="s">
        <v>405</v>
      </c>
      <c r="B45" s="487"/>
      <c r="C45" s="487"/>
      <c r="D45" s="487"/>
      <c r="E45" s="487"/>
      <c r="F45" s="48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5" t="s">
        <v>34</v>
      </c>
      <c r="B58" s="476"/>
      <c r="C58" s="477"/>
      <c r="D58" s="340">
        <f>SUM(B46:C57)</f>
        <v>0</v>
      </c>
    </row>
    <row r="59" spans="1:6" x14ac:dyDescent="0.3">
      <c r="A59" s="475" t="s">
        <v>249</v>
      </c>
      <c r="B59" s="476"/>
      <c r="C59" s="477"/>
      <c r="D59" s="17" t="e">
        <f>D58/(COUNT(B46:C57)*2)</f>
        <v>#DIV/0!</v>
      </c>
    </row>
    <row r="60" spans="1:6" x14ac:dyDescent="0.3">
      <c r="A60" s="29"/>
      <c r="B60" s="30"/>
      <c r="C60" s="30"/>
      <c r="D60" s="31"/>
    </row>
    <row r="61" spans="1:6" ht="19.5" x14ac:dyDescent="0.4">
      <c r="A61" s="489" t="s">
        <v>19</v>
      </c>
      <c r="B61" s="490"/>
      <c r="C61" s="490"/>
      <c r="D61" s="490"/>
      <c r="E61" s="490"/>
      <c r="F61" s="490"/>
    </row>
    <row r="62" spans="1:6" ht="45.75" x14ac:dyDescent="0.3">
      <c r="A62" s="6" t="s">
        <v>224</v>
      </c>
      <c r="B62" s="55">
        <v>1</v>
      </c>
      <c r="C62" s="55"/>
      <c r="D62" s="59" t="s">
        <v>705</v>
      </c>
      <c r="E62" s="59" t="s">
        <v>706</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t="s">
        <v>697</v>
      </c>
      <c r="E66" s="55"/>
      <c r="F66" s="55"/>
    </row>
    <row r="67" spans="1:6" ht="18" x14ac:dyDescent="0.35">
      <c r="A67" s="24" t="s">
        <v>250</v>
      </c>
      <c r="B67" s="55">
        <v>2</v>
      </c>
      <c r="C67" s="6" t="str">
        <f>IF(B67=0, -5, "0")</f>
        <v>0</v>
      </c>
      <c r="D67" s="59"/>
      <c r="E67" s="55"/>
      <c r="F67" s="55"/>
    </row>
    <row r="68" spans="1:6" x14ac:dyDescent="0.3">
      <c r="A68" s="475" t="s">
        <v>34</v>
      </c>
      <c r="B68" s="476"/>
      <c r="C68" s="477"/>
      <c r="D68" s="328">
        <f>SUM(B62:C67)</f>
        <v>11</v>
      </c>
    </row>
    <row r="69" spans="1:6" x14ac:dyDescent="0.3">
      <c r="A69" s="475" t="s">
        <v>249</v>
      </c>
      <c r="B69" s="476"/>
      <c r="C69" s="477"/>
      <c r="D69" s="17">
        <f>D68/(COUNT(B62:C67)*2)</f>
        <v>0.91666666666666663</v>
      </c>
    </row>
    <row r="70" spans="1:6" x14ac:dyDescent="0.3">
      <c r="A70" s="10"/>
      <c r="B70" s="11"/>
      <c r="C70" s="11"/>
      <c r="D70" s="12"/>
    </row>
    <row r="71" spans="1:6" ht="19.5" x14ac:dyDescent="0.4">
      <c r="A71" s="478" t="s">
        <v>8</v>
      </c>
      <c r="B71" s="479"/>
      <c r="C71" s="479"/>
      <c r="D71" s="479"/>
      <c r="E71" s="479"/>
      <c r="F71" s="479"/>
    </row>
    <row r="72" spans="1:6" ht="66.75" x14ac:dyDescent="0.35">
      <c r="A72" s="25" t="s">
        <v>146</v>
      </c>
      <c r="B72" s="55">
        <v>0</v>
      </c>
      <c r="C72" s="6">
        <f>IF(B72=0, -5, "0")</f>
        <v>-5</v>
      </c>
      <c r="D72" s="375" t="s">
        <v>484</v>
      </c>
      <c r="E72" s="367" t="s">
        <v>568</v>
      </c>
      <c r="F72" s="55"/>
    </row>
    <row r="73" spans="1:6" x14ac:dyDescent="0.3">
      <c r="A73" s="7" t="s">
        <v>139</v>
      </c>
      <c r="B73" s="55" t="s">
        <v>30</v>
      </c>
      <c r="C73" s="55"/>
      <c r="D73" s="371"/>
      <c r="E73" s="376"/>
      <c r="F73" s="55"/>
    </row>
    <row r="74" spans="1:6" ht="49.5" x14ac:dyDescent="0.3">
      <c r="A74" s="7" t="s">
        <v>203</v>
      </c>
      <c r="B74" s="55">
        <v>1</v>
      </c>
      <c r="C74" s="55"/>
      <c r="D74" s="368" t="s">
        <v>698</v>
      </c>
      <c r="E74" s="377" t="s">
        <v>569</v>
      </c>
      <c r="F74" s="55"/>
    </row>
    <row r="75" spans="1:6" x14ac:dyDescent="0.3">
      <c r="A75" s="7" t="s">
        <v>79</v>
      </c>
      <c r="B75" s="55">
        <v>2</v>
      </c>
      <c r="C75" s="55"/>
      <c r="D75" s="368"/>
      <c r="E75" s="369"/>
      <c r="F75" s="55"/>
    </row>
    <row r="76" spans="1:6" ht="83.25" x14ac:dyDescent="0.35">
      <c r="A76" s="25" t="s">
        <v>180</v>
      </c>
      <c r="B76" s="55">
        <v>1</v>
      </c>
      <c r="C76" s="6" t="str">
        <f>IF(B76=0, -5, "0")</f>
        <v>0</v>
      </c>
      <c r="D76" s="368" t="s">
        <v>699</v>
      </c>
      <c r="E76" s="377" t="s">
        <v>571</v>
      </c>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75" t="s">
        <v>34</v>
      </c>
      <c r="B79" s="476"/>
      <c r="C79" s="477"/>
      <c r="D79" s="328">
        <f>SUM(B72:C78)</f>
        <v>3</v>
      </c>
    </row>
    <row r="80" spans="1:6" x14ac:dyDescent="0.3">
      <c r="A80" s="475" t="s">
        <v>249</v>
      </c>
      <c r="B80" s="476"/>
      <c r="C80" s="477"/>
      <c r="D80" s="17">
        <f>D79/(COUNT(B72:C78)*2)</f>
        <v>0.21428571428571427</v>
      </c>
    </row>
    <row r="81" spans="1:6" x14ac:dyDescent="0.3">
      <c r="A81" s="10"/>
      <c r="B81" s="11"/>
      <c r="C81" s="11"/>
      <c r="D81" s="12"/>
    </row>
    <row r="82" spans="1:6" ht="19.5" x14ac:dyDescent="0.4">
      <c r="A82" s="478" t="s">
        <v>463</v>
      </c>
      <c r="B82" s="479"/>
      <c r="C82" s="479"/>
      <c r="D82" s="479"/>
      <c r="E82" s="479"/>
      <c r="F82" s="479"/>
    </row>
    <row r="83" spans="1:6" ht="19.5" x14ac:dyDescent="0.4">
      <c r="A83" s="6" t="s">
        <v>225</v>
      </c>
      <c r="B83" s="61">
        <v>2</v>
      </c>
      <c r="C83" s="62"/>
      <c r="D83" s="56"/>
      <c r="E83" s="63"/>
      <c r="F83" s="55"/>
    </row>
    <row r="84" spans="1:6" ht="33" x14ac:dyDescent="0.4">
      <c r="A84" s="6" t="s">
        <v>226</v>
      </c>
      <c r="B84" s="61">
        <v>1</v>
      </c>
      <c r="C84" s="62"/>
      <c r="D84" s="359" t="s">
        <v>630</v>
      </c>
      <c r="E84" s="63" t="s">
        <v>631</v>
      </c>
      <c r="F84" s="55"/>
    </row>
    <row r="85" spans="1:6" ht="49.5" x14ac:dyDescent="0.4">
      <c r="A85" s="6" t="s">
        <v>247</v>
      </c>
      <c r="B85" s="61">
        <v>0</v>
      </c>
      <c r="C85" s="62"/>
      <c r="D85" s="354" t="s">
        <v>482</v>
      </c>
      <c r="E85" s="354" t="s">
        <v>503</v>
      </c>
      <c r="F85" s="55"/>
    </row>
    <row r="86" spans="1:6" ht="66" x14ac:dyDescent="0.4">
      <c r="A86" s="6" t="s">
        <v>204</v>
      </c>
      <c r="B86" s="61">
        <v>2</v>
      </c>
      <c r="C86" s="62"/>
      <c r="D86" s="353" t="s">
        <v>480</v>
      </c>
      <c r="E86" s="354" t="s">
        <v>504</v>
      </c>
      <c r="F86" s="55"/>
    </row>
    <row r="87" spans="1:6" ht="19.5" x14ac:dyDescent="0.4">
      <c r="A87" s="6" t="s">
        <v>71</v>
      </c>
      <c r="B87" s="61">
        <v>2</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v>2</v>
      </c>
      <c r="C90" s="55"/>
      <c r="D90" s="65"/>
      <c r="E90" s="65"/>
      <c r="F90" s="55"/>
    </row>
    <row r="91" spans="1:6" ht="36" x14ac:dyDescent="0.35">
      <c r="A91" s="28" t="s">
        <v>160</v>
      </c>
      <c r="B91" s="61">
        <v>2</v>
      </c>
      <c r="C91" s="6" t="str">
        <f>IF(B91=0, -5, "0")</f>
        <v>0</v>
      </c>
      <c r="D91" s="354"/>
      <c r="E91" s="66"/>
      <c r="F91" s="55"/>
    </row>
    <row r="92" spans="1:6" ht="18" x14ac:dyDescent="0.35">
      <c r="A92" s="28" t="s">
        <v>193</v>
      </c>
      <c r="B92" s="61">
        <v>2</v>
      </c>
      <c r="C92" s="6" t="str">
        <f>IF(B92=0, -5, "0")</f>
        <v>0</v>
      </c>
      <c r="D92" s="354"/>
      <c r="E92" s="353"/>
      <c r="F92" s="55"/>
    </row>
    <row r="93" spans="1:6" ht="18" x14ac:dyDescent="0.35">
      <c r="A93" s="28" t="s">
        <v>239</v>
      </c>
      <c r="B93" s="61">
        <v>2</v>
      </c>
      <c r="C93" s="6" t="str">
        <f>IF(B93=0, -5, "0")</f>
        <v>0</v>
      </c>
      <c r="D93" s="56"/>
      <c r="E93" s="66"/>
      <c r="F93" s="55"/>
    </row>
    <row r="94" spans="1:6" x14ac:dyDescent="0.3">
      <c r="A94" s="7" t="s">
        <v>191</v>
      </c>
      <c r="B94" s="61">
        <v>1</v>
      </c>
      <c r="C94" s="55"/>
      <c r="D94" s="56" t="s">
        <v>628</v>
      </c>
      <c r="E94" s="66" t="s">
        <v>629</v>
      </c>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5" t="s">
        <v>34</v>
      </c>
      <c r="B100" s="476"/>
      <c r="C100" s="477"/>
      <c r="D100" s="328">
        <f>SUM(B83:C99)</f>
        <v>30</v>
      </c>
    </row>
    <row r="101" spans="1:6" x14ac:dyDescent="0.3">
      <c r="A101" s="475" t="s">
        <v>249</v>
      </c>
      <c r="B101" s="476"/>
      <c r="C101" s="477"/>
      <c r="D101" s="17">
        <f>D100/(COUNT(B83:C99)*2)</f>
        <v>0.88235294117647056</v>
      </c>
    </row>
    <row r="102" spans="1:6" x14ac:dyDescent="0.3">
      <c r="A102" s="10"/>
      <c r="B102" s="11"/>
      <c r="C102" s="11"/>
      <c r="D102" s="12"/>
    </row>
    <row r="103" spans="1:6" ht="19.5" x14ac:dyDescent="0.4">
      <c r="A103" s="478" t="s">
        <v>170</v>
      </c>
      <c r="B103" s="479"/>
      <c r="C103" s="479"/>
      <c r="D103" s="479"/>
      <c r="E103" s="479"/>
      <c r="F103" s="479"/>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51" x14ac:dyDescent="0.4">
      <c r="A108" s="6" t="s">
        <v>205</v>
      </c>
      <c r="B108" s="69">
        <v>1</v>
      </c>
      <c r="C108" s="62"/>
      <c r="D108" s="364" t="s">
        <v>475</v>
      </c>
      <c r="E108" s="365" t="s">
        <v>513</v>
      </c>
      <c r="F108" s="55"/>
    </row>
    <row r="109" spans="1:6" ht="83.25" x14ac:dyDescent="0.35">
      <c r="A109" s="28" t="s">
        <v>189</v>
      </c>
      <c r="B109" s="69">
        <v>1</v>
      </c>
      <c r="C109" s="6" t="str">
        <f>IF(B109=0, -5, "0")</f>
        <v>0</v>
      </c>
      <c r="D109" s="366" t="s">
        <v>638</v>
      </c>
      <c r="E109" s="511" t="s">
        <v>639</v>
      </c>
      <c r="F109" s="55"/>
    </row>
    <row r="110" spans="1:6" ht="18" x14ac:dyDescent="0.35">
      <c r="A110" s="24" t="s">
        <v>194</v>
      </c>
      <c r="B110" s="69">
        <v>1</v>
      </c>
      <c r="C110" s="6" t="str">
        <f>IF(B110=0, -5, "0")</f>
        <v>0</v>
      </c>
      <c r="D110" s="367" t="s">
        <v>516</v>
      </c>
      <c r="E110" s="512"/>
      <c r="F110" s="55"/>
    </row>
    <row r="111" spans="1:6" ht="33" x14ac:dyDescent="0.3">
      <c r="A111" s="6" t="s">
        <v>136</v>
      </c>
      <c r="B111" s="69">
        <v>1</v>
      </c>
      <c r="C111" s="55"/>
      <c r="D111" s="366" t="s">
        <v>634</v>
      </c>
      <c r="E111" s="370" t="s">
        <v>648</v>
      </c>
      <c r="F111" s="55"/>
    </row>
    <row r="112" spans="1:6" x14ac:dyDescent="0.3">
      <c r="A112" s="9" t="s">
        <v>236</v>
      </c>
      <c r="B112" s="69">
        <v>2</v>
      </c>
      <c r="C112" s="55"/>
      <c r="D112" s="367"/>
      <c r="E112" s="371"/>
      <c r="F112" s="55"/>
    </row>
    <row r="113" spans="1:6" x14ac:dyDescent="0.3">
      <c r="A113" s="9" t="s">
        <v>237</v>
      </c>
      <c r="B113" s="69">
        <v>2</v>
      </c>
      <c r="C113" s="55"/>
      <c r="D113" s="367"/>
      <c r="E113" s="371"/>
      <c r="F113" s="55"/>
    </row>
    <row r="114" spans="1:6" x14ac:dyDescent="0.3">
      <c r="A114" s="6" t="s">
        <v>114</v>
      </c>
      <c r="B114" s="69">
        <v>2</v>
      </c>
      <c r="C114" s="55"/>
      <c r="D114" s="368"/>
      <c r="E114" s="369"/>
      <c r="F114" s="55"/>
    </row>
    <row r="115" spans="1:6" ht="50.25" x14ac:dyDescent="0.35">
      <c r="A115" s="28" t="s">
        <v>161</v>
      </c>
      <c r="B115" s="69">
        <v>2</v>
      </c>
      <c r="C115" s="6" t="str">
        <f>IF(B115=0, -5, "0")</f>
        <v>0</v>
      </c>
      <c r="D115" s="368" t="s">
        <v>640</v>
      </c>
      <c r="E115" s="369"/>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75" t="s">
        <v>34</v>
      </c>
      <c r="B118" s="476"/>
      <c r="C118" s="477"/>
      <c r="D118" s="328">
        <f>SUM(B104:C117)</f>
        <v>24</v>
      </c>
    </row>
    <row r="119" spans="1:6" x14ac:dyDescent="0.3">
      <c r="A119" s="475" t="s">
        <v>249</v>
      </c>
      <c r="B119" s="476"/>
      <c r="C119" s="477"/>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78" t="s">
        <v>171</v>
      </c>
      <c r="B122" s="479"/>
      <c r="C122" s="479"/>
      <c r="D122" s="479"/>
      <c r="E122" s="479"/>
      <c r="F122" s="47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1</v>
      </c>
      <c r="C129" s="55"/>
      <c r="D129" s="56" t="s">
        <v>529</v>
      </c>
      <c r="E129" s="56" t="s">
        <v>530</v>
      </c>
      <c r="F129" s="55"/>
    </row>
    <row r="130" spans="1:6" x14ac:dyDescent="0.3">
      <c r="A130" s="38" t="s">
        <v>236</v>
      </c>
      <c r="B130" s="69">
        <v>2</v>
      </c>
      <c r="C130" s="55"/>
      <c r="D130" s="56"/>
      <c r="E130" s="55"/>
      <c r="F130" s="55"/>
    </row>
    <row r="131" spans="1:6" ht="36" x14ac:dyDescent="0.35">
      <c r="A131" s="28" t="s">
        <v>266</v>
      </c>
      <c r="B131" s="69">
        <v>2</v>
      </c>
      <c r="C131" s="6" t="str">
        <f>IF(B131=0, -5, "0")</f>
        <v>0</v>
      </c>
      <c r="D131" s="56" t="s">
        <v>647</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5" t="s">
        <v>34</v>
      </c>
      <c r="B134" s="476"/>
      <c r="C134" s="477"/>
      <c r="D134" s="328">
        <f>SUM(B123:C133)</f>
        <v>21</v>
      </c>
    </row>
    <row r="135" spans="1:6" x14ac:dyDescent="0.3">
      <c r="A135" s="475" t="s">
        <v>249</v>
      </c>
      <c r="B135" s="476"/>
      <c r="C135" s="477"/>
      <c r="D135" s="17">
        <f>D134/(COUNT(B123:C133)*2)</f>
        <v>0.95454545454545459</v>
      </c>
    </row>
    <row r="136" spans="1:6" x14ac:dyDescent="0.3">
      <c r="A136" s="10"/>
      <c r="B136" s="11"/>
      <c r="C136" s="11"/>
      <c r="D136" s="12"/>
    </row>
    <row r="137" spans="1:6" ht="19.5" x14ac:dyDescent="0.4">
      <c r="A137" s="478" t="s">
        <v>154</v>
      </c>
      <c r="B137" s="479"/>
      <c r="C137" s="479"/>
      <c r="D137" s="479"/>
      <c r="E137" s="479"/>
      <c r="F137" s="479"/>
    </row>
    <row r="138" spans="1:6" ht="82.5" x14ac:dyDescent="0.3">
      <c r="A138" s="26" t="s">
        <v>229</v>
      </c>
      <c r="B138" s="70">
        <v>1</v>
      </c>
      <c r="C138" s="55"/>
      <c r="D138" s="71" t="s">
        <v>673</v>
      </c>
      <c r="E138" s="71" t="s">
        <v>674</v>
      </c>
      <c r="F138" s="55"/>
    </row>
    <row r="139" spans="1:6" x14ac:dyDescent="0.3">
      <c r="A139" s="26" t="s">
        <v>226</v>
      </c>
      <c r="B139" s="70">
        <v>2</v>
      </c>
      <c r="C139" s="55"/>
      <c r="D139" s="56"/>
      <c r="E139" s="56"/>
      <c r="F139" s="55"/>
    </row>
    <row r="140" spans="1:6" ht="34.5" x14ac:dyDescent="0.4">
      <c r="A140" s="6" t="s">
        <v>247</v>
      </c>
      <c r="B140" s="70">
        <v>1</v>
      </c>
      <c r="C140" s="62"/>
      <c r="D140" s="56" t="s">
        <v>541</v>
      </c>
      <c r="E140" s="56" t="s">
        <v>542</v>
      </c>
      <c r="F140" s="55"/>
    </row>
    <row r="141" spans="1:6" ht="19.5" x14ac:dyDescent="0.4">
      <c r="A141" s="6" t="s">
        <v>204</v>
      </c>
      <c r="B141" s="70">
        <v>2</v>
      </c>
      <c r="C141" s="62"/>
      <c r="D141" s="56"/>
      <c r="E141" s="56"/>
      <c r="F141" s="55"/>
    </row>
    <row r="142" spans="1:6" ht="67.5" x14ac:dyDescent="0.4">
      <c r="A142" s="6" t="s">
        <v>246</v>
      </c>
      <c r="B142" s="70">
        <v>1</v>
      </c>
      <c r="C142" s="62"/>
      <c r="D142" s="56" t="s">
        <v>470</v>
      </c>
      <c r="E142" s="56" t="s">
        <v>544</v>
      </c>
      <c r="F142" s="55"/>
    </row>
    <row r="143" spans="1:6" ht="36" x14ac:dyDescent="0.35">
      <c r="A143" s="25" t="s">
        <v>172</v>
      </c>
      <c r="B143" s="70">
        <v>2</v>
      </c>
      <c r="C143" s="6" t="str">
        <f>IF(B143=0, -5, "0")</f>
        <v>0</v>
      </c>
      <c r="D143" s="56"/>
      <c r="E143" s="63"/>
      <c r="F143" s="55"/>
    </row>
    <row r="144" spans="1:6" ht="83.25" x14ac:dyDescent="0.35">
      <c r="A144" s="24" t="s">
        <v>195</v>
      </c>
      <c r="B144" s="70">
        <v>1</v>
      </c>
      <c r="C144" s="6" t="str">
        <f>IF(B144=0, -5, "0")</f>
        <v>0</v>
      </c>
      <c r="D144" s="56" t="s">
        <v>671</v>
      </c>
      <c r="E144" s="56" t="s">
        <v>547</v>
      </c>
      <c r="F144" s="55"/>
    </row>
    <row r="145" spans="1:6" x14ac:dyDescent="0.3">
      <c r="A145" s="6" t="s">
        <v>137</v>
      </c>
      <c r="B145" s="70">
        <v>2</v>
      </c>
      <c r="C145" s="77"/>
      <c r="D145" s="56"/>
      <c r="E145" s="56"/>
      <c r="F145" s="55"/>
    </row>
    <row r="146" spans="1:6" ht="36" x14ac:dyDescent="0.35">
      <c r="A146" s="25" t="s">
        <v>162</v>
      </c>
      <c r="B146" s="70">
        <v>2</v>
      </c>
      <c r="C146" s="6" t="str">
        <f>IF(B146=0, -5, "0")</f>
        <v>0</v>
      </c>
      <c r="D146" s="56" t="s">
        <v>672</v>
      </c>
      <c r="E146" s="56"/>
      <c r="F146" s="55"/>
    </row>
    <row r="147" spans="1:6" x14ac:dyDescent="0.3">
      <c r="A147" s="7" t="s">
        <v>230</v>
      </c>
      <c r="B147" s="70">
        <v>2</v>
      </c>
      <c r="C147" s="77"/>
      <c r="D147" s="56"/>
      <c r="E147" s="56"/>
      <c r="F147" s="55"/>
    </row>
    <row r="148" spans="1:6" ht="33" x14ac:dyDescent="0.35">
      <c r="A148" s="27" t="s">
        <v>270</v>
      </c>
      <c r="B148" s="70">
        <v>1</v>
      </c>
      <c r="C148" s="6" t="str">
        <f>IF(B148=0, -5, "0")</f>
        <v>0</v>
      </c>
      <c r="D148" s="354" t="s">
        <v>670</v>
      </c>
      <c r="E148" s="63" t="s">
        <v>669</v>
      </c>
      <c r="F148" s="55"/>
    </row>
    <row r="149" spans="1:6" x14ac:dyDescent="0.3">
      <c r="A149" s="475" t="s">
        <v>34</v>
      </c>
      <c r="B149" s="476"/>
      <c r="C149" s="477"/>
      <c r="D149" s="328">
        <f>SUM(B138:C148)</f>
        <v>17</v>
      </c>
    </row>
    <row r="150" spans="1:6" x14ac:dyDescent="0.3">
      <c r="A150" s="475" t="s">
        <v>249</v>
      </c>
      <c r="B150" s="476"/>
      <c r="C150" s="477"/>
      <c r="D150" s="16">
        <f>D149/(COUNT(B138:C148)*2)</f>
        <v>0.77272727272727271</v>
      </c>
    </row>
    <row r="151" spans="1:6" x14ac:dyDescent="0.3">
      <c r="A151" s="10"/>
      <c r="B151" s="11"/>
      <c r="C151" s="11"/>
      <c r="D151" s="15"/>
    </row>
    <row r="152" spans="1:6" ht="19.5" x14ac:dyDescent="0.4">
      <c r="A152" s="478" t="s">
        <v>61</v>
      </c>
      <c r="B152" s="479"/>
      <c r="C152" s="479"/>
      <c r="D152" s="479"/>
      <c r="E152" s="479"/>
      <c r="F152" s="47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9.5" x14ac:dyDescent="0.3">
      <c r="A156" s="26" t="s">
        <v>232</v>
      </c>
      <c r="B156" s="69">
        <v>1</v>
      </c>
      <c r="C156" s="56"/>
      <c r="D156" s="56" t="s">
        <v>478</v>
      </c>
      <c r="E156" s="56" t="s">
        <v>552</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33.75" x14ac:dyDescent="0.35">
      <c r="A160" s="24" t="s">
        <v>196</v>
      </c>
      <c r="B160" s="69">
        <v>2</v>
      </c>
      <c r="C160" s="6" t="str">
        <f>IF(B160=0, -5, "0")</f>
        <v>0</v>
      </c>
      <c r="D160" s="56" t="s">
        <v>689</v>
      </c>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75" t="s">
        <v>34</v>
      </c>
      <c r="B165" s="476"/>
      <c r="C165" s="477"/>
      <c r="D165" s="328">
        <f>SUM(B153:C164)</f>
        <v>23</v>
      </c>
    </row>
    <row r="166" spans="1:6" x14ac:dyDescent="0.3">
      <c r="A166" s="475" t="s">
        <v>249</v>
      </c>
      <c r="B166" s="476"/>
      <c r="C166" s="477"/>
      <c r="D166" s="17">
        <f>D165/(COUNT(B153:C164)*2)</f>
        <v>0.95833333333333337</v>
      </c>
    </row>
    <row r="167" spans="1:6" x14ac:dyDescent="0.3">
      <c r="A167" s="10"/>
      <c r="B167" s="11"/>
      <c r="C167" s="11"/>
      <c r="D167" s="12"/>
    </row>
    <row r="168" spans="1:6" ht="19.5" x14ac:dyDescent="0.4">
      <c r="A168" s="478" t="s">
        <v>176</v>
      </c>
      <c r="B168" s="479"/>
      <c r="C168" s="479"/>
      <c r="D168" s="479"/>
      <c r="E168" s="479"/>
      <c r="F168" s="479"/>
    </row>
    <row r="169" spans="1:6" ht="49.5" x14ac:dyDescent="0.3">
      <c r="A169" s="32" t="s">
        <v>233</v>
      </c>
      <c r="B169" s="55">
        <v>0</v>
      </c>
      <c r="C169" s="55"/>
      <c r="D169" s="367" t="s">
        <v>579</v>
      </c>
      <c r="E169" s="365" t="s">
        <v>580</v>
      </c>
      <c r="F169" s="55"/>
    </row>
    <row r="170" spans="1:6" x14ac:dyDescent="0.3">
      <c r="A170" s="6" t="s">
        <v>126</v>
      </c>
      <c r="B170" s="55">
        <v>2</v>
      </c>
      <c r="C170" s="55"/>
      <c r="D170" s="368"/>
      <c r="E170" s="369"/>
      <c r="F170" s="55"/>
    </row>
    <row r="171" spans="1:6" ht="50.25" x14ac:dyDescent="0.35">
      <c r="A171" s="24" t="s">
        <v>260</v>
      </c>
      <c r="B171" s="55">
        <v>1</v>
      </c>
      <c r="C171" s="6" t="str">
        <f>IF(B171=0, -5, "0")</f>
        <v>0</v>
      </c>
      <c r="D171" s="368" t="s">
        <v>700</v>
      </c>
      <c r="E171" s="378" t="s">
        <v>583</v>
      </c>
      <c r="F171" s="55"/>
    </row>
    <row r="172" spans="1:6" ht="83.25" x14ac:dyDescent="0.35">
      <c r="A172" s="24" t="s">
        <v>261</v>
      </c>
      <c r="B172" s="55">
        <v>1</v>
      </c>
      <c r="C172" s="6" t="str">
        <f>IF(B172=0, -5, "0")</f>
        <v>0</v>
      </c>
      <c r="D172" s="368" t="s">
        <v>701</v>
      </c>
      <c r="E172" s="365" t="s">
        <v>582</v>
      </c>
      <c r="F172" s="55"/>
    </row>
    <row r="173" spans="1:6" ht="66.75" x14ac:dyDescent="0.35">
      <c r="A173" s="24" t="s">
        <v>262</v>
      </c>
      <c r="B173" s="55">
        <v>1</v>
      </c>
      <c r="C173" s="6" t="str">
        <f>IF(B173=0, -5, "0")</f>
        <v>0</v>
      </c>
      <c r="D173" s="368" t="s">
        <v>611</v>
      </c>
      <c r="E173" s="377" t="s">
        <v>581</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75" t="s">
        <v>34</v>
      </c>
      <c r="B177" s="480"/>
      <c r="C177" s="481"/>
      <c r="D177" s="329">
        <f>SUM(B169:C176)</f>
        <v>11</v>
      </c>
    </row>
    <row r="178" spans="1:6" x14ac:dyDescent="0.3">
      <c r="A178" s="475" t="s">
        <v>249</v>
      </c>
      <c r="B178" s="476"/>
      <c r="C178" s="477"/>
      <c r="D178" s="17">
        <f>D177/(COUNT(B169:C176)*2)</f>
        <v>0.6875</v>
      </c>
    </row>
    <row r="179" spans="1:6" x14ac:dyDescent="0.3">
      <c r="A179" s="10"/>
      <c r="B179" s="11"/>
      <c r="C179" s="13"/>
      <c r="D179" s="14"/>
    </row>
    <row r="180" spans="1:6" ht="19.5" x14ac:dyDescent="0.4">
      <c r="A180" s="478" t="s">
        <v>64</v>
      </c>
      <c r="B180" s="479"/>
      <c r="C180" s="479"/>
      <c r="D180" s="479"/>
      <c r="E180" s="479"/>
      <c r="F180" s="479"/>
    </row>
    <row r="181" spans="1:6" ht="66.75" x14ac:dyDescent="0.35">
      <c r="A181" s="24" t="s">
        <v>240</v>
      </c>
      <c r="B181" s="55">
        <v>1</v>
      </c>
      <c r="C181" s="6" t="str">
        <f>IF(B181=0, -5, "0")</f>
        <v>0</v>
      </c>
      <c r="D181" s="367" t="s">
        <v>481</v>
      </c>
      <c r="E181" s="365" t="s">
        <v>584</v>
      </c>
      <c r="F181" s="55"/>
    </row>
    <row r="182" spans="1:6" ht="148.5" x14ac:dyDescent="0.3">
      <c r="A182" s="6" t="s">
        <v>241</v>
      </c>
      <c r="B182" s="55">
        <v>1</v>
      </c>
      <c r="C182" s="55"/>
      <c r="D182" s="379" t="s">
        <v>702</v>
      </c>
      <c r="E182" s="379" t="s">
        <v>703</v>
      </c>
      <c r="F182" s="55"/>
    </row>
    <row r="183" spans="1:6" ht="49.5" x14ac:dyDescent="0.3">
      <c r="A183" s="26" t="s">
        <v>174</v>
      </c>
      <c r="B183" s="55">
        <v>1</v>
      </c>
      <c r="C183" s="55"/>
      <c r="D183" s="368" t="s">
        <v>586</v>
      </c>
      <c r="E183" s="377" t="s">
        <v>587</v>
      </c>
      <c r="F183" s="55"/>
    </row>
    <row r="184" spans="1:6" x14ac:dyDescent="0.3">
      <c r="A184" s="6" t="s">
        <v>73</v>
      </c>
      <c r="B184" s="55">
        <v>2</v>
      </c>
      <c r="C184" s="55"/>
      <c r="D184" s="55"/>
      <c r="E184" s="56"/>
      <c r="F184" s="55"/>
    </row>
    <row r="185" spans="1:6" x14ac:dyDescent="0.3">
      <c r="A185" s="475" t="s">
        <v>34</v>
      </c>
      <c r="B185" s="476"/>
      <c r="C185" s="477"/>
      <c r="D185" s="328">
        <f>SUM(B181:C184)</f>
        <v>5</v>
      </c>
    </row>
    <row r="186" spans="1:6" x14ac:dyDescent="0.3">
      <c r="A186" s="475" t="s">
        <v>249</v>
      </c>
      <c r="B186" s="476"/>
      <c r="C186" s="477"/>
      <c r="D186" s="17">
        <f>D185/(COUNT(B181:C184)*2)</f>
        <v>0.625</v>
      </c>
    </row>
    <row r="187" spans="1:6" x14ac:dyDescent="0.3">
      <c r="A187" s="10"/>
      <c r="B187" s="11"/>
      <c r="C187" s="11"/>
      <c r="D187" s="12"/>
    </row>
    <row r="188" spans="1:6" ht="19.5" x14ac:dyDescent="0.4">
      <c r="A188" s="482" t="s">
        <v>15</v>
      </c>
      <c r="B188" s="483"/>
      <c r="C188" s="483"/>
      <c r="D188" s="483"/>
      <c r="E188" s="483"/>
      <c r="F188" s="483"/>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75" t="s">
        <v>34</v>
      </c>
      <c r="B193" s="476"/>
      <c r="C193" s="477"/>
      <c r="D193" s="328">
        <f>SUM(B189:C192)</f>
        <v>8</v>
      </c>
    </row>
    <row r="194" spans="1:7" x14ac:dyDescent="0.3">
      <c r="A194" s="475" t="s">
        <v>249</v>
      </c>
      <c r="B194" s="476"/>
      <c r="C194" s="477"/>
      <c r="D194" s="17">
        <f>D193/(COUNT(B189:C192)*2)</f>
        <v>1</v>
      </c>
    </row>
    <row r="195" spans="1:7" x14ac:dyDescent="0.3">
      <c r="A195" s="10"/>
      <c r="B195" s="11"/>
      <c r="C195" s="11"/>
      <c r="D195" s="12"/>
    </row>
    <row r="196" spans="1:7" ht="19.5" x14ac:dyDescent="0.4">
      <c r="A196" s="478" t="s">
        <v>65</v>
      </c>
      <c r="B196" s="479"/>
      <c r="C196" s="479"/>
      <c r="D196" s="479"/>
      <c r="E196" s="479"/>
      <c r="F196" s="479"/>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75" t="s">
        <v>34</v>
      </c>
      <c r="B202" s="476"/>
      <c r="C202" s="477"/>
      <c r="D202" s="328">
        <f>SUM(B197:C201)</f>
        <v>10</v>
      </c>
    </row>
    <row r="203" spans="1:7" x14ac:dyDescent="0.3">
      <c r="A203" s="475" t="s">
        <v>249</v>
      </c>
      <c r="B203" s="476"/>
      <c r="C203" s="477"/>
      <c r="D203" s="17">
        <f>D202/(COUNT(B197:C201)*2)</f>
        <v>1</v>
      </c>
    </row>
    <row r="204" spans="1:7" x14ac:dyDescent="0.3">
      <c r="A204" s="10"/>
      <c r="B204" s="11"/>
      <c r="C204" s="11"/>
      <c r="D204" s="12"/>
    </row>
    <row r="205" spans="1:7" ht="19.5" x14ac:dyDescent="0.4">
      <c r="A205" s="478" t="s">
        <v>175</v>
      </c>
      <c r="B205" s="479"/>
      <c r="C205" s="479"/>
      <c r="D205" s="479"/>
      <c r="E205" s="479"/>
      <c r="F205" s="479"/>
    </row>
    <row r="206" spans="1:7" ht="49.5" x14ac:dyDescent="0.3">
      <c r="A206" s="26" t="s">
        <v>302</v>
      </c>
      <c r="B206" s="55">
        <v>1</v>
      </c>
      <c r="C206" s="55"/>
      <c r="D206" s="56" t="s">
        <v>590</v>
      </c>
      <c r="E206" s="56" t="s">
        <v>591</v>
      </c>
      <c r="F206" s="55"/>
      <c r="G206" s="3"/>
    </row>
    <row r="207" spans="1:7" ht="18" x14ac:dyDescent="0.35">
      <c r="A207" s="83" t="s">
        <v>269</v>
      </c>
      <c r="B207" s="55">
        <v>2</v>
      </c>
      <c r="C207" s="6" t="str">
        <f>IF(B207=0, -5, "0")</f>
        <v>0</v>
      </c>
      <c r="D207" s="55"/>
      <c r="E207" s="55"/>
      <c r="F207" s="55"/>
    </row>
    <row r="208" spans="1:7" ht="33" x14ac:dyDescent="0.3">
      <c r="A208" s="6" t="s">
        <v>265</v>
      </c>
      <c r="B208" s="55">
        <v>1</v>
      </c>
      <c r="C208" s="55"/>
      <c r="D208" s="56" t="s">
        <v>688</v>
      </c>
      <c r="E208" s="55" t="s">
        <v>704</v>
      </c>
      <c r="F208" s="55"/>
    </row>
    <row r="209" spans="1:6" x14ac:dyDescent="0.3">
      <c r="A209" s="33" t="s">
        <v>157</v>
      </c>
      <c r="B209" s="55">
        <v>2</v>
      </c>
      <c r="C209" s="55"/>
      <c r="D209" s="55"/>
      <c r="E209" s="55"/>
      <c r="F209" s="55"/>
    </row>
    <row r="210" spans="1:6" x14ac:dyDescent="0.3">
      <c r="A210" s="475" t="s">
        <v>34</v>
      </c>
      <c r="B210" s="476"/>
      <c r="C210" s="477"/>
      <c r="D210" s="34">
        <f>SUM(B206:C209)</f>
        <v>6</v>
      </c>
    </row>
    <row r="211" spans="1:6" x14ac:dyDescent="0.3">
      <c r="A211" s="475" t="s">
        <v>249</v>
      </c>
      <c r="B211" s="476"/>
      <c r="C211" s="477"/>
      <c r="D211" s="17">
        <f>D210/(COUNT(B206:C209)*2)</f>
        <v>0.75</v>
      </c>
    </row>
    <row r="213" spans="1:6" ht="18" x14ac:dyDescent="0.35">
      <c r="A213" s="37" t="s">
        <v>402</v>
      </c>
      <c r="B213" s="36"/>
      <c r="C213" s="36"/>
      <c r="D213" s="86">
        <f>E213/F213</f>
        <v>0.3125</v>
      </c>
      <c r="E213" s="322">
        <f>COUNTIF('A3 Technique'!F17:F209,"ok")</f>
        <v>10</v>
      </c>
      <c r="F213" s="322">
        <f>COUNTA('A3 Technique'!F17:F209)</f>
        <v>32</v>
      </c>
    </row>
    <row r="214" spans="1:6" ht="22.5" x14ac:dyDescent="0.3">
      <c r="A214" s="19" t="s">
        <v>403</v>
      </c>
      <c r="B214" s="20"/>
      <c r="C214" s="21"/>
      <c r="D214" s="22">
        <f>SUM(D210,D202,D193,D185,D177,D79,D68,D33,D22,D134,D165,D149,D118,D100,D42,D58)</f>
        <v>202</v>
      </c>
    </row>
    <row r="215" spans="1:6" ht="22.5" x14ac:dyDescent="0.3">
      <c r="A215" s="19" t="s">
        <v>274</v>
      </c>
      <c r="B215" s="20"/>
      <c r="C215" s="21"/>
      <c r="D215" s="23">
        <f>D214/(COUNT(B206:C209,B197:C201,B189:C192,B181:C184,B169:C176,B72:C78,B62:C67,B26:C32,B17:C21,B123:C133,B153:C164,B138:C148,B104:C117,B83:C99,B37:C41,B46:C57)*2)</f>
        <v>0.84166666666666667</v>
      </c>
    </row>
  </sheetData>
  <sheetProtection formatCells="0" formatColumns="0" formatRows="0"/>
  <mergeCells count="63">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09:E1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38:B148 B26:B32 B37:B41 B17:B21 B197:B201 B83:B99 B104:B117 B123:B133 B72:B78 B46:B57 B169:B176 B181:B184 B189:B192 B206:B209 B62:B67" xr:uid="{00000000-0002-0000-0400-000000000000}">
      <formula1>$B$1:$B$4</formula1>
    </dataValidation>
    <dataValidation type="list" allowBlank="1" showInputMessage="1" showErrorMessage="1" sqref="G15:G17 F17:F21 F26:F32 F37:F41 F62:F67 F72:F78 F83:F99 F104:F117 F123:F133 F138:F148 F153:F164 F169:F176 F181:F184 F189:F192 F197:F201 F206:F209 F46:F57" xr:uid="{00000000-0002-0000-04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3</vt:i4>
      </vt:variant>
    </vt:vector>
  </HeadingPairs>
  <TitlesOfParts>
    <vt:vector size="8" baseType="lpstr">
      <vt:lpstr>Page de garde</vt:lpstr>
      <vt:lpstr>A3 Exploitation</vt:lpstr>
      <vt:lpstr>A3 Technique</vt:lpstr>
      <vt:lpstr>A4 Exploitation</vt:lpstr>
      <vt:lpstr>A4 Technique</vt:lpstr>
      <vt:lpstr>'A3 Exploitation'!Zone_d_impression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QLC-AB</cp:lastModifiedBy>
  <cp:lastPrinted>2019-01-11T11:00:47Z</cp:lastPrinted>
  <dcterms:created xsi:type="dcterms:W3CDTF">2015-10-03T07:44:26Z</dcterms:created>
  <dcterms:modified xsi:type="dcterms:W3CDTF">2019-12-02T08:55:35Z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