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codeName="ThisWorkbook"/>
  <mc:AlternateContent xmlns:mc="http://schemas.openxmlformats.org/markup-compatibility/2006">
    <mc:Choice Requires="x15">
      <x15ac:absPath xmlns:x15ac="http://schemas.microsoft.com/office/spreadsheetml/2010/11/ac" url="E:\hend kammoun\"/>
    </mc:Choice>
  </mc:AlternateContent>
  <xr:revisionPtr revIDLastSave="0" documentId="13_ncr:1_{BEDBCDF5-3DBD-4451-A3A8-1AE3E2317FC0}" xr6:coauthVersionLast="33" xr6:coauthVersionMax="33" xr10:uidLastSave="{00000000-0000-0000-0000-000000000000}"/>
  <bookViews>
    <workbookView xWindow="0" yWindow="0" windowWidth="20130" windowHeight="5610" tabRatio="916" firstSheet="1" activeTab="3"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76" i="40" l="1"/>
  <c r="D476" i="38"/>
  <c r="D476" i="31"/>
  <c r="D476" i="33"/>
  <c r="D476" i="43"/>
  <c r="D197" i="39"/>
  <c r="D197" i="25"/>
  <c r="F543" i="38"/>
  <c r="F543" i="31"/>
  <c r="F543" i="3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44" i="43"/>
  <c r="D533" i="43"/>
  <c r="D534" i="43" s="1"/>
  <c r="B162" i="29" s="1"/>
  <c r="D513" i="43"/>
  <c r="D514" i="43" s="1"/>
  <c r="B152" i="29" s="1"/>
  <c r="D499" i="43"/>
  <c r="D477" i="43"/>
  <c r="D440" i="43"/>
  <c r="D387" i="43"/>
  <c r="D314" i="43"/>
  <c r="D262" i="43"/>
  <c r="D201" i="43"/>
  <c r="D154" i="43"/>
  <c r="D100" i="43"/>
  <c r="B476" i="40"/>
  <c r="D477" i="40" s="1"/>
  <c r="D222" i="40"/>
  <c r="D223" i="40" s="1"/>
  <c r="D99" i="40"/>
  <c r="B99" i="40" s="1"/>
  <c r="D100" i="40" s="1"/>
  <c r="D101" i="40" s="1"/>
  <c r="D25" i="40"/>
  <c r="D26" i="40" s="1"/>
  <c r="D477" i="38"/>
  <c r="D313" i="38"/>
  <c r="D314" i="38" s="1"/>
  <c r="D285" i="38"/>
  <c r="D286" i="38" s="1"/>
  <c r="D25" i="38"/>
  <c r="D26" i="38" s="1"/>
  <c r="D493" i="31"/>
  <c r="D494" i="31" s="1"/>
  <c r="D222" i="31"/>
  <c r="D223" i="31" s="1"/>
  <c r="D25" i="31"/>
  <c r="D26" i="31" s="1"/>
  <c r="D498" i="33"/>
  <c r="D499" i="33" s="1"/>
  <c r="D457" i="33"/>
  <c r="D458" i="33" s="1"/>
  <c r="D406" i="33"/>
  <c r="D407" i="33" s="1"/>
  <c r="D261" i="33"/>
  <c r="D262"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D532" i="40" s="1"/>
  <c r="B532" i="40" s="1"/>
  <c r="D533" i="40" s="1"/>
  <c r="D534" i="40" s="1"/>
  <c r="E532" i="40"/>
  <c r="F512" i="40"/>
  <c r="E512" i="40"/>
  <c r="D512" i="40" s="1"/>
  <c r="F498" i="40"/>
  <c r="E498" i="40"/>
  <c r="D498" i="40" s="1"/>
  <c r="B498" i="40" s="1"/>
  <c r="D499" i="40" s="1"/>
  <c r="F476" i="40"/>
  <c r="E476" i="40"/>
  <c r="F439" i="40"/>
  <c r="D439" i="40" s="1"/>
  <c r="B439" i="40" s="1"/>
  <c r="E439" i="40"/>
  <c r="F386" i="40"/>
  <c r="E386" i="40"/>
  <c r="D386" i="40" s="1"/>
  <c r="B386" i="40" s="1"/>
  <c r="D387" i="40" s="1"/>
  <c r="F353" i="40"/>
  <c r="E353" i="40"/>
  <c r="D353" i="40" s="1"/>
  <c r="B353" i="40" s="1"/>
  <c r="D354" i="40" s="1"/>
  <c r="F313" i="40"/>
  <c r="E313" i="40"/>
  <c r="D313" i="40" s="1"/>
  <c r="B313" i="40" s="1"/>
  <c r="D314" i="40" s="1"/>
  <c r="F261" i="40"/>
  <c r="D261" i="40" s="1"/>
  <c r="B261" i="40" s="1"/>
  <c r="E261" i="40"/>
  <c r="F200" i="40"/>
  <c r="E200" i="40"/>
  <c r="D200" i="40" s="1"/>
  <c r="B200" i="40" s="1"/>
  <c r="F153" i="40"/>
  <c r="E153" i="40"/>
  <c r="D153" i="40" s="1"/>
  <c r="B153" i="40" s="1"/>
  <c r="D154" i="40" s="1"/>
  <c r="F99" i="40"/>
  <c r="E99" i="40"/>
  <c r="F41" i="40"/>
  <c r="E41" i="40"/>
  <c r="D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F261" i="38"/>
  <c r="E261" i="38"/>
  <c r="D261" i="38" s="1"/>
  <c r="F200" i="38"/>
  <c r="E200" i="38"/>
  <c r="D200" i="38" s="1"/>
  <c r="F153" i="38"/>
  <c r="E153" i="38"/>
  <c r="D153" i="38" s="1"/>
  <c r="D154" i="38" s="1"/>
  <c r="F99" i="38"/>
  <c r="E99" i="38"/>
  <c r="D99" i="38" s="1"/>
  <c r="F41" i="38"/>
  <c r="E41" i="38"/>
  <c r="D41" i="38" s="1"/>
  <c r="D42"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D543" i="33" s="1"/>
  <c r="D544" i="33" s="1"/>
  <c r="F532" i="33"/>
  <c r="E532" i="33"/>
  <c r="D532" i="33" s="1"/>
  <c r="D533" i="33" s="1"/>
  <c r="D534" i="33" s="1"/>
  <c r="F512" i="33"/>
  <c r="E512" i="33"/>
  <c r="D512" i="33" s="1"/>
  <c r="D513" i="33" s="1"/>
  <c r="D514" i="33" s="1"/>
  <c r="F498" i="33"/>
  <c r="E498" i="33"/>
  <c r="F476" i="33"/>
  <c r="E476" i="33"/>
  <c r="F439" i="33"/>
  <c r="E439" i="33"/>
  <c r="D439" i="33" s="1"/>
  <c r="D440" i="33" s="1"/>
  <c r="F386" i="33"/>
  <c r="E386" i="33"/>
  <c r="D386" i="33" s="1"/>
  <c r="D387" i="33" s="1"/>
  <c r="F353" i="33"/>
  <c r="E353" i="33"/>
  <c r="D353" i="33" s="1"/>
  <c r="D354" i="33" s="1"/>
  <c r="F313" i="33"/>
  <c r="E313" i="33"/>
  <c r="D313" i="33" s="1"/>
  <c r="F261" i="33"/>
  <c r="E261" i="33"/>
  <c r="F200" i="33"/>
  <c r="E200" i="33"/>
  <c r="D200" i="33" s="1"/>
  <c r="D201" i="33" s="1"/>
  <c r="F153" i="33"/>
  <c r="E153" i="33"/>
  <c r="F99" i="33"/>
  <c r="E99" i="33"/>
  <c r="D99" i="33" s="1"/>
  <c r="F41" i="33"/>
  <c r="E41" i="33"/>
  <c r="D41" i="33" s="1"/>
  <c r="D42" i="33" s="1"/>
  <c r="F200" i="43"/>
  <c r="F153" i="43"/>
  <c r="F99" i="43"/>
  <c r="F41" i="43"/>
  <c r="E543" i="43"/>
  <c r="D543" i="43" s="1"/>
  <c r="E532" i="43"/>
  <c r="D532" i="43" s="1"/>
  <c r="F532" i="43"/>
  <c r="F512" i="43"/>
  <c r="E512" i="43"/>
  <c r="D512" i="43" s="1"/>
  <c r="F498" i="43"/>
  <c r="E498" i="43"/>
  <c r="F476" i="43"/>
  <c r="E476" i="43"/>
  <c r="F439" i="43"/>
  <c r="E439" i="43"/>
  <c r="D439" i="43" s="1"/>
  <c r="F386" i="43"/>
  <c r="E386" i="43"/>
  <c r="D386" i="43" s="1"/>
  <c r="F353" i="43"/>
  <c r="E353" i="43"/>
  <c r="D353" i="43" s="1"/>
  <c r="F313" i="43"/>
  <c r="E313" i="43"/>
  <c r="D313" i="43" s="1"/>
  <c r="F261" i="43"/>
  <c r="E261" i="43"/>
  <c r="E200" i="43"/>
  <c r="D200" i="43" s="1"/>
  <c r="E153" i="43"/>
  <c r="D153" i="43" s="1"/>
  <c r="E99" i="43"/>
  <c r="D99" i="43" s="1"/>
  <c r="E41" i="43"/>
  <c r="A537" i="43"/>
  <c r="A517" i="43"/>
  <c r="A506" i="43"/>
  <c r="A484" i="43"/>
  <c r="A447" i="43"/>
  <c r="A394" i="43"/>
  <c r="A361" i="43"/>
  <c r="A321" i="43"/>
  <c r="A269" i="43"/>
  <c r="A208" i="43"/>
  <c r="A161" i="43"/>
  <c r="A106" i="43"/>
  <c r="A49" i="43"/>
  <c r="A16" i="43"/>
  <c r="A8" i="43"/>
  <c r="A7" i="35" s="1"/>
  <c r="D45" i="38" l="1"/>
  <c r="D46" i="38" s="1"/>
  <c r="D440" i="38"/>
  <c r="D513" i="40"/>
  <c r="D514" i="40" s="1"/>
  <c r="B512" i="40"/>
  <c r="D100" i="33"/>
  <c r="D102" i="33" s="1"/>
  <c r="D103" i="33" s="1"/>
  <c r="D547" i="40"/>
  <c r="B41" i="40"/>
  <c r="D42" i="40" s="1"/>
  <c r="D45" i="40" s="1"/>
  <c r="D46" i="40" s="1"/>
  <c r="D547" i="38"/>
  <c r="D100" i="38"/>
  <c r="D101" i="38" s="1"/>
  <c r="D513" i="38"/>
  <c r="D514" i="38" s="1"/>
  <c r="D498" i="43"/>
  <c r="D153" i="33"/>
  <c r="D261" i="43"/>
  <c r="D42" i="43"/>
  <c r="D41" i="43"/>
  <c r="D547" i="33"/>
  <c r="D155" i="43"/>
  <c r="D157" i="43"/>
  <c r="D158" i="43" s="1"/>
  <c r="D390" i="43"/>
  <c r="D391" i="43" s="1"/>
  <c r="D388" i="43"/>
  <c r="D202" i="43"/>
  <c r="D204" i="43"/>
  <c r="D205" i="43" s="1"/>
  <c r="D443" i="43"/>
  <c r="D444" i="43" s="1"/>
  <c r="D441" i="43"/>
  <c r="D265" i="43"/>
  <c r="D266" i="43" s="1"/>
  <c r="D263" i="43"/>
  <c r="D478" i="43"/>
  <c r="D480" i="43"/>
  <c r="D481" i="43" s="1"/>
  <c r="D545" i="43"/>
  <c r="B171" i="29" s="1"/>
  <c r="D43" i="43"/>
  <c r="D45" i="43"/>
  <c r="D46" i="43"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263"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5" i="38"/>
  <c r="D266" i="38" s="1"/>
  <c r="D155" i="38"/>
  <c r="D157" i="38"/>
  <c r="D158" i="38" s="1"/>
  <c r="D480" i="38"/>
  <c r="D481" i="38" s="1"/>
  <c r="D478" i="38"/>
  <c r="D102" i="38"/>
  <c r="D103" i="38" s="1"/>
  <c r="D317" i="38"/>
  <c r="D318" i="38" s="1"/>
  <c r="D315" i="38"/>
  <c r="D43" i="38"/>
  <c r="D355" i="38"/>
  <c r="D500" i="38"/>
  <c r="D85" i="38"/>
  <c r="D173" i="38"/>
  <c r="D85" i="31"/>
  <c r="D173" i="31"/>
  <c r="D263" i="33"/>
  <c r="D265" i="33"/>
  <c r="D266" i="33" s="1"/>
  <c r="D388" i="33"/>
  <c r="D390" i="33"/>
  <c r="D391" i="33" s="1"/>
  <c r="D204" i="33"/>
  <c r="D205" i="33" s="1"/>
  <c r="D202" i="33"/>
  <c r="D441" i="33"/>
  <c r="D443" i="33"/>
  <c r="D444" i="33" s="1"/>
  <c r="B126" i="29" s="1"/>
  <c r="D545" i="33"/>
  <c r="D43" i="33"/>
  <c r="D355" i="33"/>
  <c r="D500"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101" i="33" l="1"/>
  <c r="D317" i="33"/>
  <c r="D318" i="33" s="1"/>
  <c r="D480" i="31"/>
  <c r="D481" i="31" s="1"/>
  <c r="D478" i="33"/>
  <c r="D441" i="38"/>
  <c r="D443" i="38"/>
  <c r="D444" i="38"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D63" i="39" s="1"/>
  <c r="D64" i="39" s="1"/>
  <c r="C51" i="39"/>
  <c r="D52" i="39" s="1"/>
  <c r="D53" i="39" s="1"/>
  <c r="D42" i="39"/>
  <c r="D43" i="39" s="1"/>
  <c r="C37" i="39"/>
  <c r="C26" i="39"/>
  <c r="D33" i="39" s="1"/>
  <c r="D34" i="39" s="1"/>
  <c r="D22" i="39"/>
  <c r="D23" i="39" s="1"/>
  <c r="B165" i="29"/>
  <c r="B155" i="29"/>
  <c r="A8" i="38"/>
  <c r="A7" i="39" s="1"/>
  <c r="D548" i="33" l="1"/>
  <c r="D549" i="33" s="1"/>
  <c r="D161" i="39"/>
  <c r="D162" i="39" s="1"/>
  <c r="D63" i="41"/>
  <c r="D64" i="41" s="1"/>
  <c r="D161" i="41"/>
  <c r="D162" i="41" s="1"/>
  <c r="D133" i="41"/>
  <c r="D134" i="41" s="1"/>
  <c r="D84" i="39"/>
  <c r="D85" i="39" s="1"/>
  <c r="D133" i="39"/>
  <c r="D134" i="39" s="1"/>
  <c r="D149" i="39"/>
  <c r="D150" i="39" s="1"/>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B12" i="43"/>
  <c r="B35" i="29"/>
  <c r="B128" i="29"/>
  <c r="B101" i="29"/>
  <c r="B11" i="41" l="1"/>
  <c r="B184" i="29"/>
  <c r="B11" i="39"/>
  <c r="B183" i="29"/>
  <c r="B12" i="40"/>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D197" i="35" s="1"/>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202" i="31" l="1"/>
  <c r="D204" i="31"/>
  <c r="D205" i="31" s="1"/>
  <c r="D390" i="31"/>
  <c r="D391" i="31" s="1"/>
  <c r="D388" i="31"/>
  <c r="D101" i="31"/>
  <c r="D102" i="31"/>
  <c r="D103" i="31" s="1"/>
  <c r="D317" i="31"/>
  <c r="D318" i="31" s="1"/>
  <c r="D315" i="31"/>
  <c r="D41" i="31"/>
  <c r="D153" i="31"/>
  <c r="D154" i="31" s="1"/>
  <c r="D261" i="31"/>
  <c r="D262" i="31" s="1"/>
  <c r="D353" i="31"/>
  <c r="D354" i="31" s="1"/>
  <c r="D439" i="31"/>
  <c r="D440" i="31" s="1"/>
  <c r="D498" i="31"/>
  <c r="D499" i="31" s="1"/>
  <c r="D532" i="31"/>
  <c r="D533" i="31" s="1"/>
  <c r="D534" i="31" s="1"/>
  <c r="D161" i="35"/>
  <c r="D162" i="35" s="1"/>
  <c r="D149" i="35"/>
  <c r="D150" i="35" s="1"/>
  <c r="D63" i="35"/>
  <c r="D64" i="35" s="1"/>
  <c r="D133" i="35"/>
  <c r="D134" i="35" s="1"/>
  <c r="D118" i="35"/>
  <c r="D119" i="35" s="1"/>
  <c r="D102" i="35"/>
  <c r="D103"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57" i="31" l="1"/>
  <c r="D158" i="31" s="1"/>
  <c r="D155" i="31"/>
  <c r="D441" i="31"/>
  <c r="D443" i="31"/>
  <c r="D444" i="31" s="1"/>
  <c r="D42" i="31"/>
  <c r="D263" i="31"/>
  <c r="D265" i="31"/>
  <c r="D266" i="31" s="1"/>
  <c r="D502" i="31"/>
  <c r="D503" i="31" s="1"/>
  <c r="D500" i="31"/>
  <c r="D355" i="31"/>
  <c r="D357" i="31"/>
  <c r="D358" i="31" s="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3" i="31" l="1"/>
  <c r="D45" i="31"/>
  <c r="D46" i="31" s="1"/>
  <c r="B180" i="29"/>
  <c r="B25" i="29"/>
  <c r="B179" i="29"/>
  <c r="D444" i="36"/>
  <c r="B124" i="29" s="1"/>
  <c r="D103" i="36"/>
  <c r="B61" i="29" s="1"/>
  <c r="D548" i="36"/>
  <c r="D549" i="36" s="1"/>
  <c r="B24" i="29" s="1"/>
  <c r="B12" i="33"/>
  <c r="B36" i="29"/>
  <c r="F197" i="32"/>
  <c r="E197" i="32"/>
  <c r="B12" i="36" l="1"/>
  <c r="D543" i="31"/>
  <c r="D197" i="32"/>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D118" i="32" s="1"/>
  <c r="D119" i="32" s="1"/>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C157" i="25"/>
  <c r="C156" i="25"/>
  <c r="D161" i="25" s="1"/>
  <c r="D162" i="25" s="1"/>
  <c r="C155" i="25"/>
  <c r="C145" i="25"/>
  <c r="C144" i="25"/>
  <c r="C138" i="25"/>
  <c r="C132" i="25"/>
  <c r="C130" i="25"/>
  <c r="C128" i="25"/>
  <c r="C127" i="25"/>
  <c r="D133" i="25" s="1"/>
  <c r="D134" i="25" s="1"/>
  <c r="C116" i="25"/>
  <c r="C115" i="25"/>
  <c r="C112" i="25"/>
  <c r="D118" i="25" s="1"/>
  <c r="D119" i="25" s="1"/>
  <c r="C100" i="25"/>
  <c r="C99" i="25"/>
  <c r="C94" i="25"/>
  <c r="C93" i="25"/>
  <c r="C82" i="25"/>
  <c r="C80" i="25"/>
  <c r="C77" i="25"/>
  <c r="C76" i="25"/>
  <c r="C75" i="25"/>
  <c r="D84" i="25" s="1"/>
  <c r="D85" i="25" s="1"/>
  <c r="C61" i="25"/>
  <c r="C60" i="25"/>
  <c r="C56" i="25"/>
  <c r="D63" i="25" s="1"/>
  <c r="D64" i="25" s="1"/>
  <c r="C51" i="25"/>
  <c r="D52" i="25" s="1"/>
  <c r="D53" i="25" s="1"/>
  <c r="C37" i="25"/>
  <c r="D194" i="25"/>
  <c r="D186" i="25"/>
  <c r="D187" i="25" s="1"/>
  <c r="D177" i="25"/>
  <c r="D178" i="25" s="1"/>
  <c r="D169" i="25"/>
  <c r="D170" i="25" s="1"/>
  <c r="D42" i="25"/>
  <c r="D43" i="25" s="1"/>
  <c r="C26" i="25"/>
  <c r="D33" i="25" s="1"/>
  <c r="D34" i="25" s="1"/>
  <c r="D22" i="25"/>
  <c r="D23" i="25" s="1"/>
  <c r="D102" i="25"/>
  <c r="D103" i="25" s="1"/>
  <c r="D149" i="25"/>
  <c r="D150" i="25" s="1"/>
  <c r="D195" i="25"/>
  <c r="J178" i="29"/>
  <c r="J169" i="29"/>
  <c r="J160" i="29"/>
  <c r="J150" i="29"/>
  <c r="J141" i="29"/>
  <c r="J132" i="29"/>
  <c r="J123" i="29"/>
  <c r="J114" i="29"/>
  <c r="J105" i="29"/>
  <c r="J96" i="29"/>
  <c r="J87" i="29"/>
  <c r="J78" i="29"/>
  <c r="J69" i="29"/>
  <c r="J60" i="29"/>
  <c r="J51" i="29"/>
  <c r="J42" i="29"/>
  <c r="J33" i="29"/>
  <c r="J23" i="29"/>
  <c r="D198" i="25" l="1"/>
  <c r="D199" i="25" s="1"/>
  <c r="B11" i="32"/>
  <c r="B182" i="29"/>
  <c r="B27" i="29"/>
  <c r="B37" i="29"/>
  <c r="B12" i="31"/>
  <c r="B11" i="25" l="1"/>
  <c r="B181" i="29"/>
  <c r="B26" i="29"/>
  <c r="B46" i="29"/>
</calcChain>
</file>

<file path=xl/sharedStrings.xml><?xml version="1.0" encoding="utf-8"?>
<sst xmlns="http://schemas.openxmlformats.org/spreadsheetml/2006/main" count="5262" uniqueCount="538">
  <si>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</si>
  <si>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</si>
  <si>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</si>
  <si>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</si>
  <si>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</si>
  <si>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</si>
  <si>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</si>
  <si>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</si>
  <si>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</si>
  <si>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</si>
  <si>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</si>
  <si>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</si>
  <si>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</si>
  <si>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</si>
  <si>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</si>
  <si>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</si>
  <si>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</si>
  <si>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</si>
  <si>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</si>
  <si>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</si>
  <si>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</si>
  <si>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</si>
  <si>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</si>
  <si>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</si>
  <si>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</si>
  <si>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</si>
  <si>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</si>
  <si>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</si>
  <si>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</si>
  <si>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</si>
  <si>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</si>
  <si>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</si>
  <si>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</si>
  <si>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</si>
  <si>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</si>
  <si>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</si>
  <si>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</si>
  <si>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</si>
  <si>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</si>
  <si>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</si>
  <si>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</si>
  <si>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</si>
  <si>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</si>
  <si>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</si>
  <si>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</si>
  <si>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</si>
  <si>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</si>
  <si>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</si>
  <si>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</si>
  <si>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</si>
  <si>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</si>
  <si>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</si>
  <si>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</si>
  <si>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</si>
  <si>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</si>
  <si>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</si>
  <si>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</si>
  <si>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</si>
  <si>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</si>
  <si>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</si>
  <si>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</si>
  <si>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</si>
  <si>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</si>
  <si>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</si>
  <si>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</si>
  <si>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</si>
  <si>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</si>
  <si>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</si>
  <si>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</si>
  <si>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</si>
  <si>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</si>
  <si>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</si>
  <si>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</si>
  <si>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</si>
  <si>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</si>
  <si>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</si>
  <si>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</si>
  <si>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</si>
  <si>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</si>
  <si>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</si>
  <si>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</si>
  <si>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</si>
  <si>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</si>
  <si>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</si>
  <si>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</si>
  <si>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</si>
  <si>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</si>
  <si>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</si>
  <si>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</si>
  <si>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</si>
  <si>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</si>
  <si>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</si>
  <si>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</si>
  <si>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</si>
  <si>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</si>
  <si>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</si>
  <si>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</si>
  <si>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</si>
  <si>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</si>
  <si>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</si>
  <si>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</si>
  <si>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</si>
  <si>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</si>
  <si>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</si>
  <si>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</si>
  <si>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</si>
  <si>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</si>
  <si>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</si>
  <si>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</si>
  <si>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</si>
  <si>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</si>
  <si>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</si>
  <si>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</si>
  <si>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</si>
  <si>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</si>
  <si>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</si>
  <si>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</si>
  <si>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</si>
  <si>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</si>
  <si>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</si>
  <si>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</si>
  <si>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</si>
  <si>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</si>
  <si>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</si>
  <si>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</si>
  <si>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</si>
  <si>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</si>
  <si>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</si>
  <si>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</si>
  <si>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</si>
  <si>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</si>
  <si>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</si>
  <si>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</si>
  <si>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</si>
  <si>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</si>
  <si>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</si>
  <si>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</si>
  <si>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</si>
  <si>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</si>
  <si>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</si>
  <si>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</si>
  <si>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</si>
  <si>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</si>
  <si>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</si>
  <si>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</si>
  <si>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</si>
  <si>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</si>
  <si>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</si>
  <si>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</si>
  <si>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</si>
  <si>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</si>
  <si>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</si>
  <si>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</si>
  <si>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</si>
  <si>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</si>
  <si>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</si>
  <si>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</si>
  <si>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</si>
  <si>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</si>
  <si>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</si>
  <si>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</si>
  <si>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</si>
  <si>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</si>
  <si>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</si>
  <si>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</si>
  <si>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</si>
  <si>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</si>
  <si>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</si>
  <si>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</si>
  <si>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</si>
  <si>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</si>
  <si>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</si>
  <si>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</si>
  <si>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</si>
  <si>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</si>
  <si>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</si>
  <si>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</si>
  <si>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</si>
  <si>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</si>
  <si>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</si>
  <si>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</si>
  <si>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</si>
  <si>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</si>
  <si>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</si>
  <si>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</si>
  <si>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</si>
  <si>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</si>
  <si>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</si>
  <si>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</si>
  <si>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</si>
  <si>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</si>
  <si>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</si>
  <si>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</si>
  <si>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</si>
  <si>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</si>
  <si>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</si>
  <si>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</si>
  <si>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</si>
  <si>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</si>
  <si>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</si>
  <si>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</si>
  <si>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</si>
  <si>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</si>
  <si>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</si>
  <si>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</si>
  <si>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</si>
  <si>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</si>
  <si>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</si>
  <si>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</si>
  <si>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</si>
  <si>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</si>
  <si>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</si>
  <si>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</si>
  <si>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</si>
  <si>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</si>
  <si>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</si>
  <si>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</si>
  <si>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</si>
  <si>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</si>
  <si>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</si>
  <si>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</si>
  <si>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</si>
  <si>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</si>
  <si>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</si>
  <si>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</si>
  <si>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</si>
  <si>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</si>
  <si>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</si>
  <si>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</si>
  <si>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</si>
  <si>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</si>
  <si>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</si>
  <si>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</si>
  <si>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</si>
  <si>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</si>
  <si>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</si>
  <si>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</si>
  <si>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</si>
  <si>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</si>
  <si>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</si>
  <si>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</si>
  <si>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</si>
  <si>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</si>
  <si>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</si>
  <si>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</si>
  <si>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</si>
  <si>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</si>
  <si>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</si>
  <si>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</si>
  <si>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</si>
  <si>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</si>
  <si>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</si>
  <si>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</si>
  <si>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</si>
  <si>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</si>
  <si>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</si>
  <si>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</si>
  <si>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</si>
  <si>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</si>
  <si>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</si>
  <si>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</si>
  <si>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</si>
  <si>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</si>
  <si>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</si>
  <si>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</si>
  <si>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</si>
  <si>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</si>
  <si>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</si>
  <si>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</si>
  <si>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</si>
  <si>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</si>
  <si>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</si>
  <si>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</si>
  <si>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</si>
  <si>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</si>
  <si>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</si>
  <si>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</si>
  <si>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</si>
  <si>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</si>
  <si>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</si>
  <si>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</si>
  <si>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</si>
  <si>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</si>
  <si>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</si>
  <si>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</si>
  <si>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</si>
  <si>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</si>
  <si>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</si>
  <si>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</si>
  <si>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</si>
  <si>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</si>
  <si>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</si>
  <si>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</si>
  <si>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</si>
  <si>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</si>
  <si>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</si>
  <si>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</si>
  <si>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</si>
  <si>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</si>
  <si>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</si>
  <si>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</si>
  <si>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</si>
  <si>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</si>
  <si>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</si>
  <si>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</si>
  <si>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</si>
  <si>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</si>
  <si>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</si>
  <si>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</si>
  <si>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</si>
  <si>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</si>
  <si>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</si>
  <si>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</si>
  <si>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</si>
  <si>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</si>
  <si>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</si>
  <si>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</si>
  <si>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</si>
  <si>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</si>
  <si>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</si>
  <si>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</si>
  <si>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</si>
  <si>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</si>
  <si>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</si>
  <si>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</si>
  <si>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</si>
  <si>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</si>
  <si>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</si>
  <si>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</si>
  <si>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</si>
  <si>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</si>
  <si>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</si>
  <si>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</si>
  <si>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</si>
  <si>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</si>
  <si>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</si>
  <si>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</si>
  <si>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</si>
  <si>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</si>
  <si>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</si>
  <si>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</si>
  <si>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</si>
  <si>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</si>
  <si>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</si>
  <si>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</si>
  <si>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</si>
  <si>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</si>
  <si>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</si>
  <si>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</si>
  <si>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</si>
  <si>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</si>
  <si>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</si>
  <si>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</si>
  <si>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</si>
  <si>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</si>
  <si>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</si>
  <si>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</si>
  <si>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</si>
  <si>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</si>
  <si>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</si>
  <si>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</si>
  <si>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</si>
  <si>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</si>
  <si>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</si>
  <si>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</si>
  <si>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</si>
  <si>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</si>
  <si>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</si>
  <si>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</si>
  <si>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</si>
  <si>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</si>
  <si>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</si>
  <si>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</si>
  <si>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</si>
  <si>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</si>
  <si>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</si>
  <si>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</si>
  <si>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</si>
  <si>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</si>
  <si>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</si>
  <si>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</si>
  <si>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</si>
  <si>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</si>
  <si>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</si>
  <si>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</si>
  <si>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</si>
  <si>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</si>
  <si>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</si>
  <si>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</si>
  <si>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</si>
  <si>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</si>
  <si>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</si>
  <si>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</si>
  <si>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</si>
  <si>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</si>
  <si>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</si>
  <si>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</si>
  <si>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</si>
  <si>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</si>
  <si>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</si>
  <si>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</si>
  <si>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</si>
  <si>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</si>
  <si>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</si>
  <si>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</si>
  <si>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</si>
  <si>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</si>
  <si>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</si>
  <si>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Ghazela</t>
  </si>
  <si>
    <t>Dr Mejed Heni - M Souheil Draoui</t>
  </si>
  <si>
    <t>M. Omar (Chef rayon PFT) - M. Sahbi (DM)</t>
  </si>
  <si>
    <t>Afficher les horaires d'évacuation des déchets pour prévenir les croisements (Voir instruction sur le portail)</t>
  </si>
  <si>
    <t>Absence de badges pour le personnel de la réception.</t>
  </si>
  <si>
    <t>Les certificats de salubrité des produits de la boucherie et de la poissonnerie ne sont pas sauvegardés dans la réception.
Classer ces documents dans la réception pendant une durée de 6 mois. La boucherie et la poissonnerie les classeront pendant 2 ans</t>
  </si>
  <si>
    <t>Eviter le nettoyage de la réserve à l'eau. Préférer une serpillère humide.</t>
  </si>
  <si>
    <t>La fabrication des ganaches n'était pas tracée le 02/03
Le sucre glace en tant qu'ingrédient n'était pas enregistré le 05/03.</t>
  </si>
  <si>
    <t>Utilisation d'une ancienne fiche.</t>
  </si>
  <si>
    <t>Fournir des foulards de couleurs claire et interdire l'usage des épingles simples. 
Absence de badge pour tous les opérateurs.</t>
  </si>
  <si>
    <t>Les quantités vendues sont à inscrire dans les colonnes correspondantes dans le cadencier.</t>
  </si>
  <si>
    <t xml:space="preserve">28/02/2018: Exposition de 950g de haut de cuisse et seuls 600g sont tracés
Exposition de 2,2kg de roulé au fromage et seuls 600g étaient tracés.
Ces non conformités se sont répétés sur plusieurs articles.
</t>
  </si>
  <si>
    <t>Fournir des foulards de couleurs claire et interdire les épingles
Absence de badge.</t>
  </si>
  <si>
    <t>La durée d'exposition des escalopes grillés n'est pas enregistrée (4h)</t>
  </si>
  <si>
    <t>Les enregistrements doivent être quotidiens</t>
  </si>
  <si>
    <t>Renforcer le contrôle de ce paramètre (Exemple fromage le pacha)</t>
  </si>
  <si>
    <t>Le postdatage est hautement suspecté pour le morceau de fromage Provolone. Le morceau a été remballé le 03/03, date de son retrait selon son ancienne étiquette. La découpe n'est pas enregistrée à cette date.
Cette pratique est interdite. La vigilance est à renforcer.</t>
  </si>
  <si>
    <t>Absence de thermomètre pour la charcuterie et fromage</t>
  </si>
  <si>
    <t>Fournir un thermomètre pour ce rayon</t>
  </si>
  <si>
    <t>Un boudin de salami et 4 meules de fromages ne présentaient pas la date d'ouverture.
Les piques prix ne doivent pas empêcher la circulation de l'air dans les meubles.</t>
  </si>
  <si>
    <t>Etiqueter chaque produit par sa date d'ouverture.
Prévoir des supports pour les piques-prix.</t>
  </si>
  <si>
    <t>Il est strictement interdit d'entreposer les caisses des produits sur les surfaces propres et au dessus des produits exposés. Maintenir les caisses dans les meubles.</t>
  </si>
  <si>
    <t>Usure avancée des billots (photo)</t>
  </si>
  <si>
    <t>Le 06/03: fabrication de merguez par des parage récupérés le 05/03. Le parage doit être transformé le jour même
Traçabilité LS
03/02/2018:Agenau 15kg et produits finis 15kg.
02/02/2018: Le poids des PF est &gt; Poids MP
Absence de considération des parages et des déchets
Traçabilité trad: utilisation d'une ancienne fiche qui ne permet pas d'enregistrer les durée d'exposition des produits date de première mise en rayon)</t>
  </si>
  <si>
    <t>Télécharger la dernière fiche de traçabilité trad
Respecter le remplissage des cases dans les fiches.</t>
  </si>
  <si>
    <t>Interdire les épingles
Fournir des pantalons et des badges</t>
  </si>
  <si>
    <t>Le meubles des poulets était surchargé. Les unités du dessus présentaient des T° &gt;8°C</t>
  </si>
  <si>
    <t>Les certificats de salubrité des bâtonnets de crabes et des moules décortiqués n'étaient pas disponibles</t>
  </si>
  <si>
    <t>Le balisage en langue arabe est obligatoire.</t>
  </si>
  <si>
    <t>Les pommes n'étaient pas fraîches.</t>
  </si>
  <si>
    <t>Exposition de piments secs et de champignons en barquettes au frais. L'étiquetage de ces produits ne mentionnait pas ces conditions, ces produits risquent de s'altérer rapidement chez le client.</t>
  </si>
  <si>
    <t>Le nettoyage entre les palettes est à renforcer.</t>
  </si>
  <si>
    <t>Renforcer le nettoyage des linéaires des sacs de thé</t>
  </si>
  <si>
    <t>Un problème de jointage est à réparer (technique)</t>
  </si>
  <si>
    <t>Le rayon ne dispose pas de thermomètre</t>
  </si>
  <si>
    <t>Les îlots d'exposition ne sont pas inclus dans les surveillances des températures.</t>
  </si>
  <si>
    <t>Absence de badge</t>
  </si>
  <si>
    <t>Manque de louches</t>
  </si>
  <si>
    <t>Les boules de harissa ne présentent pas d'étiquetage.</t>
  </si>
  <si>
    <t>Entreposage du liquide vitre dans le desk de pesage. Séparer ce produit.</t>
  </si>
  <si>
    <t>Procéder au poinçonnage dans les meilleurs délais.</t>
  </si>
  <si>
    <t>Na</t>
  </si>
  <si>
    <t>Absence de preuve de formation</t>
  </si>
  <si>
    <t>Imprimer et classer les réponses sur les mails de la qualité</t>
  </si>
  <si>
    <t>Le rangement est difficile en raison de l'étroitesse.</t>
  </si>
  <si>
    <t>La zone des produits à scanner n'était pas identifiée. L'élément d'entreposage n'était pas propre (photo)</t>
  </si>
  <si>
    <t>Absence de la procédure et du contrôle de nettoyage et de désinfection.</t>
  </si>
  <si>
    <t>Afficher la procédure et assurer l'enregistrement des contrôles du nettoyage quotidiennement.</t>
  </si>
  <si>
    <t>Présence des bulletins d'analyses et plans d'action</t>
  </si>
  <si>
    <t>Enregistrements des autocontrôles de nettoyage et de désinfection</t>
  </si>
  <si>
    <t>Enregistrer les autocontrôles quotidiennement.</t>
  </si>
  <si>
    <t>Utilisation de planches rouges et blanches, et des couteaux rouges, vertes, oranges et noirs.
Le code couleur établi par Carrefour n'est pas respecté.
En cas de nécessité de changement du code, une instruction spécifique est à afficher.</t>
  </si>
  <si>
    <t xml:space="preserve">Utilisation correcte des cadenciers de cuisson et de fabrication </t>
  </si>
  <si>
    <t>Le jour d'ouverture de la meule de Tina Flor n'est pas enregistré (24/02/2018)</t>
  </si>
  <si>
    <t>La chambre froide sentait l'eau de javel. L'utilisation de ce produit dans la chambre froide n'est pas tolérée. Utiliser le produit conventionnel.
Interdire l'utilisation des grattoirs métalliques</t>
  </si>
  <si>
    <t>Le plateau de stockage du foie n'était pas propre en raison de l'absence d'un égouttoir</t>
  </si>
  <si>
    <t>Classer tous les certificats des produits.
Imprimer les documents sanitaires des produits de l'entrepôt.</t>
  </si>
  <si>
    <t>Le chef rayon n'était pas muni de coiffe, et portait un pull civile en dessous du sarrau.
Absence de badge</t>
  </si>
  <si>
    <t>Les barquettes présentant des gouttelettes d'eau risquent de s'altérer rapidement. Renforcer la maîtrise de la chaîne du froid et le contrôle avant exposition.
Les morceaux de potiron n'étaient pas tous étiquetés. Les produits préemballés doivent tous être étiquetés.</t>
  </si>
  <si>
    <t>Port d'une veste, d'un pantalon et de chaussures personnels. Respecter la charte vestimentaire de Carrefour.</t>
  </si>
  <si>
    <t>Plusieurs balances n'étaient pas poinçonnées (traiteur, charcuteries, fleg, poissonnerie…) depuis 2017.</t>
  </si>
  <si>
    <t>Certains membres ne disposaient pas des certificats d'aptitude au travail (Exemple Mariem de la boucherie)</t>
  </si>
  <si>
    <t>Des travaux sont prévus pour le quai</t>
  </si>
  <si>
    <t>A renforcer</t>
  </si>
  <si>
    <t>H = 46%</t>
  </si>
  <si>
    <t>Le revêtement du sol devant les chambres froides est rugueux.
La portière de la chambre froide ne tient pas fermée hérmétiquement</t>
  </si>
  <si>
    <t>Réparer la portière de la chambre froide</t>
  </si>
  <si>
    <t>Développement de givre sur les produits exposés</t>
  </si>
  <si>
    <t>La cuisson a lieu dans le laboratoire. La condensation des vapeurs peut endommager les revêtements</t>
  </si>
  <si>
    <t>Développement de moisissures dans la chambre de pousse.</t>
  </si>
  <si>
    <t>T°&lt;8°C</t>
  </si>
  <si>
    <t>T°&lt;3°C</t>
  </si>
  <si>
    <t>Les vitres du meuble froid ont été remplacées par des panneaux en plastique non hérmétiques.</t>
  </si>
  <si>
    <t>Le plancher du four est fissuré
Une poignée de la rôtissoire était démontée.</t>
  </si>
  <si>
    <t>T°&lt;4°C</t>
  </si>
  <si>
    <t>T°&lt;7°C</t>
  </si>
  <si>
    <t>Développement de givre dans la chambre froide négative. La marche de la chambre n'était pas étanche. De l'eau coulait depuis la cloison et ruisselait par terre dans la réserve.</t>
  </si>
  <si>
    <t>Développement de rouille sur les parois. Le revêtement des cloisons était écaillé.</t>
  </si>
  <si>
    <t>Les températures à cœur et les vérifications (petit tableau) ne sont pas enregistrées
Les températures des îlots (volailles) et du meuble des boissons au jus ne sont pas enregsitrées.</t>
  </si>
  <si>
    <t>Respecter le remplissage des tableaux. Les volailles sont sensible à la moindre élévation de la température.</t>
  </si>
  <si>
    <t>Les spots de vant le stand Chahia sont trop proches, ils réchauffent les produits exposés.</t>
  </si>
  <si>
    <t>Une des plaques du faux plafond était démontée. L'état d'usure est avancé.</t>
  </si>
  <si>
    <t>L'aération est à renforcer dans les sanitaires des hommes.</t>
  </si>
  <si>
    <t>Un siphon n'est pas protégé dans le stand des charcuteries et des fromages. Une odeur désagréable envahissait le stand.</t>
  </si>
  <si>
    <t>La poubelle de la légumerie est endommagée</t>
  </si>
  <si>
    <t>Aucun dossier n'est classé concernant l'opératrice de Chahia. Des mails ont été transmis dans ce sens.</t>
  </si>
  <si>
    <t>Réparer la bâche</t>
  </si>
  <si>
    <t>Dr Hend KAMOUN</t>
  </si>
  <si>
    <t>Directeur du magasin et chefs rayons</t>
  </si>
  <si>
    <t>Les certificats de salubrité des produits de  la poissonnerie livrés par l'entrepot ne sont pas sauvegardés dans la réception.
Manque d'enregistrement du contrôle à la réception du saumon essafa dont les certificats de salubrité sont datées du 31/05/18 et 12/06/2018</t>
  </si>
  <si>
    <t>le réfrigérateur de levures est sale</t>
  </si>
  <si>
    <t xml:space="preserve">manque de l’indication du poids sur l’emballage  du pain allégé en sel
</t>
  </si>
  <si>
    <t>manette de la diviseuse n'est pas serrée correctement</t>
  </si>
  <si>
    <t>la compososition de cigard jambon et cigard au thon est la meme sur l'etiquette balance</t>
  </si>
  <si>
    <t xml:space="preserve">manque de traçabilité pour cotelettes royales et steak de dinde enregistrés le 14/06/18 sur le cadencier de cuisson.
Pour la tracabilité de pizza roulé du 14/06/18 :Présence de l'etiquette balance du 18/06 </t>
  </si>
  <si>
    <t xml:space="preserve">carreaux de carrelage cassés et plinthe endommagée,
La cuisson a lieu dans le laboratoire. La condensation des vapeurs peut endommager les revêtements
</t>
  </si>
  <si>
    <t>Développement de givre dans la chambre froide négative, ecoulement d'eau des conduites de dégivrage</t>
  </si>
  <si>
    <t xml:space="preserve">Une des plaques du faux plafond était démontée. </t>
  </si>
  <si>
    <t>Le plancher du four est fissuré</t>
  </si>
  <si>
    <t>Développement de givre dans la chambre froide négative</t>
  </si>
  <si>
    <t xml:space="preserve">présence au rayon de 10 pots de ricotte meriah dont la DLC est 18/06/18 et n’ont pas été retirés </t>
  </si>
  <si>
    <t>manque de chaussures de travail pourr le personnel chahia</t>
  </si>
  <si>
    <t>température affichée 7,6°C et celle vérifiée 6,1°C</t>
  </si>
  <si>
    <t>pour la quantité de 5 kg de croquettes de dinde  reçus le 14/06/18 : il y a seulement la traçabilité de 3 kg, les 2 kg restants n’ont pas été tracés</t>
  </si>
  <si>
    <t>Présence d'une barquette de filet jeune bovin dont la DLC 19/06/18 non retiré du rayon</t>
  </si>
  <si>
    <t>manque de l'identification des boyaux artificiels vu que la DLC, DF et lot sont présents sur l'emballage externe qui a été éliminé</t>
  </si>
  <si>
    <t>billot fissuré nécessitant le rabotage</t>
  </si>
  <si>
    <t>manque d'enregistrement des températures à cœur des produits pour le mois d juin 2018</t>
  </si>
  <si>
    <t>manque d'étagères au niveau de la chambre froide pour le stockage des volailles.
Développement de rouille sur les parois. Le revêtement des cloisons était écaillé.</t>
  </si>
  <si>
    <t>étiquetage manquant  (DLC, DF, LOT) sur certaines barquettes de tomates séchées  SODEA,
le même numéro de lot est attribué à deux produits différents de SODEA  tomates séchées et tomates séchées avec ail séché</t>
  </si>
  <si>
    <t>présence de barquettes de poirau emballé par fresh express dont la DLC 19/06/18 non retirés</t>
  </si>
  <si>
    <t xml:space="preserve">Présence de produits périmés :
• un paquet Choco linis dont la DLC 29/04/2018
• une boite de concassé de tomates séchée nature safir dont la DLC est 07/06/2018
</t>
  </si>
  <si>
    <t>renforcer le nettoyage du linéaire de sel</t>
  </si>
  <si>
    <t>l’étiquetage du produit hrouss épices et saveurs lot 04/2018 est non conforme (certaines mentions sont barrées au marqueur)</t>
  </si>
  <si>
    <t> Manque de carreaux au niveau du faux plafond de la réserve sèche</t>
  </si>
  <si>
    <t xml:space="preserve"> présence de 3 unités de saumon fumé couronne d’or safa périmés dont la DLC est 09/04/2018</t>
  </si>
  <si>
    <t>présence de palette en bois dans la chambre froide positive</t>
  </si>
  <si>
    <t>présence de 4 unités de pain de mie moilin d'or dont la DLC 19/06/18 non retirés</t>
  </si>
  <si>
    <t>température vérifiée au meuble surgelés -16,9°C</t>
  </si>
  <si>
    <t xml:space="preserve">les surfaces entre les produits exposés sont sales
</t>
  </si>
  <si>
    <t xml:space="preserve">la pate d’ail et harissa à moitié protégées
</t>
  </si>
  <si>
    <t>décoration des olives par des légumes, 
Les boules de harissa ne présentent pas d'étiquetage.</t>
  </si>
  <si>
    <t>température vérifiée -20°C et celle affichée -21°C</t>
  </si>
  <si>
    <t xml:space="preserve">présence de cadavres de mouches au niveau du cache néon des vestiaires hommes
</t>
  </si>
  <si>
    <t xml:space="preserve">transvaser le contenu des boites de conserves dans des boites alimentaires
</t>
  </si>
  <si>
    <t>Certificat d'aptitude en cours de réalisation pour 2018</t>
  </si>
  <si>
    <t>manque de distributeur papier pour le rayon fromages charcuteries</t>
  </si>
  <si>
    <t>pédale cassée au niveau poubelle bou/pat</t>
  </si>
  <si>
    <t>climatisation insuffisante du local poubelle</t>
  </si>
  <si>
    <t>porte cassée du monte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</si>
</sst>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9" fontId="8" fillId="0" borderId="1" xfId="0" applyNumberFormat="1"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43" fillId="2" borderId="0" xfId="0" applyFont="1" applyFill="1"/>
    <xf numFmtId="0" fontId="8" fillId="2" borderId="1" xfId="0" applyFont="1" applyFill="1" applyBorder="1" applyAlignment="1" applyProtection="1">
      <alignment horizontal="center" vertical="center" wrapText="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0.8125</c:v>
                </c:pt>
                <c:pt idx="1">
                  <c:v>0.96875</c:v>
                </c:pt>
                <c:pt idx="2">
                  <c:v>0</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5712256"/>
        <c:axId val="105722240"/>
      </c:barChart>
      <c:catAx>
        <c:axId val="10571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722240"/>
        <c:crosses val="autoZero"/>
        <c:auto val="1"/>
        <c:lblAlgn val="ctr"/>
        <c:lblOffset val="100"/>
        <c:noMultiLvlLbl val="0"/>
      </c:catAx>
      <c:valAx>
        <c:axId val="10572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71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0.91666666666666663</c:v>
                </c:pt>
                <c:pt idx="1">
                  <c:v>0.88095238095238093</c:v>
                </c:pt>
                <c:pt idx="2">
                  <c:v>0</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7399808"/>
        <c:axId val="107409792"/>
      </c:barChart>
      <c:catAx>
        <c:axId val="10739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409792"/>
        <c:crosses val="autoZero"/>
        <c:auto val="1"/>
        <c:lblAlgn val="ctr"/>
        <c:lblOffset val="100"/>
        <c:noMultiLvlLbl val="0"/>
      </c:catAx>
      <c:valAx>
        <c:axId val="10740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39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0</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7518208"/>
        <c:axId val="107528192"/>
      </c:barChart>
      <c:catAx>
        <c:axId val="10751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528192"/>
        <c:crosses val="autoZero"/>
        <c:auto val="1"/>
        <c:lblAlgn val="ctr"/>
        <c:lblOffset val="100"/>
        <c:noMultiLvlLbl val="0"/>
      </c:catAx>
      <c:valAx>
        <c:axId val="10752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51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7816832"/>
        <c:axId val="107818368"/>
      </c:barChart>
      <c:catAx>
        <c:axId val="10781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818368"/>
        <c:crosses val="autoZero"/>
        <c:auto val="1"/>
        <c:lblAlgn val="ctr"/>
        <c:lblOffset val="100"/>
        <c:noMultiLvlLbl val="0"/>
      </c:catAx>
      <c:valAx>
        <c:axId val="10781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81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7869696"/>
        <c:axId val="107871232"/>
      </c:barChart>
      <c:catAx>
        <c:axId val="10786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871232"/>
        <c:crosses val="autoZero"/>
        <c:auto val="1"/>
        <c:lblAlgn val="ctr"/>
        <c:lblOffset val="100"/>
        <c:noMultiLvlLbl val="0"/>
      </c:catAx>
      <c:valAx>
        <c:axId val="107871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86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7582592"/>
        <c:axId val="107584128"/>
      </c:barChart>
      <c:catAx>
        <c:axId val="10758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584128"/>
        <c:crosses val="autoZero"/>
        <c:auto val="1"/>
        <c:lblAlgn val="ctr"/>
        <c:lblOffset val="100"/>
        <c:noMultiLvlLbl val="0"/>
      </c:catAx>
      <c:valAx>
        <c:axId val="10758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58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0.87179487179487181</c:v>
                </c:pt>
                <c:pt idx="1">
                  <c:v>0.92083333333333328</c:v>
                </c:pt>
                <c:pt idx="2">
                  <c:v>0</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7647744"/>
        <c:axId val="107649280"/>
      </c:barChart>
      <c:catAx>
        <c:axId val="10764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649280"/>
        <c:crosses val="autoZero"/>
        <c:auto val="1"/>
        <c:lblAlgn val="ctr"/>
        <c:lblOffset val="100"/>
        <c:noMultiLvlLbl val="0"/>
      </c:catAx>
      <c:valAx>
        <c:axId val="10764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64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0.87037037037037035</c:v>
                </c:pt>
                <c:pt idx="1">
                  <c:v>0.92515923566878977</c:v>
                </c:pt>
                <c:pt idx="2">
                  <c:v>0</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7696512"/>
        <c:axId val="107698048"/>
      </c:barChart>
      <c:catAx>
        <c:axId val="10769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698048"/>
        <c:crosses val="autoZero"/>
        <c:auto val="1"/>
        <c:lblAlgn val="ctr"/>
        <c:lblOffset val="100"/>
        <c:noMultiLvlLbl val="0"/>
      </c:catAx>
      <c:valAx>
        <c:axId val="10769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69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0.87108262108262102</c:v>
                </c:pt>
                <c:pt idx="1">
                  <c:v>0.92299628450106153</c:v>
                </c:pt>
                <c:pt idx="2">
                  <c:v>0</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7737088"/>
        <c:axId val="107738624"/>
        <c:extLst/>
      </c:barChart>
      <c:catAx>
        <c:axId val="107737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738624"/>
        <c:crosses val="autoZero"/>
        <c:auto val="1"/>
        <c:lblAlgn val="ctr"/>
        <c:lblOffset val="100"/>
        <c:noMultiLvlLbl val="0"/>
      </c:catAx>
      <c:valAx>
        <c:axId val="1077386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773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0.65</c:v>
                </c:pt>
                <c:pt idx="1">
                  <c:v>0.58939393939393936</c:v>
                </c:pt>
                <c:pt idx="2">
                  <c:v>0</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7771776"/>
        <c:axId val="107773312"/>
        <c:extLst/>
      </c:barChart>
      <c:catAx>
        <c:axId val="10777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773312"/>
        <c:crosses val="autoZero"/>
        <c:auto val="1"/>
        <c:lblAlgn val="ctr"/>
        <c:lblOffset val="100"/>
        <c:noMultiLvlLbl val="0"/>
      </c:catAx>
      <c:valAx>
        <c:axId val="10777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777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0.97297297297297303</c:v>
                </c:pt>
                <c:pt idx="2">
                  <c:v>0</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5769216"/>
        <c:axId val="106954752"/>
      </c:barChart>
      <c:catAx>
        <c:axId val="10576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954752"/>
        <c:crosses val="autoZero"/>
        <c:auto val="1"/>
        <c:lblAlgn val="ctr"/>
        <c:lblOffset val="100"/>
        <c:noMultiLvlLbl val="0"/>
      </c:catAx>
      <c:valAx>
        <c:axId val="106954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76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c:v>
                </c:pt>
                <c:pt idx="1">
                  <c:v>0.97142857142857142</c:v>
                </c:pt>
                <c:pt idx="2">
                  <c:v>0</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7001728"/>
        <c:axId val="107003264"/>
      </c:barChart>
      <c:catAx>
        <c:axId val="10700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003264"/>
        <c:crosses val="autoZero"/>
        <c:auto val="1"/>
        <c:lblAlgn val="ctr"/>
        <c:lblOffset val="100"/>
        <c:noMultiLvlLbl val="0"/>
      </c:catAx>
      <c:valAx>
        <c:axId val="10700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00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0.82258064516129037</c:v>
                </c:pt>
                <c:pt idx="1">
                  <c:v>0.859375</c:v>
                </c:pt>
                <c:pt idx="2">
                  <c:v>0</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7107840"/>
        <c:axId val="107109376"/>
      </c:barChart>
      <c:catAx>
        <c:axId val="10710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109376"/>
        <c:crosses val="autoZero"/>
        <c:auto val="1"/>
        <c:lblAlgn val="ctr"/>
        <c:lblOffset val="100"/>
        <c:noMultiLvlLbl val="0"/>
      </c:catAx>
      <c:valAx>
        <c:axId val="10710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10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0.83750000000000002</c:v>
                </c:pt>
                <c:pt idx="1">
                  <c:v>0.95121951219512191</c:v>
                </c:pt>
                <c:pt idx="2">
                  <c:v>0</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7424768"/>
        <c:axId val="107426560"/>
      </c:barChart>
      <c:catAx>
        <c:axId val="107424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426560"/>
        <c:crosses val="autoZero"/>
        <c:auto val="1"/>
        <c:lblAlgn val="ctr"/>
        <c:lblOffset val="100"/>
        <c:noMultiLvlLbl val="0"/>
      </c:catAx>
      <c:valAx>
        <c:axId val="10742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424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0.94117647058823528</c:v>
                </c:pt>
                <c:pt idx="1">
                  <c:v>0.98611111111111116</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7158144"/>
        <c:axId val="107164032"/>
      </c:barChart>
      <c:catAx>
        <c:axId val="10715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164032"/>
        <c:crosses val="autoZero"/>
        <c:auto val="1"/>
        <c:lblAlgn val="ctr"/>
        <c:lblOffset val="100"/>
        <c:noMultiLvlLbl val="0"/>
      </c:catAx>
      <c:valAx>
        <c:axId val="10716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15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0.90909090909090906</c:v>
                </c:pt>
                <c:pt idx="1">
                  <c:v>0.95833333333333337</c:v>
                </c:pt>
                <c:pt idx="2">
                  <c:v>0</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7202432"/>
        <c:axId val="107203968"/>
      </c:barChart>
      <c:catAx>
        <c:axId val="10720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203968"/>
        <c:crosses val="autoZero"/>
        <c:auto val="1"/>
        <c:lblAlgn val="ctr"/>
        <c:lblOffset val="100"/>
        <c:noMultiLvlLbl val="0"/>
      </c:catAx>
      <c:valAx>
        <c:axId val="10720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20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0.92307692307692313</c:v>
                </c:pt>
                <c:pt idx="1">
                  <c:v>0.72222222222222221</c:v>
                </c:pt>
                <c:pt idx="2">
                  <c:v>0</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7226624"/>
        <c:axId val="107228160"/>
      </c:barChart>
      <c:catAx>
        <c:axId val="10722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228160"/>
        <c:crosses val="autoZero"/>
        <c:auto val="1"/>
        <c:lblAlgn val="ctr"/>
        <c:lblOffset val="100"/>
        <c:noMultiLvlLbl val="0"/>
      </c:catAx>
      <c:valAx>
        <c:axId val="10722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22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0.7678571428571429</c:v>
                </c:pt>
                <c:pt idx="1">
                  <c:v>0.86206896551724133</c:v>
                </c:pt>
                <c:pt idx="2">
                  <c:v>0</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7359232"/>
        <c:axId val="107361024"/>
      </c:barChart>
      <c:catAx>
        <c:axId val="10735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361024"/>
        <c:crosses val="autoZero"/>
        <c:auto val="1"/>
        <c:lblAlgn val="ctr"/>
        <c:lblOffset val="100"/>
        <c:noMultiLvlLbl val="0"/>
      </c:catAx>
      <c:valAx>
        <c:axId val="10736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35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39" zoomScaleSheetLayoutView="100" workbookViewId="0">
      <selection activeCell="D50" sqref="D50"/>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408</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Ghazela</v>
      </c>
    </row>
    <row r="24" spans="1:11" ht="33" customHeight="1" x14ac:dyDescent="0.25">
      <c r="A24" s="86" t="s">
        <v>328</v>
      </c>
      <c r="B24" s="302">
        <f>AVERAGE('A1 Exploitation'!D549,'A1 Technique'!D199)</f>
        <v>0.87108262108262102</v>
      </c>
      <c r="C24" s="302"/>
      <c r="D24" s="78"/>
      <c r="E24" s="78"/>
      <c r="F24" s="78"/>
      <c r="G24" s="78"/>
      <c r="H24" s="78"/>
      <c r="I24" s="78"/>
    </row>
    <row r="25" spans="1:11" ht="33" customHeight="1" x14ac:dyDescent="0.25">
      <c r="A25" s="85" t="s">
        <v>329</v>
      </c>
      <c r="B25" s="302">
        <f>AVERAGE('A2 Exploitation'!D549,'A2 Technique'!D199)</f>
        <v>0.92299628450106153</v>
      </c>
      <c r="C25" s="302"/>
      <c r="D25" s="78"/>
      <c r="E25" s="78"/>
      <c r="F25" s="78"/>
      <c r="G25" s="78"/>
      <c r="H25" s="78"/>
      <c r="I25" s="78"/>
    </row>
    <row r="26" spans="1:11" ht="33" customHeight="1" x14ac:dyDescent="0.25">
      <c r="A26" s="86" t="s">
        <v>330</v>
      </c>
      <c r="B26" s="302">
        <f>AVERAGE('A3 Exploitation'!D549,'A3 Technique'!D199)</f>
        <v>0</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Ghazela</v>
      </c>
    </row>
    <row r="34" spans="1:10" ht="33" customHeight="1" x14ac:dyDescent="0.25">
      <c r="A34" s="86" t="s">
        <v>328</v>
      </c>
      <c r="B34" s="302">
        <f>'A1 Exploitation'!D549</f>
        <v>0.87037037037037035</v>
      </c>
      <c r="C34" s="302"/>
      <c r="D34" s="78"/>
      <c r="E34" s="78"/>
      <c r="F34" s="78"/>
      <c r="G34" s="78"/>
      <c r="H34" s="78"/>
      <c r="I34" s="78"/>
    </row>
    <row r="35" spans="1:10" ht="33" customHeight="1" x14ac:dyDescent="0.25">
      <c r="A35" s="85" t="s">
        <v>329</v>
      </c>
      <c r="B35" s="302">
        <f>'A2 Exploitation'!D549</f>
        <v>0.92515923566878977</v>
      </c>
      <c r="C35" s="302"/>
      <c r="D35" s="78"/>
      <c r="E35" s="78"/>
      <c r="F35" s="78"/>
      <c r="G35" s="78"/>
      <c r="H35" s="78"/>
      <c r="I35" s="78"/>
    </row>
    <row r="36" spans="1:10" ht="33" customHeight="1" x14ac:dyDescent="0.25">
      <c r="A36" s="86" t="s">
        <v>330</v>
      </c>
      <c r="B36" s="302">
        <f>'A3 Exploitation'!D549</f>
        <v>0</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Ghazela</v>
      </c>
    </row>
    <row r="43" spans="1:10" ht="33" customHeight="1" x14ac:dyDescent="0.25">
      <c r="A43" s="86" t="s">
        <v>328</v>
      </c>
      <c r="B43" s="302">
        <f>AVERAGE('A1 Exploitation'!D547, 'A1 Technique'!D197)</f>
        <v>0.65</v>
      </c>
      <c r="C43" s="302"/>
      <c r="D43" s="78"/>
      <c r="E43" s="78"/>
      <c r="F43" s="78"/>
      <c r="G43" s="78"/>
      <c r="H43" s="78"/>
      <c r="I43" s="78"/>
    </row>
    <row r="44" spans="1:10" ht="33" customHeight="1" x14ac:dyDescent="0.25">
      <c r="A44" s="85" t="s">
        <v>329</v>
      </c>
      <c r="B44" s="302">
        <f>AVERAGE('A2 Exploitation'!D547, 'A2 Technique'!D197)</f>
        <v>0.58939393939393936</v>
      </c>
      <c r="C44" s="302"/>
      <c r="D44" s="78"/>
      <c r="E44" s="78"/>
      <c r="F44" s="78"/>
      <c r="G44" s="78"/>
      <c r="H44" s="78"/>
      <c r="I44" s="78"/>
    </row>
    <row r="45" spans="1:10" ht="33" customHeight="1" x14ac:dyDescent="0.25">
      <c r="A45" s="86" t="s">
        <v>330</v>
      </c>
      <c r="B45" s="302" t="e">
        <f>AVERAGE('A3 Exploitation'!D547, 'A3 Technique'!D197)</f>
        <v>#DIV/0!</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Ghazela</v>
      </c>
    </row>
    <row r="52" spans="1:10" ht="33" customHeight="1" x14ac:dyDescent="0.25">
      <c r="A52" s="86" t="s">
        <v>328</v>
      </c>
      <c r="B52" s="304">
        <f>'A1 Exploitation'!D46</f>
        <v>0.8125</v>
      </c>
      <c r="C52" s="304"/>
      <c r="D52" s="78"/>
      <c r="E52" s="78"/>
      <c r="F52" s="78"/>
      <c r="G52" s="78"/>
      <c r="H52" s="78"/>
      <c r="I52" s="78"/>
    </row>
    <row r="53" spans="1:10" ht="33" customHeight="1" x14ac:dyDescent="0.25">
      <c r="A53" s="85" t="s">
        <v>329</v>
      </c>
      <c r="B53" s="304">
        <f>'A2 Exploitation'!D46</f>
        <v>0.96875</v>
      </c>
      <c r="C53" s="304"/>
      <c r="D53" s="78"/>
      <c r="E53" s="78"/>
      <c r="F53" s="78"/>
      <c r="G53" s="78"/>
      <c r="H53" s="78"/>
      <c r="I53" s="78"/>
    </row>
    <row r="54" spans="1:10" ht="33" customHeight="1" x14ac:dyDescent="0.25">
      <c r="A54" s="86" t="s">
        <v>330</v>
      </c>
      <c r="B54" s="304">
        <f>'A3 Exploitation'!D46</f>
        <v>0</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Ghazela</v>
      </c>
    </row>
    <row r="61" spans="1:10" ht="33" customHeight="1" x14ac:dyDescent="0.25">
      <c r="A61" s="86" t="s">
        <v>328</v>
      </c>
      <c r="B61" s="302">
        <f>'A1 Exploitation'!D103</f>
        <v>0.94444444444444442</v>
      </c>
      <c r="C61" s="302"/>
      <c r="D61" s="78"/>
      <c r="E61" s="78"/>
      <c r="F61" s="78"/>
      <c r="G61" s="78"/>
      <c r="H61" s="78"/>
      <c r="I61" s="78"/>
    </row>
    <row r="62" spans="1:10" ht="33" customHeight="1" x14ac:dyDescent="0.25">
      <c r="A62" s="85" t="s">
        <v>329</v>
      </c>
      <c r="B62" s="302">
        <f>'A2 Exploitation'!D103</f>
        <v>0.97297297297297303</v>
      </c>
      <c r="C62" s="302"/>
      <c r="D62" s="78"/>
      <c r="E62" s="78"/>
      <c r="F62" s="78"/>
      <c r="G62" s="78"/>
      <c r="H62" s="78"/>
      <c r="I62" s="78"/>
    </row>
    <row r="63" spans="1:10" ht="33" customHeight="1" x14ac:dyDescent="0.25">
      <c r="A63" s="86" t="s">
        <v>330</v>
      </c>
      <c r="B63" s="302">
        <f>'A3 Exploitation'!D103</f>
        <v>0</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Ghazela</v>
      </c>
    </row>
    <row r="70" spans="1:10" ht="33" customHeight="1" x14ac:dyDescent="0.25">
      <c r="A70" s="86" t="s">
        <v>328</v>
      </c>
      <c r="B70" s="302">
        <f>'A1 Exploitation'!D158</f>
        <v>0.8</v>
      </c>
      <c r="C70" s="302"/>
      <c r="D70" s="78"/>
      <c r="E70" s="78"/>
      <c r="F70" s="78"/>
      <c r="G70" s="78"/>
      <c r="H70" s="78"/>
      <c r="I70" s="78"/>
    </row>
    <row r="71" spans="1:10" ht="33" customHeight="1" x14ac:dyDescent="0.25">
      <c r="A71" s="85" t="s">
        <v>329</v>
      </c>
      <c r="B71" s="302">
        <f>'A2 Exploitation'!D158</f>
        <v>0.97142857142857142</v>
      </c>
      <c r="C71" s="302"/>
      <c r="D71" s="78"/>
      <c r="E71" s="78"/>
      <c r="F71" s="78"/>
      <c r="G71" s="78"/>
      <c r="H71" s="78"/>
      <c r="I71" s="78"/>
    </row>
    <row r="72" spans="1:10" ht="33" customHeight="1" x14ac:dyDescent="0.25">
      <c r="A72" s="86" t="s">
        <v>330</v>
      </c>
      <c r="B72" s="302">
        <f>'A3 Exploitation'!D158</f>
        <v>0</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Ghazela</v>
      </c>
    </row>
    <row r="79" spans="1:10" ht="33" customHeight="1" x14ac:dyDescent="0.25">
      <c r="A79" s="86" t="s">
        <v>328</v>
      </c>
      <c r="B79" s="302">
        <f>'A1 Exploitation'!D205</f>
        <v>0.82258064516129037</v>
      </c>
      <c r="C79" s="302"/>
      <c r="D79" s="78"/>
      <c r="E79" s="78"/>
      <c r="F79" s="78"/>
      <c r="G79" s="78"/>
      <c r="H79" s="78"/>
      <c r="I79" s="78"/>
    </row>
    <row r="80" spans="1:10" ht="33" customHeight="1" x14ac:dyDescent="0.25">
      <c r="A80" s="85" t="s">
        <v>329</v>
      </c>
      <c r="B80" s="302">
        <f>'A2 Exploitation'!D205</f>
        <v>0.859375</v>
      </c>
      <c r="C80" s="302"/>
      <c r="D80" s="78"/>
      <c r="E80" s="78"/>
      <c r="F80" s="78"/>
      <c r="G80" s="78"/>
      <c r="H80" s="78"/>
      <c r="I80" s="78"/>
    </row>
    <row r="81" spans="1:10" ht="33" customHeight="1" x14ac:dyDescent="0.25">
      <c r="A81" s="86" t="s">
        <v>330</v>
      </c>
      <c r="B81" s="302">
        <f>'A3 Exploitation'!D205</f>
        <v>0</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Ghazela</v>
      </c>
    </row>
    <row r="88" spans="1:10" ht="33" customHeight="1" x14ac:dyDescent="0.25">
      <c r="A88" s="86" t="s">
        <v>328</v>
      </c>
      <c r="B88" s="302">
        <f>'A1 Exploitation'!D266</f>
        <v>0.83750000000000002</v>
      </c>
      <c r="C88" s="302"/>
      <c r="D88" s="78"/>
      <c r="E88" s="78"/>
      <c r="F88" s="78"/>
      <c r="G88" s="78"/>
      <c r="H88" s="78"/>
      <c r="I88" s="78"/>
    </row>
    <row r="89" spans="1:10" ht="33" customHeight="1" x14ac:dyDescent="0.25">
      <c r="A89" s="85" t="s">
        <v>329</v>
      </c>
      <c r="B89" s="302">
        <f>'A2 Exploitation'!D266</f>
        <v>0.95121951219512191</v>
      </c>
      <c r="C89" s="302"/>
      <c r="D89" s="78"/>
      <c r="E89" s="78"/>
      <c r="F89" s="78"/>
      <c r="G89" s="78"/>
      <c r="H89" s="78"/>
      <c r="I89" s="78"/>
    </row>
    <row r="90" spans="1:10" ht="33" customHeight="1" x14ac:dyDescent="0.25">
      <c r="A90" s="86" t="s">
        <v>330</v>
      </c>
      <c r="B90" s="302">
        <f>'A3 Exploitation'!D266</f>
        <v>0</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Ghazela</v>
      </c>
    </row>
    <row r="97" spans="1:10" ht="33" customHeight="1" x14ac:dyDescent="0.25">
      <c r="A97" s="86" t="s">
        <v>328</v>
      </c>
      <c r="B97" s="302">
        <f>'A1 Exploitation'!D318</f>
        <v>0.94117647058823528</v>
      </c>
      <c r="C97" s="302"/>
      <c r="D97" s="78"/>
      <c r="E97" s="78"/>
      <c r="F97" s="78"/>
      <c r="G97" s="78"/>
      <c r="H97" s="78"/>
      <c r="I97" s="78"/>
    </row>
    <row r="98" spans="1:10" ht="33" customHeight="1" x14ac:dyDescent="0.25">
      <c r="A98" s="85" t="s">
        <v>329</v>
      </c>
      <c r="B98" s="302">
        <f>'A2 Exploitation'!D318</f>
        <v>0.98611111111111116</v>
      </c>
      <c r="C98" s="302"/>
      <c r="D98" s="78"/>
      <c r="E98" s="78"/>
      <c r="F98" s="78"/>
      <c r="G98" s="78"/>
      <c r="H98" s="78"/>
      <c r="I98" s="78"/>
    </row>
    <row r="99" spans="1:10" ht="33" customHeight="1" x14ac:dyDescent="0.25">
      <c r="A99" s="86" t="s">
        <v>330</v>
      </c>
      <c r="B99" s="302">
        <f>'A3 Exploitation'!D318</f>
        <v>0</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Ghazela</v>
      </c>
    </row>
    <row r="106" spans="1:10" ht="33" customHeight="1" x14ac:dyDescent="0.25">
      <c r="A106" s="86" t="s">
        <v>328</v>
      </c>
      <c r="B106" s="302">
        <f>'A1 Exploitation'!D358</f>
        <v>0.90909090909090906</v>
      </c>
      <c r="C106" s="302"/>
      <c r="D106" s="78"/>
      <c r="E106" s="78"/>
      <c r="F106" s="78"/>
      <c r="G106" s="78"/>
      <c r="H106" s="78"/>
      <c r="I106" s="78"/>
    </row>
    <row r="107" spans="1:10" ht="33" customHeight="1" x14ac:dyDescent="0.25">
      <c r="A107" s="85" t="s">
        <v>329</v>
      </c>
      <c r="B107" s="302">
        <f>'A2 Exploitation'!D358</f>
        <v>0.95833333333333337</v>
      </c>
      <c r="C107" s="302"/>
      <c r="D107" s="78"/>
      <c r="E107" s="78"/>
      <c r="F107" s="78"/>
      <c r="G107" s="78"/>
      <c r="H107" s="78"/>
      <c r="I107" s="78"/>
    </row>
    <row r="108" spans="1:10" ht="33" customHeight="1" x14ac:dyDescent="0.25">
      <c r="A108" s="86" t="s">
        <v>330</v>
      </c>
      <c r="B108" s="302">
        <f>'A3 Exploitation'!D358</f>
        <v>0</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Ghazela</v>
      </c>
    </row>
    <row r="115" spans="1:10" ht="33" customHeight="1" x14ac:dyDescent="0.25">
      <c r="A115" s="86" t="s">
        <v>328</v>
      </c>
      <c r="B115" s="302">
        <f>'A1 Exploitation'!D391</f>
        <v>0.92307692307692313</v>
      </c>
      <c r="C115" s="302"/>
      <c r="D115" s="78"/>
      <c r="E115" s="78"/>
      <c r="F115" s="78"/>
      <c r="G115" s="78"/>
      <c r="H115" s="78"/>
      <c r="I115" s="78"/>
    </row>
    <row r="116" spans="1:10" ht="33" customHeight="1" x14ac:dyDescent="0.25">
      <c r="A116" s="85" t="s">
        <v>329</v>
      </c>
      <c r="B116" s="302">
        <f>'A2 Exploitation'!D391</f>
        <v>0.72222222222222221</v>
      </c>
      <c r="C116" s="302"/>
      <c r="D116" s="78"/>
      <c r="E116" s="78"/>
      <c r="F116" s="78"/>
      <c r="G116" s="78"/>
      <c r="H116" s="78"/>
      <c r="I116" s="78"/>
    </row>
    <row r="117" spans="1:10" ht="33" customHeight="1" x14ac:dyDescent="0.25">
      <c r="A117" s="86" t="s">
        <v>330</v>
      </c>
      <c r="B117" s="302">
        <f>'A3 Exploitation'!D391</f>
        <v>0</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Ghazela</v>
      </c>
    </row>
    <row r="124" spans="1:10" ht="33" customHeight="1" x14ac:dyDescent="0.25">
      <c r="A124" s="86" t="s">
        <v>328</v>
      </c>
      <c r="B124" s="302">
        <f>'A1 Exploitation'!D444</f>
        <v>0.7678571428571429</v>
      </c>
      <c r="C124" s="302"/>
      <c r="D124" s="78"/>
      <c r="E124" s="78"/>
      <c r="F124" s="78"/>
      <c r="G124" s="78"/>
      <c r="H124" s="78"/>
      <c r="I124" s="78"/>
    </row>
    <row r="125" spans="1:10" ht="33" customHeight="1" x14ac:dyDescent="0.25">
      <c r="A125" s="85" t="s">
        <v>329</v>
      </c>
      <c r="B125" s="302">
        <f>'A2 Exploitation'!D444</f>
        <v>0.86206896551724133</v>
      </c>
      <c r="C125" s="302"/>
      <c r="D125" s="78"/>
      <c r="E125" s="78"/>
      <c r="F125" s="78"/>
      <c r="G125" s="78"/>
      <c r="H125" s="78"/>
      <c r="I125" s="78"/>
    </row>
    <row r="126" spans="1:10" ht="33" customHeight="1" x14ac:dyDescent="0.25">
      <c r="A126" s="86" t="s">
        <v>330</v>
      </c>
      <c r="B126" s="302">
        <f>'A3 Exploitation'!D444</f>
        <v>0</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Ghazela</v>
      </c>
    </row>
    <row r="133" spans="1:10" ht="33" customHeight="1" x14ac:dyDescent="0.25">
      <c r="A133" s="86" t="s">
        <v>328</v>
      </c>
      <c r="B133" s="302">
        <f>'A1 Exploitation'!D481</f>
        <v>0.91666666666666663</v>
      </c>
      <c r="C133" s="302"/>
      <c r="D133" s="78"/>
      <c r="E133" s="78"/>
      <c r="F133" s="78"/>
      <c r="G133" s="78"/>
      <c r="H133" s="78"/>
      <c r="I133" s="78"/>
    </row>
    <row r="134" spans="1:10" ht="33" customHeight="1" x14ac:dyDescent="0.25">
      <c r="A134" s="85" t="s">
        <v>329</v>
      </c>
      <c r="B134" s="302">
        <f>'A2 Exploitation'!D481</f>
        <v>0.88095238095238093</v>
      </c>
      <c r="C134" s="302"/>
      <c r="D134" s="78"/>
      <c r="E134" s="78"/>
      <c r="F134" s="78"/>
      <c r="G134" s="78"/>
      <c r="H134" s="78"/>
      <c r="I134" s="78"/>
    </row>
    <row r="135" spans="1:10" ht="33" customHeight="1" x14ac:dyDescent="0.25">
      <c r="A135" s="86" t="s">
        <v>330</v>
      </c>
      <c r="B135" s="302">
        <f>'A3 Exploitation'!D481</f>
        <v>0</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Ghazela</v>
      </c>
    </row>
    <row r="142" spans="1:10" ht="33" customHeight="1" x14ac:dyDescent="0.25">
      <c r="A142" s="86" t="s">
        <v>328</v>
      </c>
      <c r="B142" s="302">
        <f>'A1 Exploitation'!D503</f>
        <v>1</v>
      </c>
      <c r="C142" s="302"/>
      <c r="D142" s="78"/>
      <c r="E142" s="78"/>
      <c r="F142" s="78"/>
      <c r="G142" s="78"/>
      <c r="H142" s="78"/>
      <c r="I142" s="78"/>
    </row>
    <row r="143" spans="1:10" ht="33" customHeight="1" x14ac:dyDescent="0.25">
      <c r="A143" s="85" t="s">
        <v>329</v>
      </c>
      <c r="B143" s="302">
        <f>'A2 Exploitation'!D503</f>
        <v>0.9285714285714286</v>
      </c>
      <c r="C143" s="302"/>
      <c r="D143" s="78"/>
      <c r="E143" s="78"/>
      <c r="F143" s="78"/>
      <c r="G143" s="78"/>
      <c r="H143" s="78"/>
      <c r="I143" s="78"/>
    </row>
    <row r="144" spans="1:10" ht="33" customHeight="1" x14ac:dyDescent="0.25">
      <c r="A144" s="86" t="s">
        <v>330</v>
      </c>
      <c r="B144" s="302">
        <f>'A3 Exploitation'!D503</f>
        <v>0</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Ghazela</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1</v>
      </c>
      <c r="C152" s="302"/>
      <c r="D152" s="78"/>
      <c r="E152" s="78"/>
      <c r="F152" s="78"/>
      <c r="G152" s="78"/>
      <c r="H152" s="78"/>
      <c r="I152" s="78"/>
    </row>
    <row r="153" spans="1:10" ht="33" customHeight="1" x14ac:dyDescent="0.25">
      <c r="A153" s="86" t="s">
        <v>330</v>
      </c>
      <c r="B153" s="302">
        <f>'A3 Exploitation'!D514</f>
        <v>0</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Ghazela</v>
      </c>
    </row>
    <row r="161" spans="1:10" ht="33" customHeight="1" x14ac:dyDescent="0.25">
      <c r="A161" s="86" t="s">
        <v>328</v>
      </c>
      <c r="B161" s="302">
        <f>'A1 Exploitation'!D534</f>
        <v>0.83333333333333337</v>
      </c>
      <c r="C161" s="302"/>
      <c r="D161" s="78"/>
      <c r="E161" s="78"/>
      <c r="F161" s="78"/>
      <c r="G161" s="78"/>
      <c r="H161" s="78"/>
      <c r="I161" s="78"/>
    </row>
    <row r="162" spans="1:10" ht="33" customHeight="1" x14ac:dyDescent="0.25">
      <c r="A162" s="85" t="s">
        <v>329</v>
      </c>
      <c r="B162" s="302">
        <f>'A2 Exploitation'!D534</f>
        <v>1</v>
      </c>
      <c r="C162" s="302"/>
      <c r="D162" s="78"/>
      <c r="E162" s="78"/>
      <c r="F162" s="78"/>
      <c r="G162" s="78"/>
      <c r="H162" s="78"/>
      <c r="I162" s="78"/>
    </row>
    <row r="163" spans="1:10" ht="33" customHeight="1" x14ac:dyDescent="0.25">
      <c r="A163" s="86" t="s">
        <v>330</v>
      </c>
      <c r="B163" s="302">
        <f>'A3 Exploitation'!D534</f>
        <v>0</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Ghazela</v>
      </c>
    </row>
    <row r="170" spans="1:10" ht="33" customHeight="1" x14ac:dyDescent="0.25">
      <c r="A170" s="86" t="s">
        <v>328</v>
      </c>
      <c r="B170" s="302">
        <f>'A1 Exploitation'!D545</f>
        <v>1</v>
      </c>
      <c r="C170" s="302"/>
    </row>
    <row r="171" spans="1:10" ht="33" customHeight="1" x14ac:dyDescent="0.25">
      <c r="A171" s="85" t="s">
        <v>329</v>
      </c>
      <c r="B171" s="302">
        <f>'A2 Exploitation'!D545</f>
        <v>1</v>
      </c>
      <c r="C171" s="302"/>
    </row>
    <row r="172" spans="1:10" ht="33" customHeight="1" x14ac:dyDescent="0.25">
      <c r="A172" s="86" t="s">
        <v>330</v>
      </c>
      <c r="B172" s="302">
        <f>'A3 Exploitation'!D545</f>
        <v>0</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Ghazela</v>
      </c>
    </row>
    <row r="179" spans="1:10" ht="33" customHeight="1" x14ac:dyDescent="0.25">
      <c r="A179" s="86" t="s">
        <v>328</v>
      </c>
      <c r="B179" s="302">
        <f>'A1 Technique'!D199</f>
        <v>0.87179487179487181</v>
      </c>
      <c r="C179" s="302"/>
    </row>
    <row r="180" spans="1:10" ht="33" customHeight="1" x14ac:dyDescent="0.25">
      <c r="A180" s="85" t="s">
        <v>329</v>
      </c>
      <c r="B180" s="302">
        <f>'A2 Technique'!D199</f>
        <v>0.92083333333333328</v>
      </c>
      <c r="C180" s="302"/>
    </row>
    <row r="181" spans="1:10" ht="33" customHeight="1" x14ac:dyDescent="0.25">
      <c r="A181" s="86" t="s">
        <v>330</v>
      </c>
      <c r="B181" s="302">
        <f>'A3 Technique'!D199</f>
        <v>0</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5" orientation="portrait" r:id="rId1"/>
  <rowBreaks count="4" manualBreakCount="4">
    <brk id="49" max="16383" man="1"/>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470" zoomScale="60" workbookViewId="0">
      <selection activeCell="B470"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C2kpeUY0u3UD0J2vVVE6s5ANPitGQTaZ6VBmMUM1lqaTe3ud7In9feWkAFsyP1mxgC0OnIi6eIo2C2vrxnVtw==" saltValue="uF5H6erDAg6Z7UOPNEgLf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C47D6ED2-075D-4547-8172-34261AED3032}">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E3206877-E30E-4252-AE09-E0F58F32879B}">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3871CD13-DB0F-4694-A379-8688E912D371}"/>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69"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'A5 Exploitation'!A8:F8</f>
        <v>Ghazela</v>
      </c>
      <c r="B7" s="309"/>
      <c r="C7" s="309"/>
      <c r="D7" s="309"/>
      <c r="E7" s="309"/>
      <c r="F7" s="309"/>
      <c r="G7" s="125"/>
    </row>
    <row r="8" spans="1:7" s="12" customFormat="1" ht="24" x14ac:dyDescent="0.45">
      <c r="A8" s="14" t="s">
        <v>42</v>
      </c>
      <c r="B8" s="332">
        <f>'A5 Exploitation'!B9:F9</f>
        <v>0</v>
      </c>
      <c r="C8" s="332"/>
      <c r="D8" s="332"/>
      <c r="E8" s="332"/>
      <c r="F8" s="332"/>
      <c r="G8" s="125"/>
    </row>
    <row r="9" spans="1:7" s="12" customFormat="1" ht="24" x14ac:dyDescent="0.45">
      <c r="A9" s="15" t="s">
        <v>44</v>
      </c>
      <c r="B9" s="333">
        <f>'A5 Exploitation'!B10:F10</f>
        <v>0</v>
      </c>
      <c r="C9" s="333"/>
      <c r="D9" s="333"/>
      <c r="E9" s="333"/>
      <c r="F9" s="333"/>
      <c r="G9" s="125"/>
    </row>
    <row r="10" spans="1:7" s="12" customFormat="1" ht="24" x14ac:dyDescent="0.45">
      <c r="A10" s="14" t="s">
        <v>43</v>
      </c>
      <c r="B10" s="330">
        <f>'A5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E197/F197</f>
        <v>#DIV/0!</v>
      </c>
      <c r="E197" s="350">
        <f>COUNTIF('A4 Technique'!F17:F193,"ok")</f>
        <v>0</v>
      </c>
      <c r="F197" s="35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328e3wojlZjkGY/MWuzDsiEjF6/++/WWjQeJBRdTEpOLTzkg+eeWnQnA9W3j9dFEDRNIvA31h2UTsTaC90M3JA==" saltValue="k+sxB/PQxGxxytanueVLd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'A6 Exploitation'!A8:F8</f>
        <v>Ghazela</v>
      </c>
      <c r="B7" s="309"/>
      <c r="C7" s="309"/>
      <c r="D7" s="309"/>
      <c r="E7" s="309"/>
      <c r="F7" s="309"/>
      <c r="G7" s="125"/>
    </row>
    <row r="8" spans="1:7" s="12" customFormat="1" ht="24" x14ac:dyDescent="0.45">
      <c r="A8" s="14" t="s">
        <v>42</v>
      </c>
      <c r="B8" s="332">
        <f>'A6 Exploitation'!B9:F9</f>
        <v>0</v>
      </c>
      <c r="C8" s="332"/>
      <c r="D8" s="332"/>
      <c r="E8" s="332"/>
      <c r="F8" s="332"/>
      <c r="G8" s="125"/>
    </row>
    <row r="9" spans="1:7" s="12" customFormat="1" ht="24" x14ac:dyDescent="0.45">
      <c r="A9" s="15" t="s">
        <v>44</v>
      </c>
      <c r="B9" s="333">
        <f>'A6 Exploitation'!B10:F10</f>
        <v>0</v>
      </c>
      <c r="C9" s="333"/>
      <c r="D9" s="333"/>
      <c r="E9" s="333"/>
      <c r="F9" s="333"/>
      <c r="G9" s="125"/>
    </row>
    <row r="10" spans="1:7" s="12" customFormat="1" ht="24" x14ac:dyDescent="0.45">
      <c r="A10" s="14" t="s">
        <v>43</v>
      </c>
      <c r="B10" s="330">
        <f>'A6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view="pageBreakPreview" topLeftCell="A511" zoomScale="90" zoomScaleSheetLayoutView="90" workbookViewId="0">
      <selection activeCell="F522" sqref="F52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t="s">
        <v>409</v>
      </c>
      <c r="C9" s="310"/>
      <c r="D9" s="310"/>
      <c r="E9" s="310"/>
      <c r="F9" s="310"/>
      <c r="G9" s="125"/>
    </row>
    <row r="10" spans="1:7" ht="24" x14ac:dyDescent="0.45">
      <c r="A10" s="15" t="s">
        <v>44</v>
      </c>
      <c r="B10" s="311" t="s">
        <v>410</v>
      </c>
      <c r="C10" s="311"/>
      <c r="D10" s="311"/>
      <c r="E10" s="311"/>
      <c r="F10" s="311"/>
      <c r="G10" s="125"/>
    </row>
    <row r="11" spans="1:7" ht="24" x14ac:dyDescent="0.45">
      <c r="A11" s="14" t="s">
        <v>43</v>
      </c>
      <c r="B11" s="306">
        <v>43166</v>
      </c>
      <c r="C11" s="306"/>
      <c r="D11" s="306"/>
      <c r="E11" s="306"/>
      <c r="F11" s="306"/>
      <c r="G11" s="125"/>
    </row>
    <row r="12" spans="1:7" ht="24" x14ac:dyDescent="0.45">
      <c r="A12" s="14" t="s">
        <v>239</v>
      </c>
      <c r="B12" s="312">
        <f>D549</f>
        <v>0.87037037037037035</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43166</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2</v>
      </c>
      <c r="C23" s="130"/>
      <c r="D23" s="95" t="s">
        <v>452</v>
      </c>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ht="49.5" x14ac:dyDescent="0.3">
      <c r="A31" s="70" t="s">
        <v>401</v>
      </c>
      <c r="B31" s="130">
        <v>1</v>
      </c>
      <c r="C31" s="130"/>
      <c r="D31" s="95" t="s">
        <v>411</v>
      </c>
      <c r="E31" s="94"/>
      <c r="F31" s="204" t="s">
        <v>356</v>
      </c>
    </row>
    <row r="32" spans="1:8" ht="30" x14ac:dyDescent="0.3">
      <c r="A32" s="70" t="s">
        <v>152</v>
      </c>
      <c r="B32" s="130">
        <v>2</v>
      </c>
      <c r="C32" s="130"/>
      <c r="D32" s="137"/>
      <c r="E32" s="94"/>
      <c r="F32" s="204"/>
    </row>
    <row r="33" spans="1:7" x14ac:dyDescent="0.3">
      <c r="A33" s="4" t="s">
        <v>51</v>
      </c>
      <c r="B33" s="130">
        <v>2</v>
      </c>
      <c r="C33" s="131"/>
      <c r="D33" s="240"/>
      <c r="E33" s="94"/>
      <c r="F33" s="204"/>
    </row>
    <row r="34" spans="1:7" ht="99" x14ac:dyDescent="0.3">
      <c r="A34" s="216" t="s">
        <v>153</v>
      </c>
      <c r="B34" s="130">
        <v>1</v>
      </c>
      <c r="C34" s="291" t="str">
        <f>IF(B34=0, -5, "0")</f>
        <v>0</v>
      </c>
      <c r="D34" s="123" t="s">
        <v>413</v>
      </c>
      <c r="E34" s="95"/>
      <c r="F34" s="204" t="s">
        <v>357</v>
      </c>
      <c r="G34" s="127"/>
    </row>
    <row r="35" spans="1:7" ht="49.5" x14ac:dyDescent="0.3">
      <c r="A35" s="190" t="s">
        <v>11</v>
      </c>
      <c r="B35" s="130">
        <v>1</v>
      </c>
      <c r="C35" s="136" t="str">
        <f>IF(B35=0, -5, "0")</f>
        <v>0</v>
      </c>
      <c r="D35" s="123" t="s">
        <v>453</v>
      </c>
      <c r="E35" s="94"/>
      <c r="F35" s="204" t="s">
        <v>356</v>
      </c>
    </row>
    <row r="36" spans="1:7" ht="18" x14ac:dyDescent="0.3">
      <c r="A36" s="4" t="s">
        <v>250</v>
      </c>
      <c r="B36" s="130">
        <v>2</v>
      </c>
      <c r="C36" s="131"/>
      <c r="D36" s="139"/>
      <c r="E36" s="106"/>
      <c r="F36" s="204"/>
      <c r="G36" s="127"/>
    </row>
    <row r="37" spans="1:7" ht="33" x14ac:dyDescent="0.3">
      <c r="A37" s="4" t="s">
        <v>181</v>
      </c>
      <c r="B37" s="130">
        <v>1</v>
      </c>
      <c r="C37" s="130"/>
      <c r="D37" s="95" t="s">
        <v>412</v>
      </c>
      <c r="E37" s="94"/>
      <c r="F37" s="204" t="s">
        <v>356</v>
      </c>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92.25" customHeight="1" x14ac:dyDescent="0.3">
      <c r="A40" s="70" t="s">
        <v>381</v>
      </c>
      <c r="B40" s="130">
        <v>0</v>
      </c>
      <c r="C40" s="130"/>
      <c r="D40" s="95" t="s">
        <v>454</v>
      </c>
      <c r="E40" s="95" t="s">
        <v>455</v>
      </c>
      <c r="F40" s="204" t="s">
        <v>356</v>
      </c>
    </row>
    <row r="41" spans="1:7" ht="45" x14ac:dyDescent="0.3">
      <c r="A41" s="4" t="s">
        <v>249</v>
      </c>
      <c r="B41" s="280">
        <f>IF(D41=1, 2, IF(AND(D41&lt;1,D41&gt;0), 1, "0"))</f>
        <v>2</v>
      </c>
      <c r="C41" s="130"/>
      <c r="D41" s="251">
        <v>1</v>
      </c>
      <c r="E41" s="252"/>
      <c r="F41" s="253"/>
    </row>
    <row r="42" spans="1:7" x14ac:dyDescent="0.3">
      <c r="A42" s="59" t="s">
        <v>36</v>
      </c>
      <c r="B42" s="59"/>
      <c r="C42" s="59"/>
      <c r="D42" s="59">
        <f>SUM(B29:C37,B39:C41)</f>
        <v>18</v>
      </c>
    </row>
    <row r="43" spans="1:7" x14ac:dyDescent="0.3">
      <c r="A43" s="5" t="s">
        <v>35</v>
      </c>
      <c r="B43" s="132"/>
      <c r="C43" s="133"/>
      <c r="D43" s="134">
        <f>D42/(COUNT(B29:C37,B39:C41)*2)</f>
        <v>0.75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0.8125</v>
      </c>
    </row>
    <row r="47" spans="1:7" x14ac:dyDescent="0.3">
      <c r="A47" s="145"/>
      <c r="B47" s="124"/>
      <c r="C47" s="135"/>
      <c r="D47" s="124"/>
    </row>
    <row r="48" spans="1:7" ht="18" x14ac:dyDescent="0.35">
      <c r="A48" s="185" t="s">
        <v>124</v>
      </c>
      <c r="B48" s="185"/>
      <c r="C48" s="185"/>
      <c r="D48" s="185"/>
      <c r="E48" s="185"/>
      <c r="F48" s="201"/>
    </row>
    <row r="49" spans="1:7" x14ac:dyDescent="0.3">
      <c r="A49" s="146">
        <f>B11</f>
        <v>43166</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ht="33" x14ac:dyDescent="0.3">
      <c r="A53" s="10" t="s">
        <v>99</v>
      </c>
      <c r="B53" s="130">
        <v>2</v>
      </c>
      <c r="C53" s="130"/>
      <c r="D53" s="138" t="s">
        <v>414</v>
      </c>
      <c r="E53" s="94"/>
      <c r="F53" s="204"/>
    </row>
    <row r="54" spans="1:7" ht="33" x14ac:dyDescent="0.3">
      <c r="A54" s="18" t="s">
        <v>229</v>
      </c>
      <c r="B54" s="130">
        <v>1</v>
      </c>
      <c r="C54" s="130"/>
      <c r="D54" s="138" t="s">
        <v>477</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290" t="str">
        <f>IF(B72=0, -5, "0")</f>
        <v>0</v>
      </c>
      <c r="D72" s="138"/>
      <c r="F72" s="204"/>
      <c r="G72" s="214"/>
    </row>
    <row r="73" spans="1:7" ht="36.75" customHeight="1" x14ac:dyDescent="0.3">
      <c r="A73" s="209" t="s">
        <v>398</v>
      </c>
      <c r="B73" s="130">
        <v>2</v>
      </c>
      <c r="C73" s="218"/>
      <c r="D73" s="223"/>
      <c r="E73" s="116"/>
      <c r="F73" s="204"/>
      <c r="G73" s="214"/>
    </row>
    <row r="74" spans="1:7" s="112" customFormat="1" ht="66" x14ac:dyDescent="0.3">
      <c r="A74" s="209" t="s">
        <v>393</v>
      </c>
      <c r="B74" s="130">
        <v>1</v>
      </c>
      <c r="C74" s="150" t="str">
        <f>IF(B74=0, -5, "0")</f>
        <v>0</v>
      </c>
      <c r="D74" s="293" t="s">
        <v>415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416</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49.5" x14ac:dyDescent="0.3">
      <c r="A79" s="209" t="s">
        <v>155</v>
      </c>
      <c r="B79" s="130">
        <v>1</v>
      </c>
      <c r="C79" s="150" t="str">
        <f>IF(B79=0, -5, "0")</f>
        <v>0</v>
      </c>
      <c r="D79" s="151" t="s">
        <v>417</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0.94444444444444442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456</v>
      </c>
      <c r="B96" s="130">
        <v>2</v>
      </c>
      <c r="C96" s="213"/>
      <c r="D96" s="223"/>
      <c r="E96" s="106"/>
      <c r="F96" s="204"/>
      <c r="G96" s="127"/>
    </row>
    <row r="97" spans="1:7" s="112" customFormat="1" ht="31.5" customHeight="1" x14ac:dyDescent="0.3">
      <c r="A97" s="219" t="s">
        <v>457</v>
      </c>
      <c r="B97" s="130">
        <v>1</v>
      </c>
      <c r="C97" s="213"/>
      <c r="D97" s="223" t="s">
        <v>458</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43166</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99" x14ac:dyDescent="0.3">
      <c r="A125" s="209" t="s">
        <v>159</v>
      </c>
      <c r="B125" s="130">
        <v>1</v>
      </c>
      <c r="C125" s="280" t="str">
        <f>IF(B125=0, -5, "0")</f>
        <v>0</v>
      </c>
      <c r="D125" s="226" t="s">
        <v>459</v>
      </c>
      <c r="E125" s="94"/>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460</v>
      </c>
      <c r="B129" s="130">
        <v>1</v>
      </c>
      <c r="C129" s="292" t="str">
        <f>IF(B129=0, -5, "0")</f>
        <v>0</v>
      </c>
      <c r="D129" s="116" t="s">
        <v>418</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115.5" x14ac:dyDescent="0.3">
      <c r="A132" s="210" t="s">
        <v>157</v>
      </c>
      <c r="B132" s="130">
        <v>0</v>
      </c>
      <c r="C132" s="150">
        <f>IF(B132=0, -5, "0")</f>
        <v>-5</v>
      </c>
      <c r="D132" s="293" t="s">
        <v>419</v>
      </c>
      <c r="E132" s="95"/>
      <c r="F132" s="204" t="s">
        <v>356</v>
      </c>
      <c r="G132" s="127"/>
    </row>
    <row r="133" spans="1:7" ht="18" customHeight="1" x14ac:dyDescent="0.35">
      <c r="A133" s="191" t="s">
        <v>399</v>
      </c>
      <c r="B133" s="130">
        <v>2</v>
      </c>
      <c r="C133" s="130"/>
      <c r="D133" s="235"/>
      <c r="E133" s="67"/>
      <c r="F133" s="204"/>
      <c r="G133" s="127"/>
    </row>
    <row r="134" spans="1:7" ht="47.25" customHeight="1" x14ac:dyDescent="0.3">
      <c r="A134" s="212" t="s">
        <v>155</v>
      </c>
      <c r="B134" s="130">
        <v>1</v>
      </c>
      <c r="C134" s="150" t="str">
        <f>IF(B134=0, -5, "0")</f>
        <v>0</v>
      </c>
      <c r="D134" s="116" t="s">
        <v>420</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0.66666666666666663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421</v>
      </c>
      <c r="E147" s="116"/>
      <c r="F147" s="204" t="s">
        <v>356</v>
      </c>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456</v>
      </c>
      <c r="B150" s="130">
        <v>2</v>
      </c>
      <c r="C150" s="225"/>
      <c r="D150" s="116"/>
      <c r="E150" s="116"/>
      <c r="F150" s="204"/>
      <c r="G150" s="127"/>
    </row>
    <row r="151" spans="1:7" s="112" customFormat="1" x14ac:dyDescent="0.3">
      <c r="A151" s="219" t="s">
        <v>457</v>
      </c>
      <c r="B151" s="130">
        <v>1</v>
      </c>
      <c r="C151" s="225"/>
      <c r="D151" s="116" t="s">
        <v>422</v>
      </c>
      <c r="E151" s="116"/>
      <c r="F151" s="204" t="s">
        <v>356</v>
      </c>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43166</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66" x14ac:dyDescent="0.3">
      <c r="A178" s="4" t="s">
        <v>59</v>
      </c>
      <c r="B178" s="130">
        <v>1</v>
      </c>
      <c r="C178" s="130"/>
      <c r="D178" s="157" t="s">
        <v>429</v>
      </c>
      <c r="E178" s="94"/>
      <c r="F178" s="204" t="s">
        <v>356</v>
      </c>
    </row>
    <row r="179" spans="1:7" ht="33" x14ac:dyDescent="0.3">
      <c r="A179" s="4" t="s">
        <v>241</v>
      </c>
      <c r="B179" s="130">
        <v>1</v>
      </c>
      <c r="C179" s="130"/>
      <c r="D179" s="157" t="s">
        <v>423</v>
      </c>
      <c r="E179" s="94"/>
      <c r="F179" s="204" t="s">
        <v>356</v>
      </c>
    </row>
    <row r="180" spans="1:7" ht="18" x14ac:dyDescent="0.3">
      <c r="A180" s="70" t="s">
        <v>254</v>
      </c>
      <c r="B180" s="130">
        <v>2</v>
      </c>
      <c r="C180" s="131"/>
      <c r="D180" s="139"/>
      <c r="E180" s="106"/>
      <c r="F180" s="204"/>
    </row>
    <row r="181" spans="1:7" ht="116.25" x14ac:dyDescent="0.35">
      <c r="A181" s="260" t="s">
        <v>375</v>
      </c>
      <c r="B181" s="130">
        <v>1</v>
      </c>
      <c r="C181" s="136" t="str">
        <f>IF(B181=0, -10, "0")</f>
        <v>0</v>
      </c>
      <c r="D181" s="220" t="s">
        <v>424</v>
      </c>
      <c r="E181" s="106"/>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66" x14ac:dyDescent="0.3">
      <c r="A185" s="70" t="s">
        <v>136</v>
      </c>
      <c r="B185" s="130">
        <v>0</v>
      </c>
      <c r="C185" s="130"/>
      <c r="D185" s="147" t="s">
        <v>427</v>
      </c>
      <c r="E185" s="95" t="s">
        <v>428</v>
      </c>
      <c r="F185" s="204" t="s">
        <v>356</v>
      </c>
    </row>
    <row r="186" spans="1:7" ht="45" customHeight="1" x14ac:dyDescent="0.35">
      <c r="A186" s="266" t="s">
        <v>186</v>
      </c>
      <c r="B186" s="130">
        <v>1</v>
      </c>
      <c r="C186" s="136" t="str">
        <f>IF(B186=0, -10, "0")</f>
        <v>0</v>
      </c>
      <c r="D186" s="294" t="s">
        <v>461</v>
      </c>
      <c r="E186" s="94"/>
      <c r="F186" s="204" t="s">
        <v>356</v>
      </c>
    </row>
    <row r="187" spans="1:7" x14ac:dyDescent="0.3">
      <c r="A187" s="70" t="s">
        <v>251</v>
      </c>
      <c r="B187" s="130">
        <v>2</v>
      </c>
      <c r="C187" s="130"/>
      <c r="D187" s="116"/>
      <c r="E187" s="94"/>
      <c r="F187" s="204"/>
    </row>
    <row r="188" spans="1:7" ht="36.75" customHeight="1" x14ac:dyDescent="0.3">
      <c r="A188" s="70" t="s">
        <v>170</v>
      </c>
      <c r="B188" s="130">
        <v>0</v>
      </c>
      <c r="C188" s="130"/>
      <c r="D188" s="116" t="s">
        <v>425</v>
      </c>
      <c r="E188" s="95" t="s">
        <v>426</v>
      </c>
      <c r="F188" s="204" t="s">
        <v>356</v>
      </c>
      <c r="G188" s="127"/>
    </row>
    <row r="189" spans="1:7" ht="21" customHeight="1" x14ac:dyDescent="0.35">
      <c r="A189" s="191" t="s">
        <v>399</v>
      </c>
      <c r="B189" s="130">
        <v>2</v>
      </c>
      <c r="C189" s="130"/>
      <c r="D189" s="116"/>
      <c r="E189" s="67"/>
      <c r="F189" s="204"/>
      <c r="G189" s="127"/>
    </row>
    <row r="190" spans="1:7" ht="49.5" x14ac:dyDescent="0.3">
      <c r="A190" s="209" t="s">
        <v>155</v>
      </c>
      <c r="B190" s="130">
        <v>1</v>
      </c>
      <c r="C190" s="150" t="str">
        <f>IF(B190=0, -5, "0")</f>
        <v>0</v>
      </c>
      <c r="D190" s="116" t="s">
        <v>420</v>
      </c>
      <c r="E190" s="106"/>
      <c r="F190" s="204" t="s">
        <v>356</v>
      </c>
    </row>
    <row r="191" spans="1:7" x14ac:dyDescent="0.3">
      <c r="A191" s="8" t="s">
        <v>75</v>
      </c>
      <c r="B191" s="130">
        <v>2</v>
      </c>
      <c r="C191" s="130"/>
      <c r="D191" s="116"/>
      <c r="E191" s="94"/>
      <c r="F191" s="204"/>
    </row>
    <row r="192" spans="1:7" ht="90.75" customHeight="1" x14ac:dyDescent="0.3">
      <c r="A192" s="70" t="s">
        <v>178</v>
      </c>
      <c r="B192" s="130">
        <v>1</v>
      </c>
      <c r="C192" s="130"/>
      <c r="D192" s="116" t="s">
        <v>462</v>
      </c>
      <c r="E192" s="94"/>
      <c r="F192" s="204" t="s">
        <v>356</v>
      </c>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456</v>
      </c>
      <c r="B197" s="130">
        <v>2</v>
      </c>
      <c r="C197" s="131"/>
      <c r="D197" s="116"/>
      <c r="E197" s="106"/>
      <c r="F197" s="204"/>
      <c r="G197" s="127"/>
    </row>
    <row r="198" spans="1:7" s="112" customFormat="1" ht="33" customHeight="1" x14ac:dyDescent="0.3">
      <c r="A198" s="10" t="s">
        <v>457</v>
      </c>
      <c r="B198" s="130">
        <v>2</v>
      </c>
      <c r="C198" s="131"/>
      <c r="D198" s="116"/>
      <c r="E198" s="106"/>
      <c r="F198" s="204"/>
      <c r="G198" s="127"/>
    </row>
    <row r="199" spans="1:7" s="112" customFormat="1" ht="36" customHeight="1" x14ac:dyDescent="0.3">
      <c r="A199" s="10" t="s">
        <v>392</v>
      </c>
      <c r="B199" s="130">
        <v>1</v>
      </c>
      <c r="C199" s="150"/>
      <c r="D199" s="116" t="s">
        <v>443</v>
      </c>
      <c r="E199" s="106"/>
      <c r="F199" s="204" t="s">
        <v>356</v>
      </c>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37</v>
      </c>
    </row>
    <row r="202" spans="1:7" x14ac:dyDescent="0.3">
      <c r="A202" s="5" t="s">
        <v>35</v>
      </c>
      <c r="B202" s="132"/>
      <c r="C202" s="133"/>
      <c r="D202" s="134">
        <f>D201/(COUNT(B176:C194,B196:C200)*2)</f>
        <v>0.77083333333333337</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0.82258064516129037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43166</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ht="33" x14ac:dyDescent="0.3">
      <c r="A214" s="7" t="s">
        <v>91</v>
      </c>
      <c r="B214" s="130">
        <v>1</v>
      </c>
      <c r="C214" s="130"/>
      <c r="D214" s="95" t="s">
        <v>463</v>
      </c>
      <c r="E214" s="94"/>
      <c r="F214" s="204" t="s">
        <v>356</v>
      </c>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98" x14ac:dyDescent="0.3">
      <c r="A238" s="209" t="s">
        <v>66</v>
      </c>
      <c r="B238" s="130">
        <v>0</v>
      </c>
      <c r="C238" s="150">
        <f>IF(B238=0, -5, "0")</f>
        <v>-5</v>
      </c>
      <c r="D238" s="294" t="s">
        <v>431</v>
      </c>
      <c r="E238" s="123" t="s">
        <v>432</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433</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27</v>
      </c>
    </row>
    <row r="245" spans="1:7" x14ac:dyDescent="0.3">
      <c r="A245" s="5" t="s">
        <v>35</v>
      </c>
      <c r="B245" s="132"/>
      <c r="C245" s="133"/>
      <c r="D245" s="134">
        <f>D244/(COUNT(B226:C243)*2)</f>
        <v>0.71052631578947367</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434</v>
      </c>
      <c r="E254" s="106"/>
      <c r="F254" s="204" t="s">
        <v>356</v>
      </c>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456</v>
      </c>
      <c r="B258" s="130">
        <v>2</v>
      </c>
      <c r="C258" s="131"/>
      <c r="D258" s="147"/>
      <c r="E258" s="106"/>
      <c r="F258" s="204"/>
      <c r="G258" s="127"/>
    </row>
    <row r="259" spans="1:7" x14ac:dyDescent="0.3">
      <c r="A259" s="219" t="s">
        <v>457</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43166</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435</v>
      </c>
      <c r="E273" s="116" t="s">
        <v>464</v>
      </c>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0.90909090909090906</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54.75" customHeight="1" x14ac:dyDescent="0.3">
      <c r="A304" s="209" t="s">
        <v>155</v>
      </c>
      <c r="B304" s="130">
        <v>1</v>
      </c>
      <c r="C304" s="150" t="str">
        <f>IF(B304=0, -5, "0")</f>
        <v>0</v>
      </c>
      <c r="D304" s="165" t="s">
        <v>465</v>
      </c>
      <c r="E304" s="106"/>
      <c r="F304" s="204" t="s">
        <v>356</v>
      </c>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06"/>
      <c r="F309" s="204"/>
      <c r="G309" s="214"/>
    </row>
    <row r="310" spans="1:7" s="16" customFormat="1" x14ac:dyDescent="0.3">
      <c r="A310" s="55" t="s">
        <v>456</v>
      </c>
      <c r="B310" s="130">
        <v>2</v>
      </c>
      <c r="C310" s="213"/>
      <c r="D310" s="165"/>
      <c r="E310" s="106"/>
      <c r="F310" s="204"/>
      <c r="G310" s="214"/>
    </row>
    <row r="311" spans="1:7" s="16" customFormat="1" x14ac:dyDescent="0.3">
      <c r="A311" s="219" t="s">
        <v>457</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0.95652173913043481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43166</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437</v>
      </c>
      <c r="E340" s="94"/>
      <c r="F340" s="204" t="s">
        <v>356</v>
      </c>
    </row>
    <row r="341" spans="1:7" ht="115.5" x14ac:dyDescent="0.3">
      <c r="A341" s="70" t="s">
        <v>98</v>
      </c>
      <c r="B341" s="130">
        <v>1</v>
      </c>
      <c r="C341" s="131"/>
      <c r="D341" s="138" t="s">
        <v>466</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ht="49.5" x14ac:dyDescent="0.3">
      <c r="A344" s="209" t="s">
        <v>155</v>
      </c>
      <c r="B344" s="130">
        <v>1</v>
      </c>
      <c r="C344" s="150" t="str">
        <f>IF(B344=0, -5, "0")</f>
        <v>0</v>
      </c>
      <c r="D344" s="116" t="s">
        <v>467</v>
      </c>
      <c r="E344" s="94"/>
      <c r="F344" s="204" t="s">
        <v>356</v>
      </c>
    </row>
    <row r="345" spans="1:7" x14ac:dyDescent="0.3">
      <c r="A345" s="8" t="s">
        <v>75</v>
      </c>
      <c r="B345" s="130">
        <v>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82.5" x14ac:dyDescent="0.3">
      <c r="A348" s="271" t="s">
        <v>388</v>
      </c>
      <c r="B348" s="130">
        <v>1</v>
      </c>
      <c r="C348" s="136" t="str">
        <f>IF(B348=0, -10, "0")</f>
        <v>0</v>
      </c>
      <c r="D348" s="95" t="s">
        <v>438</v>
      </c>
      <c r="E348" s="94"/>
      <c r="F348" s="204" t="s">
        <v>356</v>
      </c>
    </row>
    <row r="349" spans="1:7" x14ac:dyDescent="0.3">
      <c r="A349" s="324" t="s">
        <v>379</v>
      </c>
      <c r="B349" s="325"/>
      <c r="C349" s="325"/>
      <c r="D349" s="325"/>
      <c r="E349" s="325"/>
      <c r="F349" s="325"/>
    </row>
    <row r="350" spans="1:7" s="112" customFormat="1" ht="27.75" customHeight="1" x14ac:dyDescent="0.3">
      <c r="A350" s="55" t="s">
        <v>361</v>
      </c>
      <c r="B350" s="130">
        <v>2</v>
      </c>
      <c r="C350" s="227"/>
      <c r="D350" s="289"/>
      <c r="E350" s="289"/>
      <c r="F350" s="204"/>
      <c r="G350" s="127"/>
    </row>
    <row r="351" spans="1:7" s="112" customFormat="1" x14ac:dyDescent="0.3">
      <c r="A351" s="219" t="s">
        <v>457</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0.90909090909090906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43166</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1</v>
      </c>
      <c r="C365" s="130"/>
      <c r="D365" s="113" t="s">
        <v>439</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13</v>
      </c>
      <c r="G373" s="127"/>
    </row>
    <row r="374" spans="1:7" x14ac:dyDescent="0.3">
      <c r="A374" s="5" t="s">
        <v>35</v>
      </c>
      <c r="B374" s="132"/>
      <c r="C374" s="133"/>
      <c r="D374" s="134">
        <f>D373/(COUNT(B365:C372)*2)</f>
        <v>0.9285714285714286</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440</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t="s">
        <v>32</v>
      </c>
      <c r="C384" s="130"/>
      <c r="D384" s="149"/>
      <c r="E384" s="94"/>
      <c r="F384" s="204"/>
      <c r="G384" s="127"/>
    </row>
    <row r="385" spans="1:7" ht="27" customHeight="1" x14ac:dyDescent="0.3">
      <c r="A385" s="10" t="s">
        <v>457</v>
      </c>
      <c r="B385" s="130" t="s">
        <v>32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0.91666666666666663</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0.92307692307692313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43166</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ht="33" x14ac:dyDescent="0.3">
      <c r="A399" s="18" t="s">
        <v>265</v>
      </c>
      <c r="B399" s="130">
        <v>2</v>
      </c>
      <c r="C399" s="130"/>
      <c r="D399" s="95" t="s">
        <v>441</v>
      </c>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33" x14ac:dyDescent="0.3">
      <c r="A404" s="7" t="s">
        <v>242</v>
      </c>
      <c r="B404" s="130">
        <v>0</v>
      </c>
      <c r="C404" s="130"/>
      <c r="D404" s="95" t="s">
        <v>442</v>
      </c>
      <c r="E404" s="95" t="s">
        <v>426</v>
      </c>
      <c r="F404" s="204" t="s">
        <v>356</v>
      </c>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0.8571428571428571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1</v>
      </c>
      <c r="C416" s="131"/>
      <c r="D416" s="116" t="s">
        <v>444</v>
      </c>
      <c r="E416" s="94"/>
      <c r="F416" s="204" t="s">
        <v>356</v>
      </c>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x14ac:dyDescent="0.3">
      <c r="A437" s="10" t="s">
        <v>457</v>
      </c>
      <c r="B437" s="130">
        <v>1</v>
      </c>
      <c r="C437" s="130"/>
      <c r="D437" s="129" t="s">
        <v>422</v>
      </c>
      <c r="E437" s="94"/>
      <c r="F437" s="204" t="s">
        <v>356</v>
      </c>
      <c r="G437" s="12"/>
    </row>
    <row r="438" spans="1:7" ht="82.5" x14ac:dyDescent="0.3">
      <c r="A438" s="10" t="s">
        <v>392</v>
      </c>
      <c r="B438" s="130">
        <v>0</v>
      </c>
      <c r="C438" s="150">
        <f>IF(B438=0, -5, "0")</f>
        <v>-5</v>
      </c>
      <c r="D438" s="129" t="s">
        <v>486</v>
      </c>
      <c r="E438" s="95" t="s">
        <v>487</v>
      </c>
      <c r="F438" s="204" t="s">
        <v>356</v>
      </c>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8</v>
      </c>
    </row>
    <row r="441" spans="1:7" x14ac:dyDescent="0.3">
      <c r="A441" s="5" t="s">
        <v>35</v>
      </c>
      <c r="B441" s="132"/>
      <c r="C441" s="133"/>
      <c r="D441" s="134">
        <f>D440/(COUNT(B430:C434,B436:C439)*2)</f>
        <v>0.44444444444444442</v>
      </c>
    </row>
    <row r="442" spans="1:7" x14ac:dyDescent="0.3">
      <c r="A442" s="2"/>
      <c r="B442" s="135"/>
      <c r="C442" s="135"/>
      <c r="D442" s="135"/>
    </row>
    <row r="443" spans="1:7" ht="18" x14ac:dyDescent="0.35">
      <c r="A443" s="42" t="s">
        <v>41</v>
      </c>
      <c r="B443" s="152"/>
      <c r="C443" s="153"/>
      <c r="D443" s="143">
        <f>SUM(D440,D417,D426,D406)</f>
        <v>43</v>
      </c>
    </row>
    <row r="444" spans="1:7" ht="18" x14ac:dyDescent="0.35">
      <c r="A444" s="42" t="s">
        <v>206</v>
      </c>
      <c r="B444" s="152"/>
      <c r="C444" s="153"/>
      <c r="D444" s="144">
        <f>D443/(COUNT(B430:C434,B410:C416,B421:C425,B398:C405,B436:C439)*2)</f>
        <v>0.7678571428571429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43166</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445</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446</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3" x14ac:dyDescent="0.3">
      <c r="A467" s="70" t="s">
        <v>178</v>
      </c>
      <c r="B467" s="130">
        <v>1</v>
      </c>
      <c r="C467" s="131"/>
      <c r="D467" s="151" t="s">
        <v>447</v>
      </c>
      <c r="E467" s="106"/>
      <c r="F467" s="204" t="s">
        <v>356</v>
      </c>
      <c r="G467" s="127"/>
    </row>
    <row r="468" spans="1:7" s="112" customFormat="1" x14ac:dyDescent="0.3">
      <c r="A468" s="55" t="s">
        <v>383</v>
      </c>
      <c r="B468" s="130">
        <v>2</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t="s">
        <v>32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456</v>
      </c>
      <c r="B473" s="130" t="s">
        <v>32</v>
      </c>
      <c r="C473" s="213"/>
      <c r="D473" s="116"/>
      <c r="E473" s="106"/>
      <c r="F473" s="204"/>
      <c r="G473" s="127"/>
    </row>
    <row r="474" spans="1:7" s="112" customFormat="1" x14ac:dyDescent="0.3">
      <c r="A474" s="219" t="s">
        <v>457</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21</v>
      </c>
    </row>
    <row r="478" spans="1:7" x14ac:dyDescent="0.3">
      <c r="A478" s="5" t="s">
        <v>35</v>
      </c>
      <c r="B478" s="132"/>
      <c r="C478" s="133"/>
      <c r="D478" s="134">
        <f>D477/(COUNT(B461:C470,B472:C476)*2)</f>
        <v>0.875</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0.91666666666666663</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43166</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43166</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43166</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row>
    <row r="521" spans="1:7" ht="49.5" x14ac:dyDescent="0.3">
      <c r="A521" s="70" t="s">
        <v>390</v>
      </c>
      <c r="B521" s="130">
        <v>0</v>
      </c>
      <c r="C521" s="130"/>
      <c r="D521" s="95" t="s">
        <v>468</v>
      </c>
      <c r="E521" s="95" t="s">
        <v>448</v>
      </c>
      <c r="F521" s="204" t="s">
        <v>356</v>
      </c>
      <c r="G521" s="124" t="s">
        <v>356</v>
      </c>
    </row>
    <row r="522" spans="1:7" ht="49.5" x14ac:dyDescent="0.3">
      <c r="A522" s="4" t="s">
        <v>47</v>
      </c>
      <c r="B522" s="130">
        <v>1</v>
      </c>
      <c r="C522" s="130"/>
      <c r="D522" s="95" t="s">
        <v>469</v>
      </c>
      <c r="E522" s="94"/>
      <c r="F522" s="204" t="s">
        <v>356</v>
      </c>
      <c r="G522" s="124" t="s">
        <v>356</v>
      </c>
    </row>
    <row r="523" spans="1:7" x14ac:dyDescent="0.3">
      <c r="A523" s="70" t="s">
        <v>385</v>
      </c>
      <c r="B523" s="130" t="s">
        <v>449</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t="s">
        <v>450</v>
      </c>
      <c r="E528" s="106"/>
      <c r="F528" s="204"/>
      <c r="G528" s="127"/>
    </row>
    <row r="529" spans="1:7" ht="49.5" x14ac:dyDescent="0.3">
      <c r="A529" s="55" t="s">
        <v>354</v>
      </c>
      <c r="B529" s="130">
        <v>2</v>
      </c>
      <c r="C529" s="140"/>
      <c r="D529" s="174" t="s">
        <v>493</v>
      </c>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43166</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ht="33" x14ac:dyDescent="0.3">
      <c r="A542" s="210" t="s">
        <v>374</v>
      </c>
      <c r="B542" s="130">
        <v>2</v>
      </c>
      <c r="C542" s="150" t="str">
        <f>IF(B542=0, -5, "0")</f>
        <v>0</v>
      </c>
      <c r="D542" s="95" t="s">
        <v>451</v>
      </c>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517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0.87037037037037035</v>
      </c>
    </row>
  </sheetData>
  <sheetProtection algorithmName="SHA-512" hashValue="6qqhtK/NqK3tNzctsBqeclqHOol0fYIOuy/RzeNM6Nv1CIReQFkaIJ2znI38MBxrN3HcX96Rt5Cge0bW6CstMw==" saltValue="khuQ08Rp/mD82Ejww9gxG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100-000003000000}"/>
  </dataValidations>
  <pageMargins left="0.7" right="0.7" top="0.75" bottom="0.75" header="0.3" footer="0.3"/>
  <pageSetup paperSize="9" scale="37" orientation="portrait" r:id="rId1"/>
  <rowBreaks count="6" manualBreakCount="6">
    <brk id="85" max="6" man="1"/>
    <brk id="174" max="6" man="1"/>
    <brk id="246"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view="pageBreakPreview" topLeftCell="A186" zoomScale="110" zoomScaleNormal="90" zoomScaleSheetLayoutView="110" workbookViewId="0">
      <selection activeCell="A187" sqref="A187:C18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'A1 Exploitation'!A8:F8</f>
        <v>Ghazela</v>
      </c>
      <c r="B7" s="309"/>
      <c r="C7" s="309"/>
      <c r="D7" s="309"/>
      <c r="E7" s="309"/>
      <c r="F7" s="309"/>
      <c r="G7" s="125"/>
    </row>
    <row r="8" spans="1:7" s="12" customFormat="1" ht="24" x14ac:dyDescent="0.45">
      <c r="A8" s="14" t="s">
        <v>42</v>
      </c>
      <c r="B8" s="332" t="str">
        <f>'A1 Exploitation'!B9:F9</f>
        <v>Dr Mejed Heni - M Souheil Draoui</v>
      </c>
      <c r="C8" s="332"/>
      <c r="D8" s="332"/>
      <c r="E8" s="332"/>
      <c r="F8" s="332"/>
      <c r="G8" s="125"/>
    </row>
    <row r="9" spans="1:7" s="12" customFormat="1" ht="24" x14ac:dyDescent="0.45">
      <c r="A9" s="15" t="s">
        <v>44</v>
      </c>
      <c r="B9" s="333" t="str">
        <f>'A1 Exploitation'!B10:F10</f>
        <v>M. Omar (Chef rayon PFT) - M. Sahbi (DM)</v>
      </c>
      <c r="C9" s="333"/>
      <c r="D9" s="333"/>
      <c r="E9" s="333"/>
      <c r="F9" s="333"/>
      <c r="G9" s="125"/>
    </row>
    <row r="10" spans="1:7" s="12" customFormat="1" ht="24" x14ac:dyDescent="0.45">
      <c r="A10" s="14" t="s">
        <v>43</v>
      </c>
      <c r="B10" s="330">
        <f>'A1 Exploitation'!B11:F11</f>
        <v>43166</v>
      </c>
      <c r="C10" s="330"/>
      <c r="D10" s="330"/>
      <c r="E10" s="330"/>
      <c r="F10" s="330"/>
      <c r="G10" s="125"/>
    </row>
    <row r="11" spans="1:7" s="12" customFormat="1" ht="24" x14ac:dyDescent="0.45">
      <c r="A11" s="14" t="s">
        <v>294</v>
      </c>
      <c r="B11" s="334">
        <f>D199</f>
        <v>0.87179487179487181</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1</v>
      </c>
      <c r="C17" s="94"/>
      <c r="D17" s="95" t="s">
        <v>494</v>
      </c>
      <c r="E17" s="94"/>
      <c r="F17" s="94" t="s">
        <v>357</v>
      </c>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5" t="s">
        <v>471</v>
      </c>
      <c r="E21" s="94"/>
      <c r="F21" s="94"/>
    </row>
    <row r="22" spans="1:7" x14ac:dyDescent="0.3">
      <c r="A22" s="340" t="s">
        <v>36</v>
      </c>
      <c r="B22" s="341"/>
      <c r="C22" s="342"/>
      <c r="D22" s="250">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5" t="s">
        <v>472</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66.75" x14ac:dyDescent="0.35">
      <c r="A56" s="43" t="s">
        <v>176</v>
      </c>
      <c r="B56" s="94">
        <v>0</v>
      </c>
      <c r="C56" s="120">
        <f>IF(B56=0, -5, "0")</f>
        <v>-5</v>
      </c>
      <c r="D56" s="95" t="s">
        <v>473</v>
      </c>
      <c r="E56" s="95" t="s">
        <v>474</v>
      </c>
      <c r="F56" s="94"/>
    </row>
    <row r="57" spans="1:7" x14ac:dyDescent="0.3">
      <c r="A57" s="21" t="s">
        <v>168</v>
      </c>
      <c r="B57" s="94">
        <v>2</v>
      </c>
      <c r="C57" s="94"/>
      <c r="D57" s="94"/>
      <c r="E57" s="99"/>
      <c r="F57" s="94"/>
    </row>
    <row r="58" spans="1:7" x14ac:dyDescent="0.3">
      <c r="A58" s="23" t="s">
        <v>244</v>
      </c>
      <c r="B58" s="94">
        <v>2</v>
      </c>
      <c r="C58" s="94"/>
      <c r="D58" s="95"/>
      <c r="E58" s="95"/>
      <c r="F58" s="94"/>
    </row>
    <row r="59" spans="1:7" ht="30.75" x14ac:dyDescent="0.3">
      <c r="A59" s="23" t="s">
        <v>92</v>
      </c>
      <c r="B59" s="94">
        <v>1</v>
      </c>
      <c r="C59" s="94"/>
      <c r="D59" s="98" t="s">
        <v>475</v>
      </c>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6</v>
      </c>
    </row>
    <row r="64" spans="1:7" x14ac:dyDescent="0.3">
      <c r="A64" s="335" t="s">
        <v>295</v>
      </c>
      <c r="B64" s="336"/>
      <c r="C64" s="337"/>
      <c r="D64" s="33">
        <f>D63/(COUNT(B56:C62)*2)</f>
        <v>0.375</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51" x14ac:dyDescent="0.4">
      <c r="A68" s="17" t="s">
        <v>272</v>
      </c>
      <c r="B68" s="100">
        <v>1</v>
      </c>
      <c r="C68" s="101"/>
      <c r="D68" s="95" t="s">
        <v>476</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479</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t="s">
        <v>478</v>
      </c>
      <c r="E82" s="109"/>
      <c r="F82" s="94"/>
    </row>
    <row r="83" spans="1:7" x14ac:dyDescent="0.3">
      <c r="A83" s="17" t="s">
        <v>85</v>
      </c>
      <c r="B83" s="100">
        <v>0</v>
      </c>
      <c r="C83" s="94"/>
      <c r="D83" s="107"/>
      <c r="E83" s="108"/>
      <c r="F83" s="94"/>
    </row>
    <row r="84" spans="1:7" x14ac:dyDescent="0.3">
      <c r="A84" s="335" t="s">
        <v>36</v>
      </c>
      <c r="B84" s="336"/>
      <c r="C84" s="337"/>
      <c r="D84" s="248">
        <f>SUM(B67:C83)</f>
        <v>29</v>
      </c>
    </row>
    <row r="85" spans="1:7" x14ac:dyDescent="0.3">
      <c r="A85" s="335" t="s">
        <v>295</v>
      </c>
      <c r="B85" s="336"/>
      <c r="C85" s="337"/>
      <c r="D85" s="33">
        <f>D84/(COUNT(B67:C83)*2)</f>
        <v>0.90625</v>
      </c>
    </row>
    <row r="86" spans="1:7" s="22" customFormat="1" x14ac:dyDescent="0.3">
      <c r="A86" s="26"/>
      <c r="B86" s="27"/>
      <c r="C86" s="27"/>
      <c r="D86" s="28"/>
      <c r="G86" s="126"/>
    </row>
    <row r="87" spans="1:7" ht="19.5" x14ac:dyDescent="0.4">
      <c r="A87" s="343" t="s">
        <v>211</v>
      </c>
      <c r="B87" s="344"/>
      <c r="C87" s="344"/>
      <c r="D87" s="344"/>
      <c r="E87" s="344"/>
      <c r="F87" s="344"/>
    </row>
    <row r="88" spans="1:7" ht="84" x14ac:dyDescent="0.4">
      <c r="A88" s="50" t="s">
        <v>273</v>
      </c>
      <c r="B88" s="110">
        <v>1</v>
      </c>
      <c r="C88" s="101"/>
      <c r="D88" s="95" t="s">
        <v>484</v>
      </c>
      <c r="E88" s="95"/>
      <c r="F88" s="94" t="s">
        <v>357</v>
      </c>
    </row>
    <row r="89" spans="1:7" ht="34.5" x14ac:dyDescent="0.4">
      <c r="A89" s="17" t="s">
        <v>272</v>
      </c>
      <c r="B89" s="110">
        <v>1</v>
      </c>
      <c r="C89" s="101"/>
      <c r="D89" s="95" t="s">
        <v>489</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1</v>
      </c>
      <c r="C95" s="94"/>
      <c r="D95" s="95" t="s">
        <v>480</v>
      </c>
      <c r="E95" s="94"/>
      <c r="F95" s="94" t="s">
        <v>356</v>
      </c>
    </row>
    <row r="96" spans="1:7" x14ac:dyDescent="0.3">
      <c r="A96" s="25" t="s">
        <v>282</v>
      </c>
      <c r="B96" s="110">
        <v>2</v>
      </c>
      <c r="C96" s="94"/>
      <c r="D96" s="95"/>
      <c r="E96" s="94"/>
      <c r="F96" s="94"/>
    </row>
    <row r="97" spans="1:7" ht="49.5" x14ac:dyDescent="0.3">
      <c r="A97" s="25" t="s">
        <v>283</v>
      </c>
      <c r="B97" s="110">
        <v>1</v>
      </c>
      <c r="C97" s="94"/>
      <c r="D97" s="95" t="s">
        <v>481</v>
      </c>
      <c r="E97" s="94"/>
      <c r="F97" s="94" t="s">
        <v>357</v>
      </c>
    </row>
    <row r="98" spans="1:7" x14ac:dyDescent="0.3">
      <c r="A98" s="17" t="s">
        <v>134</v>
      </c>
      <c r="B98" s="110" t="s">
        <v>32</v>
      </c>
      <c r="C98" s="94"/>
      <c r="D98" s="95"/>
      <c r="E98" s="94"/>
      <c r="F98" s="94"/>
    </row>
    <row r="99" spans="1:7" ht="36" x14ac:dyDescent="0.35">
      <c r="A99" s="46" t="s">
        <v>193</v>
      </c>
      <c r="B99" s="110">
        <v>2</v>
      </c>
      <c r="C99" s="120" t="str">
        <f>IF(B99=0, -5, "0")</f>
        <v>0</v>
      </c>
      <c r="D99" s="95" t="s">
        <v>482</v>
      </c>
      <c r="E99" s="94"/>
      <c r="F99" s="94"/>
    </row>
    <row r="100" spans="1:7" ht="18" x14ac:dyDescent="0.35">
      <c r="A100" s="45" t="s">
        <v>297</v>
      </c>
      <c r="B100" s="110">
        <v>2</v>
      </c>
      <c r="C100" s="120" t="str">
        <f>IF(B100=0, -5, "0")</f>
        <v>0</v>
      </c>
      <c r="D100" s="95" t="s">
        <v>483</v>
      </c>
      <c r="E100" s="94"/>
      <c r="F100" s="94"/>
    </row>
    <row r="101" spans="1:7" x14ac:dyDescent="0.3">
      <c r="A101" s="51" t="s">
        <v>232</v>
      </c>
      <c r="B101" s="110">
        <v>2</v>
      </c>
      <c r="C101" s="94"/>
      <c r="D101" s="95"/>
      <c r="E101" s="94"/>
      <c r="F101" s="94"/>
    </row>
    <row r="102" spans="1:7" x14ac:dyDescent="0.3">
      <c r="A102" s="335" t="s">
        <v>36</v>
      </c>
      <c r="B102" s="336"/>
      <c r="C102" s="337"/>
      <c r="D102" s="248">
        <f>SUM(B88:C101)</f>
        <v>22</v>
      </c>
    </row>
    <row r="103" spans="1:7" x14ac:dyDescent="0.3">
      <c r="A103" s="335" t="s">
        <v>295</v>
      </c>
      <c r="B103" s="336"/>
      <c r="C103" s="337"/>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ht="49.5" x14ac:dyDescent="0.3">
      <c r="A122" s="44" t="s">
        <v>275</v>
      </c>
      <c r="B122" s="111">
        <v>1</v>
      </c>
      <c r="C122" s="94"/>
      <c r="D122" s="113" t="s">
        <v>485</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488</v>
      </c>
      <c r="E124" s="95"/>
      <c r="F124" s="94" t="s">
        <v>357</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20</v>
      </c>
    </row>
    <row r="134" spans="1:7" x14ac:dyDescent="0.3">
      <c r="A134" s="335" t="s">
        <v>295</v>
      </c>
      <c r="B134" s="336"/>
      <c r="C134" s="337"/>
      <c r="D134" s="32">
        <f>D133/(COUNT(B122:C132)*2)</f>
        <v>0.90909090909090906</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43" t="s">
        <v>217</v>
      </c>
      <c r="B152" s="344"/>
      <c r="C152" s="344"/>
      <c r="D152" s="344"/>
      <c r="E152" s="344"/>
      <c r="F152" s="344"/>
    </row>
    <row r="153" spans="1:7" ht="33" x14ac:dyDescent="0.3">
      <c r="A153" s="50" t="s">
        <v>279</v>
      </c>
      <c r="B153" s="94">
        <v>1</v>
      </c>
      <c r="C153" s="94"/>
      <c r="D153" s="95" t="s">
        <v>490</v>
      </c>
      <c r="E153" s="94"/>
      <c r="F153" s="94" t="s">
        <v>357</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5" t="s">
        <v>36</v>
      </c>
      <c r="B169" s="336"/>
      <c r="C169" s="337"/>
      <c r="D169" s="248">
        <f>SUM(B165:C168)</f>
        <v>6</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2</v>
      </c>
      <c r="C181" s="94"/>
      <c r="D181" s="95"/>
      <c r="E181" s="95"/>
      <c r="F181" s="94"/>
    </row>
    <row r="182" spans="1:7" ht="33" x14ac:dyDescent="0.3">
      <c r="A182" s="52" t="s">
        <v>220</v>
      </c>
      <c r="B182" s="94">
        <v>1</v>
      </c>
      <c r="C182" s="94"/>
      <c r="D182" s="95" t="s">
        <v>492</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ht="66" x14ac:dyDescent="0.3">
      <c r="A185" s="17" t="s">
        <v>309</v>
      </c>
      <c r="B185" s="94">
        <v>1</v>
      </c>
      <c r="C185" s="94"/>
      <c r="D185" s="95" t="s">
        <v>491</v>
      </c>
      <c r="E185" s="94"/>
      <c r="F185" s="94" t="s">
        <v>356</v>
      </c>
    </row>
    <row r="186" spans="1:7" x14ac:dyDescent="0.3">
      <c r="A186" s="335" t="s">
        <v>36</v>
      </c>
      <c r="B186" s="336"/>
      <c r="C186" s="337"/>
      <c r="D186" s="248">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6">
        <v>0.3</v>
      </c>
      <c r="E197" s="287"/>
      <c r="F197" s="288"/>
    </row>
    <row r="198" spans="1:6" ht="22.5" x14ac:dyDescent="0.3">
      <c r="A198" s="35" t="s">
        <v>322</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0.87179487179487181</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3" orientation="portrait" r:id="rId1"/>
  <rowBreaks count="2" manualBreakCount="2">
    <brk id="85" max="5" man="1"/>
    <brk id="162"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tabSelected="1" view="pageBreakPreview" zoomScale="71" zoomScaleSheetLayoutView="71" workbookViewId="0">
      <selection activeCell="E5" activeCellId="1" sqref="D4 E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t="s">
        <v>495</v>
      </c>
      <c r="C9" s="310"/>
      <c r="D9" s="310"/>
      <c r="E9" s="310"/>
      <c r="F9" s="310"/>
      <c r="G9" s="125"/>
    </row>
    <row r="10" spans="1:7" ht="24" x14ac:dyDescent="0.45">
      <c r="A10" s="15" t="s">
        <v>44</v>
      </c>
      <c r="B10" s="311" t="s">
        <v>496</v>
      </c>
      <c r="C10" s="311"/>
      <c r="D10" s="311"/>
      <c r="E10" s="311"/>
      <c r="F10" s="311"/>
      <c r="G10" s="125"/>
    </row>
    <row r="11" spans="1:7" ht="24" x14ac:dyDescent="0.45">
      <c r="A11" s="14" t="s">
        <v>43</v>
      </c>
      <c r="B11" s="306">
        <v>43269</v>
      </c>
      <c r="C11" s="306"/>
      <c r="D11" s="306"/>
      <c r="E11" s="306"/>
      <c r="F11" s="306"/>
      <c r="G11" s="125"/>
    </row>
    <row r="12" spans="1:7" ht="24" x14ac:dyDescent="0.45">
      <c r="A12" s="14" t="s">
        <v>239</v>
      </c>
      <c r="B12" s="312">
        <f>D549</f>
        <v>0.92515923566878977</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43269</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5.5" x14ac:dyDescent="0.3">
      <c r="A34" s="216" t="s">
        <v>153</v>
      </c>
      <c r="B34" s="130">
        <v>1</v>
      </c>
      <c r="C34" s="218" t="str">
        <f>IF(B34=0, -5, "0")</f>
        <v>0</v>
      </c>
      <c r="D34" s="123" t="s">
        <v>497</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f>IFERROR(E41/F41,"N.A")</f>
        <v>0.8</v>
      </c>
      <c r="E41" s="282">
        <f>COUNTIF('A1 Exploitation'!F21:F40,"ok")</f>
        <v>4</v>
      </c>
      <c r="F41" s="283">
        <f>COUNTA('A1 Exploitation'!F21:F40)</f>
        <v>5</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43269</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138" t="s">
        <v>498</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36</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499</v>
      </c>
      <c r="E92" s="106"/>
      <c r="F92" s="204"/>
    </row>
    <row r="93" spans="1:7" ht="30"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f>IFERROR(E99/F99,"N.A")</f>
        <v>1</v>
      </c>
      <c r="E99" s="282">
        <f>COUNTIF('A1 Exploitation'!F53:F98,"ok")</f>
        <v>4</v>
      </c>
      <c r="F99" s="283">
        <f>COUNTA('A1 Exploitation'!F53:F98)</f>
        <v>4</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72</v>
      </c>
    </row>
    <row r="103" spans="1:7" ht="18" x14ac:dyDescent="0.35">
      <c r="A103" s="42" t="s">
        <v>199</v>
      </c>
      <c r="B103" s="152"/>
      <c r="C103" s="153"/>
      <c r="D103" s="144">
        <f>D102/(COUNT(B88:C93,B53:C60,B65:C83,B95:C99)*2)</f>
        <v>0.97297297297297303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43269</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3" t="s">
        <v>502</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33" x14ac:dyDescent="0.3">
      <c r="A146" s="191" t="s">
        <v>136</v>
      </c>
      <c r="B146" s="130">
        <v>1</v>
      </c>
      <c r="C146" s="150"/>
      <c r="D146" s="223" t="s">
        <v>501</v>
      </c>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81">
        <f>IFERROR(E153/F153,"N.A")</f>
        <v>1</v>
      </c>
      <c r="E153" s="282">
        <f>COUNTIF('A1 Exploitation'!F110:F152,"ok")</f>
        <v>6</v>
      </c>
      <c r="F153" s="283">
        <f>COUNTA('A1 Exploitation'!F110:F152)</f>
        <v>6</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43269</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49.5" x14ac:dyDescent="0.35">
      <c r="A182" s="260" t="s">
        <v>223</v>
      </c>
      <c r="B182" s="130">
        <v>1</v>
      </c>
      <c r="C182" s="136">
        <f>IF(B182=0, -10, IF(B182=1, -5, "0"))</f>
        <v>-5</v>
      </c>
      <c r="D182" s="157" t="s">
        <v>508</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tr">
        <f>IF(B190=0, -5, "0")</f>
        <v>0</v>
      </c>
      <c r="D190" s="116" t="s">
        <v>509</v>
      </c>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f>IFERROR(E200/F200,"N.A")</f>
        <v>1</v>
      </c>
      <c r="E200" s="282">
        <f>COUNTIF('A1 Exploitation'!F165:F199,"ok")</f>
        <v>9</v>
      </c>
      <c r="F200" s="283">
        <f>COUNTA('A1 Exploitation'!F165:F199)</f>
        <v>9</v>
      </c>
      <c r="G200" s="127"/>
    </row>
    <row r="201" spans="1:7" x14ac:dyDescent="0.3">
      <c r="A201" s="59" t="s">
        <v>36</v>
      </c>
      <c r="B201" s="59"/>
      <c r="C201" s="59"/>
      <c r="D201" s="59">
        <f>SUM(B176:C194,B196:C200)</f>
        <v>41</v>
      </c>
    </row>
    <row r="202" spans="1:7" x14ac:dyDescent="0.3">
      <c r="A202" s="5" t="s">
        <v>35</v>
      </c>
      <c r="B202" s="132"/>
      <c r="C202" s="133"/>
      <c r="D202" s="134">
        <f>D201/(COUNT(B176:C194,B196:C200)*2)</f>
        <v>0.82</v>
      </c>
    </row>
    <row r="203" spans="1:7" x14ac:dyDescent="0.3">
      <c r="A203" s="145"/>
      <c r="B203" s="124"/>
      <c r="C203" s="135"/>
      <c r="D203" s="124"/>
    </row>
    <row r="204" spans="1:7" ht="18" x14ac:dyDescent="0.35">
      <c r="A204" s="42" t="s">
        <v>126</v>
      </c>
      <c r="B204" s="152"/>
      <c r="C204" s="153"/>
      <c r="D204" s="143">
        <f>SUM(D172,D201)</f>
        <v>55</v>
      </c>
    </row>
    <row r="205" spans="1:7" ht="18" x14ac:dyDescent="0.35">
      <c r="A205" s="42" t="s">
        <v>201</v>
      </c>
      <c r="B205" s="152"/>
      <c r="C205" s="153"/>
      <c r="D205" s="144">
        <f>D204/(COUNT(B165:C171,B176:C194,B196:C200)*2)</f>
        <v>0.859375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43269</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95" t="s">
        <v>513</v>
      </c>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66" x14ac:dyDescent="0.3">
      <c r="A238" s="209" t="s">
        <v>66</v>
      </c>
      <c r="B238" s="130">
        <v>1</v>
      </c>
      <c r="C238" s="150" t="str">
        <f>IF(B238=0, -5, "0")</f>
        <v>0</v>
      </c>
      <c r="D238" s="294" t="s">
        <v>511</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ht="33" x14ac:dyDescent="0.3">
      <c r="A253" s="4" t="s">
        <v>224</v>
      </c>
      <c r="B253" s="130">
        <v>1</v>
      </c>
      <c r="C253" s="130"/>
      <c r="D253" s="129" t="s">
        <v>512</v>
      </c>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515</v>
      </c>
      <c r="E260" s="106"/>
      <c r="F260" s="204"/>
      <c r="G260" s="127"/>
    </row>
    <row r="261" spans="1:7" ht="45" x14ac:dyDescent="0.3">
      <c r="A261" s="55" t="s">
        <v>249</v>
      </c>
      <c r="B261" s="280">
        <v>2</v>
      </c>
      <c r="C261" s="140"/>
      <c r="D261" s="281">
        <f>IFERROR(E261/F261,"N.A")</f>
        <v>1</v>
      </c>
      <c r="E261" s="282">
        <f>COUNTIF('A1 Exploitation'!F212:F260,"ok")</f>
        <v>5</v>
      </c>
      <c r="F261" s="283">
        <f>COUNTA('A1 Exploitation'!F212:F260)</f>
        <v>5</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43269</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436</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43269</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99" x14ac:dyDescent="0.3">
      <c r="A341" s="70" t="s">
        <v>98</v>
      </c>
      <c r="B341" s="130">
        <v>1</v>
      </c>
      <c r="C341" s="131"/>
      <c r="D341" s="138" t="s">
        <v>517</v>
      </c>
      <c r="E341" s="95"/>
      <c r="F341" s="204"/>
    </row>
    <row r="342" spans="1:7" ht="17.25" x14ac:dyDescent="0.35">
      <c r="A342" s="261" t="s">
        <v>57</v>
      </c>
      <c r="B342" s="130">
        <v>2</v>
      </c>
      <c r="C342" s="136" t="str">
        <f>IF(B342=0, -10, IF(B342=1, -5, "0"))</f>
        <v>0</v>
      </c>
      <c r="D342" s="129"/>
      <c r="E342" s="95"/>
      <c r="F342" s="204"/>
    </row>
    <row r="343" spans="1:7" ht="33" x14ac:dyDescent="0.3">
      <c r="A343" s="4" t="s">
        <v>226</v>
      </c>
      <c r="B343" s="130">
        <v>1</v>
      </c>
      <c r="C343" s="130"/>
      <c r="D343" s="138" t="s">
        <v>518</v>
      </c>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f>IFERROR(E353/F353,"N.A")</f>
        <v>1</v>
      </c>
      <c r="E353" s="282">
        <f>COUNTIF('A1 Exploitation'!F325:F352,"ok")</f>
        <v>4</v>
      </c>
      <c r="F353" s="283">
        <f>COUNTA('A1 Exploitation'!F325:F352)</f>
        <v>4</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43269</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520</v>
      </c>
      <c r="E377" s="94"/>
      <c r="F377" s="204"/>
      <c r="G377" s="127"/>
    </row>
    <row r="378" spans="1:7" ht="83.25" x14ac:dyDescent="0.35">
      <c r="A378" s="261" t="s">
        <v>7</v>
      </c>
      <c r="B378" s="130">
        <v>1</v>
      </c>
      <c r="C378" s="136">
        <f>IF(B378=0, -10, IF(B378=1, -5, "0"))</f>
        <v>-5</v>
      </c>
      <c r="D378" s="95" t="s">
        <v>519</v>
      </c>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t="str">
        <f>IF(B381=0, -5, "0")</f>
        <v>0</v>
      </c>
      <c r="D381" s="149" t="s">
        <v>521</v>
      </c>
      <c r="E381" s="94"/>
      <c r="F381" s="204"/>
      <c r="G381" s="127"/>
    </row>
    <row r="382" spans="1:7" ht="27" customHeight="1" x14ac:dyDescent="0.3">
      <c r="A382" s="70" t="s">
        <v>178</v>
      </c>
      <c r="B382" s="130">
        <v>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0.72222222222222221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43269</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42.75" customHeight="1" x14ac:dyDescent="0.3">
      <c r="A398" s="18" t="s">
        <v>102</v>
      </c>
      <c r="B398" s="130">
        <v>1</v>
      </c>
      <c r="C398" s="130"/>
      <c r="D398" s="95" t="s">
        <v>524</v>
      </c>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33.75" x14ac:dyDescent="0.35">
      <c r="A411" s="261" t="s">
        <v>55</v>
      </c>
      <c r="B411" s="130">
        <v>1</v>
      </c>
      <c r="C411" s="136">
        <f>IF(B411=0, -10, IF(B411=1, -5, "0"))</f>
        <v>-5</v>
      </c>
      <c r="D411" s="95" t="s">
        <v>523</v>
      </c>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8</v>
      </c>
    </row>
    <row r="418" spans="1:16382" x14ac:dyDescent="0.3">
      <c r="A418" s="5" t="s">
        <v>35</v>
      </c>
      <c r="B418" s="132"/>
      <c r="C418" s="132"/>
      <c r="D418" s="169">
        <f>D417/(COUNT(B410:C416)*2)</f>
        <v>0.5</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1</v>
      </c>
      <c r="C423" s="130"/>
      <c r="D423" s="95" t="s">
        <v>525</v>
      </c>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f>IFERROR(E439/F439,"N.A")</f>
        <v>1</v>
      </c>
      <c r="E439" s="282">
        <f>COUNTIF('A1 Exploitation'!F398:F438,"ok")</f>
        <v>4</v>
      </c>
      <c r="F439" s="283">
        <f>COUNTA('A1 Exploitation'!F398:F438)</f>
        <v>4</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50</v>
      </c>
    </row>
    <row r="444" spans="1:7" ht="18" x14ac:dyDescent="0.35">
      <c r="A444" s="42" t="s">
        <v>206</v>
      </c>
      <c r="B444" s="152"/>
      <c r="C444" s="153"/>
      <c r="D444" s="144">
        <f>D443/(COUNT(B430:C434,B410:C416,B421:C425,B398:C404,B436:C439)*2)</f>
        <v>0.86206896551724133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43269</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49.5" x14ac:dyDescent="0.3">
      <c r="A453" s="6" t="s">
        <v>113</v>
      </c>
      <c r="B453" s="130">
        <v>1</v>
      </c>
      <c r="C453" s="130"/>
      <c r="D453" s="95" t="s">
        <v>532</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ht="49.5" x14ac:dyDescent="0.3">
      <c r="A461" s="209" t="s">
        <v>114</v>
      </c>
      <c r="B461" s="130">
        <v>1</v>
      </c>
      <c r="C461" s="150" t="str">
        <f>IF(B461=0, -5, "0")</f>
        <v>0</v>
      </c>
      <c r="D461" s="95" t="s">
        <v>527</v>
      </c>
      <c r="E461" s="94"/>
      <c r="F461" s="204"/>
    </row>
    <row r="462" spans="1:6" ht="30" x14ac:dyDescent="0.3">
      <c r="A462" s="70" t="s">
        <v>243</v>
      </c>
      <c r="B462" s="130">
        <v>2</v>
      </c>
      <c r="C462" s="130"/>
      <c r="D462" s="95"/>
      <c r="E462" s="94"/>
      <c r="F462" s="204"/>
    </row>
    <row r="463" spans="1:6" ht="33" x14ac:dyDescent="0.3">
      <c r="A463" s="70" t="s">
        <v>351</v>
      </c>
      <c r="B463" s="130">
        <v>1</v>
      </c>
      <c r="C463" s="130"/>
      <c r="D463" s="95" t="s">
        <v>528</v>
      </c>
      <c r="E463" s="94"/>
      <c r="F463" s="204"/>
    </row>
    <row r="464" spans="1:6" ht="49.5" x14ac:dyDescent="0.3">
      <c r="A464" s="70" t="s">
        <v>133</v>
      </c>
      <c r="B464" s="130">
        <v>1</v>
      </c>
      <c r="C464" s="130"/>
      <c r="D464" s="95" t="s">
        <v>529</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1</v>
      </c>
      <c r="C476" s="140"/>
      <c r="D476" s="281">
        <f>IFERROR(E476/F476,"N.A")</f>
        <v>0.66666666666666663</v>
      </c>
      <c r="E476" s="282">
        <f>COUNTIF('A1 Exploitation'!F451:F475,"ok")</f>
        <v>2</v>
      </c>
      <c r="F476" s="283">
        <f>COUNTA('A1 Exploitation'!F451:F475)</f>
        <v>3</v>
      </c>
    </row>
    <row r="477" spans="1:7" x14ac:dyDescent="0.3">
      <c r="A477" s="5" t="s">
        <v>36</v>
      </c>
      <c r="B477" s="5"/>
      <c r="C477" s="5"/>
      <c r="D477" s="234">
        <f>SUM(B461:C470,B472:C476)</f>
        <v>26</v>
      </c>
    </row>
    <row r="478" spans="1:7" x14ac:dyDescent="0.3">
      <c r="A478" s="5" t="s">
        <v>35</v>
      </c>
      <c r="B478" s="132"/>
      <c r="C478" s="133"/>
      <c r="D478" s="134">
        <f>D477/(COUNT(B461:C470,B472:C476)*2)</f>
        <v>0.8666666666666667</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0.88095238095238093</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43269</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49.5" x14ac:dyDescent="0.3">
      <c r="A488" s="4" t="s">
        <v>263</v>
      </c>
      <c r="B488" s="130">
        <v>1</v>
      </c>
      <c r="C488" s="130"/>
      <c r="D488" s="95" t="s">
        <v>531</v>
      </c>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43269</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43269</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533</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49.5" x14ac:dyDescent="0.3">
      <c r="A528" s="55" t="s">
        <v>353</v>
      </c>
      <c r="B528" s="130">
        <v>2</v>
      </c>
      <c r="C528" s="290" t="str">
        <f>IF(B528=0, -5, "0")</f>
        <v>0</v>
      </c>
      <c r="D528" s="174" t="s">
        <v>493</v>
      </c>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f>IFERROR(E532/F532,"N.A")</f>
        <v>1</v>
      </c>
      <c r="E532" s="282">
        <f>COUNTIF('A1 Exploitation'!F520:F531,"ok")</f>
        <v>2</v>
      </c>
      <c r="F532" s="283">
        <f>COUNTIF('A1 Exploitation'!F520:F531,"ok")</f>
        <v>2</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43269</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3" x14ac:dyDescent="0.3">
      <c r="A540" s="70" t="s">
        <v>373</v>
      </c>
      <c r="B540" s="130">
        <v>2</v>
      </c>
      <c r="C540" s="130"/>
      <c r="D540" s="95" t="s">
        <v>451</v>
      </c>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0.90606060606060612</v>
      </c>
    </row>
    <row r="548" spans="1:4" ht="22.5" x14ac:dyDescent="0.45">
      <c r="A548" s="35" t="s">
        <v>45</v>
      </c>
      <c r="B548" s="181"/>
      <c r="C548" s="182"/>
      <c r="D548" s="183">
        <f>SUM(D544,D533,D513,D502,D443,D390,D357,D45,D317,D265,D157,D480,D204,D102)</f>
        <v>581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0.92515923566878977</v>
      </c>
    </row>
  </sheetData>
  <sheetProtection algorithmName="SHA-512" hashValue="zTsXyHyxb3u6d2pv/l95g6j6/y9wl85waYgjrc2sU0JxrXTPiVTZn0Pey0fu69OrQ3aQfeYaF0dK3x++rjc4KA==" saltValue="Mhf0C37zodkk0FlJUmW/T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view="pageBreakPreview" topLeftCell="A180" zoomScale="71" zoomScaleNormal="90" zoomScaleSheetLayoutView="71"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'A2 Exploitation'!A8:F8</f>
        <v>Ghazela</v>
      </c>
      <c r="B7" s="309"/>
      <c r="C7" s="309"/>
      <c r="D7" s="309"/>
      <c r="E7" s="309"/>
      <c r="F7" s="309"/>
      <c r="G7" s="125"/>
    </row>
    <row r="8" spans="1:7" s="12" customFormat="1" ht="24" x14ac:dyDescent="0.45">
      <c r="A8" s="14" t="s">
        <v>42</v>
      </c>
      <c r="B8" s="332" t="str">
        <f>'A2 Exploitation'!B9:F9</f>
        <v>Dr Hend KAMOUN</v>
      </c>
      <c r="C8" s="332"/>
      <c r="D8" s="332"/>
      <c r="E8" s="332"/>
      <c r="F8" s="332"/>
      <c r="G8" s="125"/>
    </row>
    <row r="9" spans="1:7" s="12" customFormat="1" ht="24" x14ac:dyDescent="0.45">
      <c r="A9" s="15" t="s">
        <v>44</v>
      </c>
      <c r="B9" s="333" t="str">
        <f>'A2 Exploitation'!B10:F10</f>
        <v>Directeur du magasin et chefs rayons</v>
      </c>
      <c r="C9" s="333"/>
      <c r="D9" s="333"/>
      <c r="E9" s="333"/>
      <c r="F9" s="333"/>
      <c r="G9" s="125"/>
    </row>
    <row r="10" spans="1:7" s="12" customFormat="1" ht="24" x14ac:dyDescent="0.45">
      <c r="A10" s="14" t="s">
        <v>43</v>
      </c>
      <c r="B10" s="330">
        <f>'A2 Exploitation'!B11:F11</f>
        <v>43269</v>
      </c>
      <c r="C10" s="330"/>
      <c r="D10" s="330"/>
      <c r="E10" s="330"/>
      <c r="F10" s="330"/>
      <c r="G10" s="125"/>
    </row>
    <row r="11" spans="1:7" s="12" customFormat="1" ht="24" x14ac:dyDescent="0.45">
      <c r="A11" s="14" t="s">
        <v>294</v>
      </c>
      <c r="B11" s="334">
        <f>D199</f>
        <v>0.92083333333333328</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1</v>
      </c>
      <c r="C17" s="94"/>
      <c r="D17" s="95" t="s">
        <v>494</v>
      </c>
      <c r="E17" s="94"/>
      <c r="F17" s="94"/>
      <c r="G17" s="126" t="s">
        <v>357</v>
      </c>
    </row>
    <row r="18" spans="1:7" x14ac:dyDescent="0.3">
      <c r="A18" s="20" t="s">
        <v>80</v>
      </c>
      <c r="B18" s="94">
        <v>2</v>
      </c>
      <c r="C18" s="94"/>
      <c r="D18" s="95"/>
      <c r="E18" s="94"/>
      <c r="F18" s="94"/>
    </row>
    <row r="19" spans="1:7" x14ac:dyDescent="0.3">
      <c r="A19" s="17" t="s">
        <v>81</v>
      </c>
      <c r="B19" s="94">
        <v>1</v>
      </c>
      <c r="C19" s="94"/>
      <c r="D19" s="95" t="s">
        <v>470</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ht="30.75" x14ac:dyDescent="0.3">
      <c r="A46" s="17" t="s">
        <v>270</v>
      </c>
      <c r="B46" s="94">
        <v>1</v>
      </c>
      <c r="C46" s="94"/>
      <c r="D46" s="98" t="s">
        <v>522</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11</v>
      </c>
    </row>
    <row r="53" spans="1:7" x14ac:dyDescent="0.3">
      <c r="A53" s="335" t="s">
        <v>295</v>
      </c>
      <c r="B53" s="336"/>
      <c r="C53" s="337"/>
      <c r="D53" s="33">
        <f>D52/(COUNT(B46:C51)*2)</f>
        <v>0.91666666666666663</v>
      </c>
    </row>
    <row r="54" spans="1:7" s="22" customFormat="1" x14ac:dyDescent="0.3">
      <c r="A54" s="26"/>
      <c r="B54" s="27"/>
      <c r="C54" s="27"/>
      <c r="D54" s="28"/>
      <c r="G54" s="126"/>
    </row>
    <row r="55" spans="1:7" ht="19.5" x14ac:dyDescent="0.4">
      <c r="A55" s="343" t="s">
        <v>8</v>
      </c>
      <c r="B55" s="344"/>
      <c r="C55" s="344"/>
      <c r="D55" s="344"/>
      <c r="E55" s="344"/>
      <c r="F55" s="344"/>
    </row>
    <row r="56" spans="1:7" ht="46.5" x14ac:dyDescent="0.35">
      <c r="A56" s="43" t="s">
        <v>176</v>
      </c>
      <c r="B56" s="94">
        <v>1</v>
      </c>
      <c r="C56" s="120" t="str">
        <f>IF(B56=0, -5, "0")</f>
        <v>0</v>
      </c>
      <c r="D56" s="98" t="s">
        <v>504</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526</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13</v>
      </c>
    </row>
    <row r="64" spans="1:7" x14ac:dyDescent="0.3">
      <c r="A64" s="335" t="s">
        <v>295</v>
      </c>
      <c r="B64" s="336"/>
      <c r="C64" s="337"/>
      <c r="D64" s="33">
        <f>D63/(COUNT(B56:C62)*2)</f>
        <v>0.9285714285714286</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100.5" x14ac:dyDescent="0.4">
      <c r="A68" s="17" t="s">
        <v>272</v>
      </c>
      <c r="B68" s="100">
        <v>1</v>
      </c>
      <c r="C68" s="101"/>
      <c r="D68" s="95" t="s">
        <v>503</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ht="33" x14ac:dyDescent="0.3">
      <c r="A78" s="21" t="s">
        <v>232</v>
      </c>
      <c r="B78" s="100">
        <v>1</v>
      </c>
      <c r="C78" s="106"/>
      <c r="D78" s="95" t="s">
        <v>500</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32</v>
      </c>
    </row>
    <row r="85" spans="1:7" x14ac:dyDescent="0.3">
      <c r="A85" s="335" t="s">
        <v>295</v>
      </c>
      <c r="B85" s="336"/>
      <c r="C85" s="337"/>
      <c r="D85" s="33">
        <f>D84/(COUNT(B67:C83)*2)</f>
        <v>0.94117647058823528</v>
      </c>
    </row>
    <row r="86" spans="1:7" s="22" customFormat="1" x14ac:dyDescent="0.3">
      <c r="A86" s="26"/>
      <c r="B86" s="27"/>
      <c r="C86" s="27"/>
      <c r="D86" s="28"/>
      <c r="G86" s="126"/>
    </row>
    <row r="87" spans="1:7" ht="19.5" x14ac:dyDescent="0.4">
      <c r="A87" s="343" t="s">
        <v>211</v>
      </c>
      <c r="B87" s="344"/>
      <c r="C87" s="344"/>
      <c r="D87" s="344"/>
      <c r="E87" s="344"/>
      <c r="F87" s="344"/>
    </row>
    <row r="88" spans="1:7" ht="51" x14ac:dyDescent="0.4">
      <c r="A88" s="50" t="s">
        <v>273</v>
      </c>
      <c r="B88" s="110">
        <v>1</v>
      </c>
      <c r="C88" s="101"/>
      <c r="D88" s="95" t="s">
        <v>504</v>
      </c>
      <c r="E88" s="95"/>
      <c r="F88" s="94"/>
    </row>
    <row r="89" spans="1:7" ht="34.5" x14ac:dyDescent="0.4">
      <c r="A89" s="17" t="s">
        <v>272</v>
      </c>
      <c r="B89" s="110">
        <v>1</v>
      </c>
      <c r="C89" s="101"/>
      <c r="D89" s="95" t="s">
        <v>505</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1</v>
      </c>
      <c r="C97" s="94"/>
      <c r="D97" s="95" t="s">
        <v>506</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25</v>
      </c>
    </row>
    <row r="103" spans="1:7" x14ac:dyDescent="0.3">
      <c r="A103" s="335" t="s">
        <v>295</v>
      </c>
      <c r="B103" s="336"/>
      <c r="C103" s="337"/>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ht="99" x14ac:dyDescent="0.3">
      <c r="A122" s="44" t="s">
        <v>275</v>
      </c>
      <c r="B122" s="111">
        <v>1</v>
      </c>
      <c r="C122" s="94"/>
      <c r="D122" s="113" t="s">
        <v>516</v>
      </c>
      <c r="E122" s="113"/>
      <c r="F122" s="94"/>
    </row>
    <row r="123" spans="1:7" x14ac:dyDescent="0.3">
      <c r="A123" s="44" t="s">
        <v>272</v>
      </c>
      <c r="B123" s="111">
        <v>2</v>
      </c>
      <c r="C123" s="94"/>
      <c r="D123" s="95"/>
      <c r="E123" s="95"/>
      <c r="F123" s="94"/>
    </row>
    <row r="124" spans="1:7" ht="51" x14ac:dyDescent="0.4">
      <c r="A124" s="17" t="s">
        <v>293</v>
      </c>
      <c r="B124" s="111">
        <v>1</v>
      </c>
      <c r="C124" s="101"/>
      <c r="D124" s="95" t="s">
        <v>488</v>
      </c>
      <c r="E124" s="95"/>
      <c r="F124" s="94"/>
    </row>
    <row r="125" spans="1:7" ht="19.5" x14ac:dyDescent="0.4">
      <c r="A125" s="20" t="s">
        <v>247</v>
      </c>
      <c r="B125" s="111">
        <v>2</v>
      </c>
      <c r="C125" s="101"/>
      <c r="D125" s="95"/>
      <c r="E125" s="95"/>
      <c r="F125" s="94"/>
    </row>
    <row r="126" spans="1:7" ht="19.5" x14ac:dyDescent="0.4">
      <c r="A126" s="17" t="s">
        <v>292</v>
      </c>
      <c r="B126" s="111">
        <v>1</v>
      </c>
      <c r="C126" s="101"/>
      <c r="D126" s="107" t="s">
        <v>514</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19</v>
      </c>
    </row>
    <row r="134" spans="1:7" x14ac:dyDescent="0.3">
      <c r="A134" s="335" t="s">
        <v>295</v>
      </c>
      <c r="B134" s="336"/>
      <c r="C134" s="337"/>
      <c r="D134" s="32">
        <f>D133/(COUNT(B122:C132)*2)</f>
        <v>0.86363636363636365</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5.75" x14ac:dyDescent="0.3">
      <c r="A140" s="52" t="s">
        <v>278</v>
      </c>
      <c r="B140" s="110">
        <v>1</v>
      </c>
      <c r="C140" s="95"/>
      <c r="D140" s="98" t="s">
        <v>504</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1.5" x14ac:dyDescent="0.35">
      <c r="A144" s="40" t="s">
        <v>237</v>
      </c>
      <c r="B144" s="110">
        <v>2</v>
      </c>
      <c r="C144" s="120" t="str">
        <f>IF(B144=0, -5, "0")</f>
        <v>0</v>
      </c>
      <c r="D144" s="98" t="s">
        <v>530</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23</v>
      </c>
    </row>
    <row r="150" spans="1:7" x14ac:dyDescent="0.3">
      <c r="A150" s="335" t="s">
        <v>295</v>
      </c>
      <c r="B150" s="336"/>
      <c r="C150" s="337"/>
      <c r="D150" s="33">
        <f>D149/(COUNT(B137:C148)*2)</f>
        <v>0.95833333333333337</v>
      </c>
    </row>
    <row r="151" spans="1:7" s="22" customFormat="1" x14ac:dyDescent="0.3">
      <c r="A151" s="26"/>
      <c r="B151" s="27"/>
      <c r="C151" s="27"/>
      <c r="D151" s="28"/>
      <c r="G151" s="126"/>
    </row>
    <row r="152" spans="1:7" ht="19.5" x14ac:dyDescent="0.4">
      <c r="A152" s="343" t="s">
        <v>217</v>
      </c>
      <c r="B152" s="344"/>
      <c r="C152" s="344"/>
      <c r="D152" s="344"/>
      <c r="E152" s="344"/>
      <c r="F152" s="344"/>
    </row>
    <row r="153" spans="1:7" ht="33" x14ac:dyDescent="0.3">
      <c r="A153" s="50" t="s">
        <v>279</v>
      </c>
      <c r="B153" s="94">
        <v>1</v>
      </c>
      <c r="C153" s="94"/>
      <c r="D153" s="95" t="s">
        <v>490</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534</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14</v>
      </c>
    </row>
    <row r="162" spans="1:7" x14ac:dyDescent="0.3">
      <c r="A162" s="335" t="s">
        <v>295</v>
      </c>
      <c r="B162" s="336"/>
      <c r="C162" s="337"/>
      <c r="D162" s="33">
        <f>D161/(COUNT(B153:C160)*2)</f>
        <v>0.875</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ht="33" x14ac:dyDescent="0.3">
      <c r="A181" s="44" t="s">
        <v>315</v>
      </c>
      <c r="B181" s="94">
        <v>1</v>
      </c>
      <c r="C181" s="94"/>
      <c r="D181" s="95" t="s">
        <v>536</v>
      </c>
      <c r="E181" s="95"/>
      <c r="F181" s="94"/>
    </row>
    <row r="182" spans="1:7" ht="33" x14ac:dyDescent="0.3">
      <c r="A182" s="52" t="s">
        <v>220</v>
      </c>
      <c r="B182" s="94">
        <v>1</v>
      </c>
      <c r="C182" s="94"/>
      <c r="D182" s="95" t="s">
        <v>535</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95" t="s">
        <v>507</v>
      </c>
      <c r="E192" s="94"/>
      <c r="F192" s="94"/>
    </row>
    <row r="193" spans="1:6" x14ac:dyDescent="0.3">
      <c r="A193" s="53" t="s">
        <v>189</v>
      </c>
      <c r="B193" s="94">
        <v>1</v>
      </c>
      <c r="C193" s="94"/>
      <c r="D193" s="94" t="s">
        <v>537</v>
      </c>
      <c r="E193" s="94"/>
      <c r="F193" s="94"/>
    </row>
    <row r="194" spans="1:6" x14ac:dyDescent="0.3">
      <c r="A194" s="335" t="s">
        <v>36</v>
      </c>
      <c r="B194" s="336"/>
      <c r="C194" s="337"/>
      <c r="D194" s="54">
        <f>SUM(B190:C193)</f>
        <v>6</v>
      </c>
    </row>
    <row r="195" spans="1:6" x14ac:dyDescent="0.3">
      <c r="A195" s="335" t="s">
        <v>295</v>
      </c>
      <c r="B195" s="336"/>
      <c r="C195" s="337"/>
      <c r="D195" s="33">
        <f>D194/(COUNT(B190:C193)*2)</f>
        <v>0.75</v>
      </c>
    </row>
    <row r="197" spans="1:6" ht="18" x14ac:dyDescent="0.35">
      <c r="A197" s="64" t="s">
        <v>246</v>
      </c>
      <c r="B197" s="63"/>
      <c r="C197" s="63"/>
      <c r="D197" s="297">
        <f>E197/F197</f>
        <v>0.27272727272727271</v>
      </c>
      <c r="E197" s="350">
        <f>COUNTIF('A1 Technique'!F17:F193,"ok")</f>
        <v>3</v>
      </c>
      <c r="F197" s="350">
        <f>COUNTA('A1 Technique'!F17:F193)</f>
        <v>11</v>
      </c>
    </row>
    <row r="198" spans="1:6" ht="22.5" x14ac:dyDescent="0.3">
      <c r="A198" s="35" t="s">
        <v>322</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0.92083333333333328</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C4EUVQp1vk0fLY3FqlL6lLTJLVfCT8Vq1sQHdBl244ob4ryz8ht5MIBB9i/M5X5G7qr62+GLuxsOxecvkwzbg==" saltValue="MoIf6AqxTPW+x3a9reUa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87E9AD03-C231-4E40-9CA3-941C4A8FEEEF}">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B89292EB-F0F3-46D2-8351-03CEA0052EBC}">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7A8DE23E-C0E0-4CF1-84BC-4B5A4AB79071}"/>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1" t="s">
        <v>50</v>
      </c>
      <c r="B6" s="331"/>
      <c r="C6" s="331"/>
      <c r="D6" s="331"/>
      <c r="E6" s="331"/>
      <c r="F6" s="331"/>
      <c r="G6" s="125"/>
    </row>
    <row r="7" spans="1:7" s="12" customFormat="1" ht="21.75" customHeight="1" x14ac:dyDescent="0.45">
      <c r="A7" s="309" t="str">
        <f>'A3 Exploitation'!A8:F8</f>
        <v>Ghazela</v>
      </c>
      <c r="B7" s="309"/>
      <c r="C7" s="309"/>
      <c r="D7" s="309"/>
      <c r="E7" s="309"/>
      <c r="F7" s="309"/>
      <c r="G7" s="125"/>
    </row>
    <row r="8" spans="1:7" s="12" customFormat="1" ht="24" x14ac:dyDescent="0.45">
      <c r="A8" s="14" t="s">
        <v>42</v>
      </c>
      <c r="B8" s="332">
        <f>'A3 Exploitation'!B9:F9</f>
        <v>0</v>
      </c>
      <c r="C8" s="332"/>
      <c r="D8" s="332"/>
      <c r="E8" s="332"/>
      <c r="F8" s="332"/>
      <c r="G8" s="125"/>
    </row>
    <row r="9" spans="1:7" s="12" customFormat="1" ht="24" x14ac:dyDescent="0.45">
      <c r="A9" s="15" t="s">
        <v>44</v>
      </c>
      <c r="B9" s="333">
        <f>'A3 Exploitation'!B10:F10</f>
        <v>0</v>
      </c>
      <c r="C9" s="333"/>
      <c r="D9" s="333"/>
      <c r="E9" s="333"/>
      <c r="F9" s="333"/>
      <c r="G9" s="125"/>
    </row>
    <row r="10" spans="1:7" s="12" customFormat="1" ht="24" x14ac:dyDescent="0.45">
      <c r="A10" s="14" t="s">
        <v>43</v>
      </c>
      <c r="B10" s="330">
        <f>'A3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92">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91">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91">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91">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91">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91">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91">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91">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91">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91">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92">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91">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91">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91">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7" t="e">
        <f>E197/F197</f>
        <v>#DIV/0!</v>
      </c>
      <c r="E197" s="350">
        <f>COUNTIF('A2 Technique'!F17:F193,"ok")</f>
        <v>0</v>
      </c>
      <c r="F197" s="350">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topLeftCell="A468" zoomScale="70" zoomScaleSheetLayoutView="70" workbookViewId="0">
      <selection activeCell="B468"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8" t="s">
        <v>179</v>
      </c>
      <c r="B7" s="308"/>
      <c r="C7" s="308"/>
      <c r="D7" s="308"/>
      <c r="E7" s="308"/>
      <c r="F7" s="308"/>
      <c r="G7" s="125"/>
    </row>
    <row r="8" spans="1:7" ht="29.25" x14ac:dyDescent="0.45">
      <c r="A8" s="309" t="str">
        <f>'Page de garde'!D18</f>
        <v>Ghazela</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5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Pw5Pv7G0hG4CZ6KXliBaO/Q9L2BiRXGX+/JvPy+FqwNrtc6KqIUxzqCVx6U78MXYwmgicbEXH3ZXbrN8+q35sQ==" saltValue="gQUX77grGng10qH41OYY6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AEFBAC48-2F79-4CD5-99C3-9486D54244E5}">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C25EC4A-7392-4804-A654-6B4DD14AE095}">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86E12E1F-0E4B-471B-B39D-790CE4408E74}"/>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1" t="s">
        <v>50</v>
      </c>
      <c r="B6" s="331"/>
      <c r="C6" s="331"/>
      <c r="D6" s="331"/>
      <c r="E6" s="331"/>
      <c r="F6" s="331"/>
      <c r="G6" s="125"/>
    </row>
    <row r="7" spans="1:7" s="12" customFormat="1" ht="21.75" customHeight="1" x14ac:dyDescent="0.45">
      <c r="A7" s="309" t="e">
        <f>#REF!</f>
        <v>#REF!</v>
      </c>
      <c r="B7" s="309"/>
      <c r="C7" s="309"/>
      <c r="D7" s="309"/>
      <c r="E7" s="309"/>
      <c r="F7" s="309"/>
      <c r="G7" s="125"/>
    </row>
    <row r="8" spans="1:7" s="12" customFormat="1" ht="24" x14ac:dyDescent="0.45">
      <c r="A8" s="14" t="s">
        <v>42</v>
      </c>
      <c r="B8" s="332">
        <f>'A4 Exploitation'!B9:F9</f>
        <v>0</v>
      </c>
      <c r="C8" s="332"/>
      <c r="D8" s="332"/>
      <c r="E8" s="332"/>
      <c r="F8" s="332"/>
      <c r="G8" s="125"/>
    </row>
    <row r="9" spans="1:7" s="12" customFormat="1" ht="24" x14ac:dyDescent="0.45">
      <c r="A9" s="15" t="s">
        <v>44</v>
      </c>
      <c r="B9" s="333">
        <f>'A4 Exploitation'!B10:F10</f>
        <v>0</v>
      </c>
      <c r="C9" s="333"/>
      <c r="D9" s="333"/>
      <c r="E9" s="333"/>
      <c r="F9" s="333"/>
      <c r="G9" s="125"/>
    </row>
    <row r="10" spans="1:7" s="12" customFormat="1" ht="24" x14ac:dyDescent="0.45">
      <c r="A10" s="14" t="s">
        <v>43</v>
      </c>
      <c r="B10" s="330">
        <f>'A4 Exploitation'!A8:F8</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7" t="e">
        <f>E197*100/F197</f>
        <v>#DIV/0!</v>
      </c>
      <c r="E197" s="350">
        <f>COUNTIF('A3 Technique'!F17:F193,"ok")</f>
        <v>0</v>
      </c>
      <c r="F197" s="350">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2018-06-24T23:22:02Z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