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hend 29 juin\HEND\uhd\gammarth\2019\"/>
    </mc:Choice>
  </mc:AlternateContent>
  <bookViews>
    <workbookView xWindow="0" yWindow="0" windowWidth="2040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D161" i="43" s="1"/>
  <c r="D162" i="43" s="1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D627" i="42" s="1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D63" i="41" s="1"/>
  <c r="D64" i="41" s="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D244" i="38" s="1"/>
  <c r="B244" i="38" s="1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129" i="36"/>
  <c r="B43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D390" i="38" s="1"/>
  <c r="D391" i="38" s="1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D203" i="38" s="1"/>
  <c r="D204" i="38" s="1"/>
  <c r="C199" i="38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525" i="36"/>
  <c r="B525" i="36" s="1"/>
  <c r="D129" i="36"/>
  <c r="D43" i="36"/>
  <c r="D588" i="42" l="1"/>
  <c r="D589" i="42" s="1"/>
  <c r="D133" i="43"/>
  <c r="D134" i="43" s="1"/>
  <c r="D149" i="43"/>
  <c r="D150" i="43" s="1"/>
  <c r="D63" i="39"/>
  <c r="D64" i="39" s="1"/>
  <c r="D102" i="39"/>
  <c r="D103" i="39" s="1"/>
  <c r="D118" i="39"/>
  <c r="D119" i="39" s="1"/>
  <c r="D627" i="40"/>
  <c r="D245" i="40"/>
  <c r="D728" i="36"/>
  <c r="B43" i="29" s="1"/>
  <c r="D197" i="39"/>
  <c r="D203" i="40"/>
  <c r="D204" i="40" s="1"/>
  <c r="D344" i="40"/>
  <c r="D345" i="40" s="1"/>
  <c r="D424" i="40"/>
  <c r="B424" i="40" s="1"/>
  <c r="D425" i="40" s="1"/>
  <c r="D426" i="40" s="1"/>
  <c r="D525" i="40"/>
  <c r="B525" i="40" s="1"/>
  <c r="D526" i="40" s="1"/>
  <c r="D527" i="40" s="1"/>
  <c r="B126" i="29" s="1"/>
  <c r="D605" i="40"/>
  <c r="B605" i="40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566" i="42"/>
  <c r="D84" i="41"/>
  <c r="D85" i="41" s="1"/>
  <c r="D102" i="41"/>
  <c r="D103" i="41" s="1"/>
  <c r="D227" i="42"/>
  <c r="D228" i="42" s="1"/>
  <c r="D526" i="42"/>
  <c r="D527" i="42" s="1"/>
  <c r="B127" i="29" s="1"/>
  <c r="D63" i="43"/>
  <c r="D64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609" i="42"/>
  <c r="D610" i="42" s="1"/>
  <c r="B145" i="29" s="1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198" i="39"/>
  <c r="D199" i="39" s="1"/>
  <c r="D245" i="38"/>
  <c r="D227" i="38"/>
  <c r="D228" i="38" s="1"/>
  <c r="D344" i="38"/>
  <c r="D345" i="38" s="1"/>
  <c r="D627" i="38"/>
  <c r="D721" i="38"/>
  <c r="B721" i="38" s="1"/>
  <c r="D722" i="38" s="1"/>
  <c r="D723" i="38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725" i="38" l="1"/>
  <c r="D726" i="38" s="1"/>
  <c r="B171" i="29" s="1"/>
  <c r="D370" i="38"/>
  <c r="D371" i="38" s="1"/>
  <c r="B98" i="29" s="1"/>
  <c r="D368" i="38"/>
  <c r="D569" i="38"/>
  <c r="D570" i="38" s="1"/>
  <c r="B134" i="29" s="1"/>
  <c r="D567" i="38"/>
  <c r="D301" i="38"/>
  <c r="D303" i="38"/>
  <c r="D304" i="38" s="1"/>
  <c r="B89" i="29" s="1"/>
  <c r="D428" i="38"/>
  <c r="D429" i="38" s="1"/>
  <c r="B107" i="29" s="1"/>
  <c r="D426" i="38"/>
  <c r="D473" i="38"/>
  <c r="D475" i="38"/>
  <c r="D476" i="38" s="1"/>
  <c r="B116" i="29" s="1"/>
  <c r="D672" i="38"/>
  <c r="D673" i="38" s="1"/>
  <c r="B152" i="29" s="1"/>
  <c r="D370" i="40"/>
  <c r="D371" i="40" s="1"/>
  <c r="B99" i="29" s="1"/>
  <c r="D198" i="43"/>
  <c r="D199" i="43" s="1"/>
  <c r="B11" i="39"/>
  <c r="B180" i="29"/>
  <c r="D198" i="41"/>
  <c r="D199" i="41" s="1"/>
  <c r="D606" i="38"/>
  <c r="D607" i="38" s="1"/>
  <c r="B129" i="38"/>
  <c r="D130" i="38" s="1"/>
  <c r="D131" i="38" s="1"/>
  <c r="B62" i="29" s="1"/>
  <c r="B185" i="38"/>
  <c r="D186" i="38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41"/>
  <c r="B181" i="29"/>
  <c r="B11" i="43"/>
  <c r="B182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<sst xmlns="http://schemas.openxmlformats.org/spreadsheetml/2006/main" count="5621" uniqueCount="547">
  <si>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</si>
  <si>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</si>
  <si>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</si>
  <si>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</si>
  <si>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</si>
  <si>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</si>
  <si>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</si>
  <si>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</si>
  <si>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</si>
  <si>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</si>
  <si>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</si>
  <si>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</si>
  <si>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</si>
  <si>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</si>
  <si>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</si>
  <si>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</si>
  <si>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</si>
  <si>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</si>
  <si>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</si>
  <si>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</si>
  <si>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</si>
  <si>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</si>
  <si>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</si>
  <si>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</si>
  <si>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</si>
  <si>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</si>
  <si>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</si>
  <si>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</si>
  <si>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</si>
  <si>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</si>
  <si>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</si>
  <si>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</si>
  <si>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</si>
  <si>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</si>
  <si>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</si>
  <si>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</si>
  <si>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</si>
  <si>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</si>
  <si>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</si>
  <si>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</si>
  <si>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</si>
  <si>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</si>
  <si>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</si>
  <si>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</si>
  <si>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</si>
  <si>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</si>
  <si>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</si>
  <si>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</si>
  <si>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</si>
  <si>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</si>
  <si>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</si>
  <si>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</si>
  <si>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</si>
  <si>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</si>
  <si>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</si>
  <si>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</si>
  <si>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</si>
  <si>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</si>
  <si>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</si>
  <si>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</si>
  <si>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</si>
  <si>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</si>
  <si>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</si>
  <si>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</si>
  <si>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</si>
  <si>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</si>
  <si>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</si>
  <si>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</si>
  <si>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</si>
  <si>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</si>
  <si>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</si>
  <si>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</si>
  <si>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</si>
  <si>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</si>
  <si>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</si>
  <si>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</si>
  <si>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</si>
  <si>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</si>
  <si>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</si>
  <si>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</si>
  <si>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</si>
  <si>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</si>
  <si>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</si>
  <si>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</si>
  <si>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</si>
  <si>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</si>
  <si>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</si>
  <si>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</si>
  <si>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</si>
  <si>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</si>
  <si>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</si>
  <si>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</si>
  <si>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</si>
  <si>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</si>
  <si>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</si>
  <si>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</si>
  <si>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</si>
  <si>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</si>
  <si>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</si>
  <si>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</si>
  <si>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</si>
  <si>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</si>
  <si>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</si>
  <si>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</si>
  <si>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</si>
  <si>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</si>
  <si>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</si>
  <si>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</si>
  <si>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</si>
  <si>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</si>
  <si>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</si>
  <si>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</si>
  <si>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</si>
  <si>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</si>
  <si>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</si>
  <si>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</si>
  <si>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</si>
  <si>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</si>
  <si>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</si>
  <si>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</si>
  <si>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</si>
  <si>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</si>
  <si>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</si>
  <si>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</si>
  <si>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</si>
  <si>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</si>
  <si>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</si>
  <si>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</si>
  <si>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</si>
  <si>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</si>
  <si>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</si>
  <si>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</si>
  <si>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</si>
  <si>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</si>
  <si>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</si>
  <si>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</si>
  <si>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</si>
  <si>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</si>
  <si>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</si>
  <si>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</si>
  <si>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</si>
  <si>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</si>
  <si>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</si>
  <si>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</si>
  <si>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</si>
  <si>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</si>
  <si>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</si>
  <si>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</si>
  <si>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</si>
  <si>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</si>
  <si>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</si>
  <si>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</si>
  <si>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</si>
  <si>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</si>
  <si>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</si>
  <si>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</si>
  <si>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</si>
  <si>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</si>
  <si>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</si>
  <si>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</si>
  <si>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</si>
  <si>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</si>
  <si>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</si>
  <si>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</si>
  <si>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</si>
  <si>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</si>
  <si>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</si>
  <si>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</si>
  <si>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</si>
  <si>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</si>
  <si>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</si>
  <si>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</si>
  <si>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</si>
  <si>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</si>
  <si>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</si>
  <si>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</si>
  <si>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</si>
  <si>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</si>
  <si>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</si>
  <si>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</si>
  <si>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</si>
  <si>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</si>
  <si>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</si>
  <si>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</si>
  <si>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</si>
  <si>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</si>
  <si>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</si>
  <si>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</si>
  <si>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</si>
  <si>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</si>
  <si>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</si>
  <si>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</si>
  <si>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</si>
  <si>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</si>
  <si>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</si>
  <si>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</si>
  <si>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</si>
  <si>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</si>
  <si>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</si>
  <si>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</si>
  <si>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</si>
  <si>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</si>
  <si>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</si>
  <si>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</si>
  <si>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</si>
  <si>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</si>
  <si>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</si>
  <si>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</si>
  <si>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</si>
  <si>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</si>
  <si>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</si>
  <si>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</si>
  <si>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</si>
  <si>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</si>
  <si>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</si>
  <si>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</si>
  <si>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</si>
  <si>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</si>
  <si>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</si>
  <si>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</si>
  <si>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</si>
  <si>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</si>
  <si>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</si>
  <si>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</si>
  <si>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</si>
  <si>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</si>
  <si>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</si>
  <si>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</si>
  <si>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</si>
  <si>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</si>
  <si>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</si>
  <si>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</si>
  <si>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</si>
  <si>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</si>
  <si>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</si>
  <si>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</si>
  <si>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</si>
  <si>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</si>
  <si>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</si>
  <si>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</si>
  <si>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</si>
  <si>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</si>
  <si>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</si>
  <si>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</si>
  <si>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</si>
  <si>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</si>
  <si>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</si>
  <si>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</si>
  <si>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</si>
  <si>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</si>
  <si>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</si>
  <si>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</si>
  <si>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</si>
  <si>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</si>
  <si>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</si>
  <si>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</si>
  <si>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</si>
  <si>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</si>
  <si>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</si>
  <si>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</si>
  <si>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</si>
  <si>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</si>
  <si>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</si>
  <si>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</si>
  <si>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</si>
  <si>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</si>
  <si>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</si>
  <si>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</si>
  <si>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</si>
  <si>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</si>
  <si>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</si>
  <si>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</si>
  <si>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</si>
  <si>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</si>
  <si>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</si>
  <si>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</si>
  <si>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</si>
  <si>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</si>
  <si>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</si>
  <si>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</si>
  <si>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</si>
  <si>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</si>
  <si>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</si>
  <si>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</si>
  <si>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</si>
  <si>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</si>
  <si>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</si>
  <si>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</si>
  <si>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</si>
  <si>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</si>
  <si>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</si>
  <si>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</si>
  <si>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</si>
  <si>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</si>
  <si>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</si>
  <si>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</si>
  <si>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</si>
  <si>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</si>
  <si>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</si>
  <si>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</si>
  <si>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</si>
  <si>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</si>
  <si>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</si>
  <si>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</si>
  <si>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</si>
  <si>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</si>
  <si>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</si>
  <si>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</si>
  <si>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</si>
  <si>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</si>
  <si>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</si>
  <si>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</si>
  <si>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</si>
  <si>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</si>
  <si>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</si>
  <si>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</si>
  <si>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</si>
  <si>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</si>
  <si>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</si>
  <si>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</si>
  <si>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</si>
  <si>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</si>
  <si>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</si>
  <si>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</si>
  <si>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</si>
  <si>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</si>
  <si>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</si>
  <si>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</si>
  <si>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</si>
  <si>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</si>
  <si>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</si>
  <si>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</si>
  <si>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</si>
  <si>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</si>
  <si>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</si>
  <si>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</si>
  <si>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</si>
  <si>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</si>
  <si>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</si>
  <si>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</si>
  <si>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</si>
  <si>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</si>
  <si>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</si>
  <si>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</si>
  <si>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</si>
  <si>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</si>
  <si>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</si>
  <si>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</si>
  <si>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</si>
  <si>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</si>
  <si>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</si>
  <si>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</si>
  <si>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</si>
  <si>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</si>
  <si>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</si>
  <si>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</si>
  <si>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</si>
  <si>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</si>
  <si>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</si>
  <si>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</si>
  <si>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</si>
  <si>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</si>
  <si>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</si>
  <si>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</si>
  <si>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</si>
  <si>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</si>
  <si>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</si>
  <si>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</si>
  <si>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</si>
  <si>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</si>
  <si>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</si>
  <si>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</si>
  <si>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</si>
  <si>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</si>
  <si>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</si>
  <si>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</si>
  <si>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</si>
  <si>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</si>
  <si>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</si>
  <si>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</si>
  <si>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</si>
  <si>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</si>
  <si>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</si>
  <si>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</si>
  <si>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</si>
  <si>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</si>
  <si>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</si>
  <si>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</si>
  <si>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</si>
  <si>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</si>
  <si>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</si>
  <si>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</si>
  <si>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</si>
  <si>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</si>
  <si>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</si>
  <si>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</si>
  <si>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</si>
  <si>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</si>
  <si>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</si>
  <si>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</si>
  <si>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</si>
  <si>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</si>
  <si>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</si>
  <si>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</si>
  <si>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</si>
  <si>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</si>
  <si>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</si>
  <si>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</si>
  <si>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</si>
  <si>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</si>
  <si>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</si>
  <si>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</si>
  <si>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</si>
  <si>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</si>
  <si>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</si>
  <si>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</si>
  <si>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</si>
  <si>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</si>
  <si>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</si>
  <si>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</si>
  <si>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</si>
  <si>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UHD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</si>
  <si>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</si>
  <si>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</si>
  <si>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</si>
  <si>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</si>
  <si>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</si>
  <si>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</si>
  <si>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</si>
  <si>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</si>
  <si>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</si>
  <si>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</si>
  <si>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</si>
  <si>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</si>
  <si>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</si>
  <si>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</si>
  <si>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</si>
  <si>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</si>
  <si>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</si>
  <si>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</si>
  <si>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</si>
  <si>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</si>
  <si>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</si>
  <si>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</si>
  <si>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</si>
  <si>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</si>
  <si>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</si>
  <si>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</si>
  <si>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</si>
  <si>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</si>
  <si>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</si>
  <si>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</si>
  <si>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</si>
  <si>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</si>
  <si>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</si>
  <si>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</si>
  <si>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</si>
  <si>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</si>
  <si>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</si>
  <si>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</si>
  <si>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</si>
  <si>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</si>
  <si>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</si>
  <si>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</si>
  <si>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</si>
  <si>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</si>
  <si>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</si>
  <si>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</si>
  <si>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</si>
  <si>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</si>
  <si>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</si>
  <si>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</si>
  <si>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</si>
  <si>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</si>
  <si>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</si>
  <si>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</si>
  <si>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</si>
  <si>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Dr Hend KAMOUN</t>
  </si>
  <si>
    <t>Directeur du magasin et chefs rayons</t>
  </si>
  <si>
    <t>manque d'enregistrement du contrôle à la reception des produits de la mer livrés par l'entrepot l'apres midi</t>
  </si>
  <si>
    <t>la version 2019 du référentiel n'est pas affichée</t>
  </si>
  <si>
    <t>absence du dernier rapport d'audit</t>
  </si>
  <si>
    <t>afficher la nouvelle version</t>
  </si>
  <si>
    <t xml:space="preserve">1/Etiquetage non conforme: l’étiquetage est différent sur les 2 boites de macarons Mme fathallah: DLC 1 mois ou 15j et la composition n’est pas la même.
2/manque de la composition sur l’étiquette balance de galette des rois,
3/mention décongelé à ne pas recongeler incomplète ou absente sur certaines étiquettes balances ex: tarte mini gâteau, gâteau chocolat 4/6, gâteau mousse désir, cheese cake, etc….
</t>
  </si>
  <si>
    <t>les barquettes ne sont pas entreposées à l'envers</t>
  </si>
  <si>
    <t>surface sale au dessus du four</t>
  </si>
  <si>
    <t>Ecaillement du revêtement du sol du laboratoire.</t>
  </si>
  <si>
    <t>Accumulation de poussière sur les grilles des bouches d'extraction au laboratoire.</t>
  </si>
  <si>
    <t>Absence d'identification sur les pains semi-cuits 'FBH'.</t>
  </si>
  <si>
    <t>revoir l'étiquetage des produits avant exposition</t>
  </si>
  <si>
    <t>les derniers résultats d'analyses n'ont pas été reçus par le magasin</t>
  </si>
  <si>
    <t>absence du produit de nettoyage desinfection</t>
  </si>
  <si>
    <t>le type d'huile végétale incorporée dans les salades c'bnin n'est pas spécifiée</t>
  </si>
  <si>
    <t>surface sale au dessus des deux fours,
Les grilles de la hotte sont souillées.
Accumulation de la graisse au dessus de la rôtissoire.</t>
  </si>
  <si>
    <t>Chambre froide négative: présence d’un excès de givre</t>
  </si>
  <si>
    <t>manque de produit de désinfection du thermomètre</t>
  </si>
  <si>
    <t xml:space="preserve">linéaire trad sale
</t>
  </si>
  <si>
    <t>la séparation entre poissonnerie et boucherie est endommagée
Ecaillement du revêtement du sol.</t>
  </si>
  <si>
    <t>Présence de traces de rouille dans les parois internes du poussoir à viande.</t>
  </si>
  <si>
    <t>température à cœur de la viande 3,5°C</t>
  </si>
  <si>
    <t>Température vérifiée 4,4°C et celle affichée 2,3°C</t>
  </si>
  <si>
    <t xml:space="preserve">couteaux rangés tout en étant sales
présence de piqures de moisissures au niveau des conduites d’électricité et de la surface externe de la porte de la chambre froide
</t>
  </si>
  <si>
    <t>manque de chaussures de travail pour les deux stagiaires</t>
  </si>
  <si>
    <t>1/entreposage de la tenue de travail au niveau du rayon
2/le stagiaire ouvre le sachet avec sa bouche</t>
  </si>
  <si>
    <t>manque de verification du thermomètre pour le mois de décembre 18 et février 19</t>
  </si>
  <si>
    <t>Assurer la tracabilité de tous les articles</t>
  </si>
  <si>
    <t>1/utilisation d’une ancienne version de fiche de traçabilité du 12/02/19 pour les volailles LS avec manque d’enregistrement des données relatives au lot fournisseur et les quantités emballées,
2/la quantité de 5kg de  foie livrée le 09/02/19 n'a pas été tracée durant les 3 jours de sa vente le 09, 10, 11/02/19
3/merguez fabriquée le 12/02/19 n'a pas été tracés
4/ absence de tracabilité pour la viande d'agneau en LS</t>
  </si>
  <si>
    <t>assurer la sensibilisation du personnel</t>
  </si>
  <si>
    <t>Capacité d'extraction très faible. Emission de bruit lors de la mise en marche de la hotte.</t>
  </si>
  <si>
    <t>Renforcer la capacité d'extraction de la hotte et diminuer le bruit moteur.</t>
  </si>
  <si>
    <t>Les jointures du four sont usées, elles laissent diffuser l'eau de nettoyage à l'extérieur de l'équipement.</t>
  </si>
  <si>
    <t>poisson saumon a été décongelé le 10/02/18 et emballé le 13/02/18 avec DLC 16/02/19: durée de vie du produit est 6j ( non conforme)</t>
  </si>
  <si>
    <t>crevette congelée emballée le 03/02/19 non tracée</t>
  </si>
  <si>
    <t>Ecaillement du revêtement du sol de la chambre froide.</t>
  </si>
  <si>
    <t>Réparer la fabrique de glace et procéder à un traitement antirouille.</t>
  </si>
  <si>
    <t>Présence de traces de rouille sur le revêtement externe.</t>
  </si>
  <si>
    <t>Absence d'autocontroles de nettoyage desinfection pour le mois de janvier et fevrier 19</t>
  </si>
  <si>
    <t>assurer le suivi d'autocontroles</t>
  </si>
  <si>
    <t>manque de DLC au niveau de l ’étiquette balance des oranges en slices</t>
  </si>
  <si>
    <t>Ecaillement du revêtement du sol de la chambre froide</t>
  </si>
  <si>
    <t xml:space="preserve">à l’ouverture des boites de conserves il faut vider le contenu
</t>
  </si>
  <si>
    <t>Renforcer le contrôle de DLC</t>
  </si>
  <si>
    <t>au linéaire 4 unités de dragées périmées DLC 12/02/19</t>
  </si>
  <si>
    <t>absence d'autocontroles de N/D</t>
  </si>
  <si>
    <t>Assurer le suivi d'autocontroles</t>
  </si>
  <si>
    <t>présence de toiles d'araignées au toit de la réserve</t>
  </si>
  <si>
    <t>Linéaire charcuterie sale, présence de piqure de moisissures sur les bacs en plastique</t>
  </si>
  <si>
    <t>absence de DLC et DF sur une boite de creme glacée dolce amaro fraise</t>
  </si>
  <si>
    <t>Non disponibilité du dossier médical de l'opérateur externe 'Mazraa'.</t>
  </si>
  <si>
    <t>Les bennes à ordures ne sont pas protégées et ne sont pas placées dans le local déchets.</t>
  </si>
  <si>
    <t>Manque de formation pour les stagiaires en boucherie</t>
  </si>
  <si>
    <t>Egouttage du condensat à partir du meuble froid des yaourts.
Une partie du couvercle de meuble surgelé est démontée.</t>
  </si>
  <si>
    <t>présence de givre au meuble des produits surgelés</t>
  </si>
  <si>
    <t>thermomètre afficheur non fonctionnel au meuble surgelés et charcuterie porc</t>
  </si>
  <si>
    <t>Les cadres des portes des sanitaires sont en bois détérioré.</t>
  </si>
  <si>
    <t>Absence de dispositif de séchage aux sanitaires.</t>
  </si>
  <si>
    <t>Présence de rouille sur les casiers des vestiaires hommes.
Certains casiers sont défoncés.</t>
  </si>
  <si>
    <t>Absence de branchement de la station de nettoyage de la pâtisserie.
Les pistolets des stations de nettoyage du traiteur et poissonnerie sont démontés.</t>
  </si>
  <si>
    <t>Réparer ou remplacer les dispositifs défaillants des stations de nettoyage.</t>
  </si>
  <si>
    <t>Bien que fonctionnel, le DEIV de la pâtisserie n'est pas efficace.</t>
  </si>
  <si>
    <t>Absence de local adapté destiné pour les déchets alimentaires; les bennes à ordure sont maintenues dans la zone de réception.</t>
  </si>
  <si>
    <t>Prévoir un local adapté pour entreposage des déchets alimentaires.</t>
  </si>
  <si>
    <t>Plusieurs écarts sont récurrents.</t>
  </si>
  <si>
    <t xml:space="preserve">Absence de papier essuie-mains </t>
  </si>
  <si>
    <t>apres verification du thermomètre ecart indiqué est 2,1°C&gt;2°C, action corrective non réalisée</t>
  </si>
  <si>
    <t>Non disponibilité de thermomètre au rayon.</t>
  </si>
  <si>
    <t>Prévoir un thermomètre.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</si>
</sst>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41" fillId="0" borderId="4" xfId="0" applyFont="1" applyBorder="1" applyAlignment="1" applyProtection="1">
      <alignment wrapText="1"/>
      <protection locked="0"/>
    </xf>
    <xf numFmtId="0" fontId="37" fillId="0" borderId="2" xfId="0" applyFont="1" applyFill="1" applyBorder="1" applyAlignment="1" applyProtection="1">
      <alignment wrapText="1"/>
      <protection locked="0"/>
    </xf>
    <xf numFmtId="165" fontId="37" fillId="0" borderId="2" xfId="0" applyNumberFormat="1" applyFont="1" applyFill="1" applyBorder="1" applyAlignment="1" applyProtection="1">
      <alignment horizontal="left" wrapText="1"/>
      <protection hidden="1"/>
    </xf>
    <xf numFmtId="9" fontId="6" fillId="0" borderId="1" xfId="0" applyNumberFormat="1" applyFont="1" applyFill="1" applyBorder="1" applyAlignment="1" applyProtection="1">
      <alignment wrapText="1"/>
      <protection locked="0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0.84375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2800"/>
        <c:axId val="-343836816"/>
      </c:barChart>
      <c:catAx>
        <c:axId val="-34384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36816"/>
        <c:crosses val="autoZero"/>
        <c:auto val="1"/>
        <c:lblAlgn val="ctr"/>
        <c:lblOffset val="100"/>
        <c:noMultiLvlLbl val="0"/>
      </c:catAx>
      <c:valAx>
        <c:axId val="-343836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2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0.64583333333333337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80093280"/>
        <c:axId val="-519000352"/>
      </c:barChart>
      <c:catAx>
        <c:axId val="-68009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19000352"/>
        <c:crosses val="autoZero"/>
        <c:auto val="1"/>
        <c:lblAlgn val="ctr"/>
        <c:lblOffset val="100"/>
        <c:noMultiLvlLbl val="0"/>
      </c:catAx>
      <c:valAx>
        <c:axId val="-5190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8009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0.88636363636363635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73740336"/>
        <c:axId val="-673735440"/>
      </c:barChart>
      <c:catAx>
        <c:axId val="-673740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73735440"/>
        <c:crosses val="autoZero"/>
        <c:auto val="1"/>
        <c:lblAlgn val="ctr"/>
        <c:lblOffset val="100"/>
        <c:noMultiLvlLbl val="0"/>
      </c:catAx>
      <c:valAx>
        <c:axId val="-673735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7374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0.90789473684210531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136"/>
        <c:axId val="-336658592"/>
      </c:barChart>
      <c:catAx>
        <c:axId val="-336659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8592"/>
        <c:crosses val="autoZero"/>
        <c:auto val="1"/>
        <c:lblAlgn val="ctr"/>
        <c:lblOffset val="100"/>
        <c:noMultiLvlLbl val="0"/>
      </c:catAx>
      <c:valAx>
        <c:axId val="-336658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0.89473684210526316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47712"/>
        <c:axId val="-336648800"/>
      </c:barChart>
      <c:catAx>
        <c:axId val="-3366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8800"/>
        <c:crosses val="autoZero"/>
        <c:auto val="1"/>
        <c:lblAlgn val="ctr"/>
        <c:lblOffset val="100"/>
        <c:noMultiLvlLbl val="0"/>
      </c:catAx>
      <c:valAx>
        <c:axId val="-33664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0432"/>
        <c:axId val="-336661312"/>
      </c:barChart>
      <c:catAx>
        <c:axId val="-33665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1312"/>
        <c:crosses val="autoZero"/>
        <c:auto val="1"/>
        <c:lblAlgn val="ctr"/>
        <c:lblOffset val="100"/>
        <c:noMultiLvlLbl val="0"/>
      </c:catAx>
      <c:valAx>
        <c:axId val="-3366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0.86086956521739133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59680"/>
        <c:axId val="-336655872"/>
      </c:barChart>
      <c:catAx>
        <c:axId val="-33665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5872"/>
        <c:crosses val="autoZero"/>
        <c:auto val="1"/>
        <c:lblAlgn val="ctr"/>
        <c:lblOffset val="100"/>
        <c:noMultiLvlLbl val="0"/>
      </c:catAx>
      <c:valAx>
        <c:axId val="-33665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59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0.85854341736694673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36662400"/>
        <c:axId val="-336647168"/>
      </c:barChart>
      <c:catAx>
        <c:axId val="-33666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47168"/>
        <c:crosses val="autoZero"/>
        <c:auto val="1"/>
        <c:lblAlgn val="ctr"/>
        <c:lblOffset val="100"/>
        <c:noMultiLvlLbl val="0"/>
      </c:catAx>
      <c:valAx>
        <c:axId val="-336647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3666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0.85970649129216903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336651520"/>
        <c:axId val="-336660768"/>
        <c:extLst/>
      </c:barChart>
      <c:catAx>
        <c:axId val="-336651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60768"/>
        <c:crosses val="autoZero"/>
        <c:auto val="1"/>
        <c:lblAlgn val="ctr"/>
        <c:lblOffset val="100"/>
        <c:noMultiLvlLbl val="0"/>
      </c:catAx>
      <c:valAx>
        <c:axId val="-3366607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1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0.56950000000000001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336652608"/>
        <c:axId val="-336652064"/>
        <c:extLst/>
      </c:barChart>
      <c:catAx>
        <c:axId val="-33665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064"/>
        <c:crosses val="autoZero"/>
        <c:auto val="1"/>
        <c:lblAlgn val="ctr"/>
        <c:lblOffset val="100"/>
        <c:noMultiLvlLbl val="0"/>
      </c:catAx>
      <c:valAx>
        <c:axId val="-33665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665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-0.5</c:v>
                </c:pt>
                <c:pt idx="2">
                  <c:v>0</c:v>
                </c:pt>
                <c:pt idx="3">
                  <c:v>-0.5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5520"/>
        <c:axId val="-343844976"/>
      </c:barChart>
      <c:catAx>
        <c:axId val="-34384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976"/>
        <c:crosses val="autoZero"/>
        <c:auto val="1"/>
        <c:lblAlgn val="ctr"/>
        <c:lblOffset val="100"/>
        <c:noMultiLvlLbl val="0"/>
      </c:catAx>
      <c:valAx>
        <c:axId val="-34384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0.89743589743589747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328"/>
        <c:axId val="-343851504"/>
      </c:barChart>
      <c:catAx>
        <c:axId val="-343849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51504"/>
        <c:crosses val="autoZero"/>
        <c:auto val="1"/>
        <c:lblAlgn val="ctr"/>
        <c:lblOffset val="100"/>
        <c:noMultiLvlLbl val="0"/>
      </c:catAx>
      <c:valAx>
        <c:axId val="-343851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3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0.92500000000000004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49872"/>
        <c:axId val="-343846608"/>
      </c:barChart>
      <c:catAx>
        <c:axId val="-343849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6608"/>
        <c:crosses val="autoZero"/>
        <c:auto val="1"/>
        <c:lblAlgn val="ctr"/>
        <c:lblOffset val="100"/>
        <c:noMultiLvlLbl val="0"/>
      </c:catAx>
      <c:valAx>
        <c:axId val="-34384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49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43839536"/>
        <c:axId val="-343844432"/>
      </c:barChart>
      <c:catAx>
        <c:axId val="-343839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43844432"/>
        <c:crosses val="autoZero"/>
        <c:auto val="1"/>
        <c:lblAlgn val="ctr"/>
        <c:lblOffset val="100"/>
        <c:noMultiLvlLbl val="0"/>
      </c:catAx>
      <c:valAx>
        <c:axId val="-34384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43839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8144"/>
        <c:axId val="-445132704"/>
      </c:barChart>
      <c:catAx>
        <c:axId val="-44513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2704"/>
        <c:crosses val="autoZero"/>
        <c:auto val="1"/>
        <c:lblAlgn val="ctr"/>
        <c:lblOffset val="100"/>
        <c:noMultiLvlLbl val="0"/>
      </c:catAx>
      <c:valAx>
        <c:axId val="-445132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8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0.77500000000000002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7056"/>
        <c:axId val="-445130528"/>
      </c:barChart>
      <c:catAx>
        <c:axId val="-44513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0528"/>
        <c:crosses val="autoZero"/>
        <c:auto val="1"/>
        <c:lblAlgn val="ctr"/>
        <c:lblOffset val="100"/>
        <c:noMultiLvlLbl val="0"/>
      </c:catAx>
      <c:valAx>
        <c:axId val="-445130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0.91379310344827591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33248"/>
        <c:axId val="-445136512"/>
      </c:barChart>
      <c:catAx>
        <c:axId val="-44513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36512"/>
        <c:crosses val="autoZero"/>
        <c:auto val="1"/>
        <c:lblAlgn val="ctr"/>
        <c:lblOffset val="100"/>
        <c:noMultiLvlLbl val="0"/>
      </c:catAx>
      <c:valAx>
        <c:axId val="-4451365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3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45127808"/>
        <c:axId val="-445126176"/>
      </c:barChart>
      <c:catAx>
        <c:axId val="-44512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45126176"/>
        <c:crosses val="autoZero"/>
        <c:auto val="1"/>
        <c:lblAlgn val="ctr"/>
        <c:lblOffset val="100"/>
        <c:noMultiLvlLbl val="0"/>
      </c:catAx>
      <c:valAx>
        <c:axId val="-44512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4512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34" zoomScaleSheetLayoutView="100" workbookViewId="0">
      <selection activeCell="D175" sqref="D17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21" t="s">
        <v>277</v>
      </c>
      <c r="B18" s="421"/>
      <c r="C18" s="421"/>
      <c r="D18" s="422" t="s">
        <v>421</v>
      </c>
      <c r="E18" s="422"/>
      <c r="F18" s="422"/>
      <c r="G18" s="422"/>
      <c r="H18" s="422"/>
      <c r="I18" s="422"/>
      <c r="J18" s="422"/>
      <c r="K18" s="422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3" t="s">
        <v>278</v>
      </c>
      <c r="B21" s="423"/>
      <c r="C21" s="423"/>
      <c r="D21" s="423"/>
      <c r="E21" s="423"/>
      <c r="F21" s="423"/>
      <c r="G21" s="423"/>
      <c r="H21" s="423"/>
      <c r="I21" s="423"/>
      <c r="J21" s="423"/>
      <c r="K21" s="423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4" t="s">
        <v>280</v>
      </c>
      <c r="C23" s="424"/>
      <c r="D23" s="49"/>
      <c r="E23" s="49"/>
      <c r="F23" s="49"/>
      <c r="G23" s="49"/>
      <c r="H23" s="49"/>
      <c r="I23" s="49"/>
      <c r="J23" s="48" t="str">
        <f>D18</f>
        <v>UHD</v>
      </c>
    </row>
    <row r="24" spans="1:11" ht="33" customHeight="1" x14ac:dyDescent="0.25">
      <c r="A24" s="57" t="s">
        <v>281</v>
      </c>
      <c r="B24" s="425">
        <f>AVERAGE('A1 Exploitation'!D730,'A1 Technique'!D199)</f>
        <v>0.85970649129216903</v>
      </c>
      <c r="C24" s="425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5" t="e">
        <f>AVERAGE('A2 Exploitation'!D730,'A2 Technique'!D199)</f>
        <v>#DIV/0!</v>
      </c>
      <c r="C25" s="425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5" t="e">
        <f>AVERAGE('A3 Exploitation'!D730,'A3 Technique'!D199)</f>
        <v>#DIV/0!</v>
      </c>
      <c r="C26" s="425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5" t="e">
        <f>AVERAGE('A4 Exploitation'!D730,'A4 Technique'!D199)</f>
        <v>#DIV/0!</v>
      </c>
      <c r="C27" s="425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5"/>
      <c r="C28" s="425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5"/>
      <c r="C29" s="425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4" t="s">
        <v>287</v>
      </c>
      <c r="C33" s="424"/>
      <c r="D33" s="49"/>
      <c r="E33" s="49"/>
      <c r="F33" s="49"/>
      <c r="G33" s="49"/>
      <c r="H33" s="49"/>
      <c r="I33" s="49"/>
      <c r="J33" s="48" t="str">
        <f>D18</f>
        <v>UHD</v>
      </c>
    </row>
    <row r="34" spans="1:10" ht="33" customHeight="1" x14ac:dyDescent="0.25">
      <c r="A34" s="57" t="s">
        <v>281</v>
      </c>
      <c r="B34" s="425">
        <f>'A1 Exploitation'!D730</f>
        <v>0.85854341736694673</v>
      </c>
      <c r="C34" s="425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5">
        <f>'A2 Exploitation'!D730</f>
        <v>-0.5</v>
      </c>
      <c r="C35" s="425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5" t="e">
        <f>'A3 Exploitation'!D730</f>
        <v>#DIV/0!</v>
      </c>
      <c r="C36" s="425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5">
        <f>'A4 Exploitation'!D730</f>
        <v>-0.5</v>
      </c>
      <c r="C37" s="425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5"/>
      <c r="C38" s="425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5"/>
      <c r="C39" s="425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6" t="s">
        <v>288</v>
      </c>
      <c r="C42" s="426"/>
      <c r="D42" s="49"/>
      <c r="E42" s="49"/>
      <c r="F42" s="49"/>
      <c r="G42" s="49"/>
      <c r="H42" s="49"/>
      <c r="I42" s="49"/>
      <c r="J42" s="48" t="str">
        <f>D18</f>
        <v>UHD</v>
      </c>
    </row>
    <row r="43" spans="1:10" ht="33" customHeight="1" x14ac:dyDescent="0.25">
      <c r="A43" s="57" t="s">
        <v>281</v>
      </c>
      <c r="B43" s="425">
        <f>AVERAGE('A1 Exploitation'!D728, 'A1 Technique'!D197)</f>
        <v>0.56950000000000001</v>
      </c>
      <c r="C43" s="425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5" t="e">
        <f>AVERAGE('A2 Exploitation'!D728, 'A2 Technique'!D197)</f>
        <v>#DIV/0!</v>
      </c>
      <c r="C44" s="425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5" t="e">
        <f>AVERAGE('A3 Exploitation'!D728, 'A3 Technique'!D197)</f>
        <v>#DIV/0!</v>
      </c>
      <c r="C45" s="425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5" t="e">
        <f>AVERAGE('A4 Exploitation'!D728, 'A4 Technique'!D197)</f>
        <v>#DIV/0!</v>
      </c>
      <c r="C46" s="425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5"/>
      <c r="C47" s="425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5"/>
      <c r="C48" s="425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4" t="s">
        <v>289</v>
      </c>
      <c r="C51" s="424"/>
      <c r="D51" s="49"/>
      <c r="E51" s="49"/>
      <c r="F51" s="49"/>
      <c r="G51" s="49"/>
      <c r="H51" s="49"/>
      <c r="I51" s="49"/>
      <c r="J51" s="48" t="str">
        <f>D18</f>
        <v>UHD</v>
      </c>
    </row>
    <row r="52" spans="1:10" ht="33" customHeight="1" x14ac:dyDescent="0.25">
      <c r="A52" s="57" t="s">
        <v>281</v>
      </c>
      <c r="B52" s="427">
        <f>'A1 Exploitation'!D48</f>
        <v>0.84375</v>
      </c>
      <c r="C52" s="427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7" t="e">
        <f>'A2 Exploitation'!D48</f>
        <v>#DIV/0!</v>
      </c>
      <c r="C53" s="427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7" t="e">
        <f>'A3 Exploitation'!D48</f>
        <v>#DIV/0!</v>
      </c>
      <c r="C54" s="427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7" t="e">
        <f>'A4 Exploitation'!D48</f>
        <v>#DIV/0!</v>
      </c>
      <c r="C55" s="427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7"/>
      <c r="C56" s="427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7"/>
      <c r="C57" s="427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4" t="s">
        <v>290</v>
      </c>
      <c r="C60" s="424"/>
      <c r="D60" s="49"/>
      <c r="E60" s="49"/>
      <c r="F60" s="49"/>
      <c r="G60" s="49"/>
      <c r="H60" s="49"/>
      <c r="I60" s="49"/>
      <c r="J60" s="48" t="str">
        <f>D18</f>
        <v>UHD</v>
      </c>
    </row>
    <row r="61" spans="1:10" ht="33" customHeight="1" x14ac:dyDescent="0.25">
      <c r="A61" s="57" t="s">
        <v>281</v>
      </c>
      <c r="B61" s="425" t="e">
        <f>'A1 Exploitation'!D131</f>
        <v>#DIV/0!</v>
      </c>
      <c r="C61" s="425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5">
        <f>'A2 Exploitation'!D131</f>
        <v>-0.5</v>
      </c>
      <c r="C62" s="425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5" t="e">
        <f>'A3 Exploitation'!D131</f>
        <v>#DIV/0!</v>
      </c>
      <c r="C63" s="425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5">
        <f>'A4 Exploitation'!D131</f>
        <v>-0.5</v>
      </c>
      <c r="C64" s="425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5"/>
      <c r="C65" s="425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5"/>
      <c r="C66" s="425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4" t="s">
        <v>465</v>
      </c>
      <c r="C69" s="424"/>
      <c r="D69" s="49"/>
      <c r="E69" s="49"/>
      <c r="F69" s="49"/>
      <c r="G69" s="49"/>
      <c r="H69" s="49"/>
      <c r="I69" s="49"/>
      <c r="J69" s="48" t="str">
        <f>D18</f>
        <v>UHD</v>
      </c>
    </row>
    <row r="70" spans="1:10" ht="33" customHeight="1" x14ac:dyDescent="0.25">
      <c r="A70" s="57" t="s">
        <v>281</v>
      </c>
      <c r="B70" s="425">
        <f>'A1 Exploitation'!D187</f>
        <v>0.89743589743589747</v>
      </c>
      <c r="C70" s="425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5" t="e">
        <f>'A2 Exploitation'!D187</f>
        <v>#DIV/0!</v>
      </c>
      <c r="C71" s="425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5" t="e">
        <f>'A3 Exploitation'!D187</f>
        <v>#DIV/0!</v>
      </c>
      <c r="C72" s="425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5" t="e">
        <f>'A4 Exploitation'!D187</f>
        <v>#DIV/0!</v>
      </c>
      <c r="C73" s="425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5"/>
      <c r="C74" s="425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5"/>
      <c r="C75" s="425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4" t="s">
        <v>466</v>
      </c>
      <c r="C78" s="424"/>
      <c r="D78" s="49"/>
      <c r="E78" s="49"/>
      <c r="F78" s="49"/>
      <c r="G78" s="49"/>
      <c r="H78" s="49"/>
      <c r="I78" s="49"/>
      <c r="J78" s="48" t="str">
        <f>D18</f>
        <v>UHD</v>
      </c>
    </row>
    <row r="79" spans="1:10" ht="33" customHeight="1" x14ac:dyDescent="0.25">
      <c r="A79" s="57" t="s">
        <v>281</v>
      </c>
      <c r="B79" s="425">
        <f>'A1 Exploitation'!D249</f>
        <v>0.92500000000000004</v>
      </c>
      <c r="C79" s="425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5" t="e">
        <f>'A2 Exploitation'!D249</f>
        <v>#DIV/0!</v>
      </c>
      <c r="C80" s="425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5" t="e">
        <f>'A3 Exploitation'!D249</f>
        <v>#DIV/0!</v>
      </c>
      <c r="C81" s="425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5" t="e">
        <f>'A4 Exploitation'!D249</f>
        <v>#DIV/0!</v>
      </c>
      <c r="C82" s="425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5"/>
      <c r="C83" s="425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5"/>
      <c r="C84" s="425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4" t="s">
        <v>467</v>
      </c>
      <c r="C87" s="424"/>
      <c r="D87" s="49"/>
      <c r="E87" s="49"/>
      <c r="F87" s="49"/>
      <c r="G87" s="49"/>
      <c r="H87" s="49"/>
      <c r="I87" s="49"/>
      <c r="J87" s="48" t="str">
        <f>D18</f>
        <v>UHD</v>
      </c>
    </row>
    <row r="88" spans="1:10" ht="33" customHeight="1" x14ac:dyDescent="0.25">
      <c r="A88" s="57" t="s">
        <v>281</v>
      </c>
      <c r="B88" s="425">
        <f>'A1 Exploitation'!D304</f>
        <v>0.95833333333333337</v>
      </c>
      <c r="C88" s="425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5" t="e">
        <f>'A2 Exploitation'!D304</f>
        <v>#DIV/0!</v>
      </c>
      <c r="C89" s="425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5" t="e">
        <f>'A3 Exploitation'!D304</f>
        <v>#DIV/0!</v>
      </c>
      <c r="C90" s="425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5" t="e">
        <f>'A4 Exploitation'!D304</f>
        <v>#DIV/0!</v>
      </c>
      <c r="C91" s="425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5"/>
      <c r="C92" s="425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5"/>
      <c r="C93" s="425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4" t="s">
        <v>468</v>
      </c>
      <c r="C96" s="424"/>
      <c r="D96" s="49"/>
      <c r="E96" s="49"/>
      <c r="F96" s="49"/>
      <c r="G96" s="49"/>
      <c r="H96" s="49"/>
      <c r="I96" s="49"/>
      <c r="J96" s="48" t="str">
        <f>D18</f>
        <v>UHD</v>
      </c>
    </row>
    <row r="97" spans="1:10" ht="33" customHeight="1" x14ac:dyDescent="0.25">
      <c r="A97" s="57" t="s">
        <v>281</v>
      </c>
      <c r="B97" s="425">
        <f>'A1 Exploitation'!D371</f>
        <v>0.75</v>
      </c>
      <c r="C97" s="425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5" t="e">
        <f>'A2 Exploitation'!D371</f>
        <v>#DIV/0!</v>
      </c>
      <c r="C98" s="425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5" t="e">
        <f>'A3 Exploitation'!D371</f>
        <v>#DIV/0!</v>
      </c>
      <c r="C99" s="425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5" t="e">
        <f>'A4 Exploitation'!D371</f>
        <v>#DIV/0!</v>
      </c>
      <c r="C100" s="425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5"/>
      <c r="C101" s="425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5"/>
      <c r="C102" s="425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4" t="s">
        <v>469</v>
      </c>
      <c r="C105" s="424"/>
      <c r="D105" s="49"/>
      <c r="E105" s="49"/>
      <c r="F105" s="49"/>
      <c r="G105" s="49"/>
      <c r="H105" s="49"/>
      <c r="I105" s="49"/>
      <c r="J105" s="48" t="str">
        <f>D18</f>
        <v>UHD</v>
      </c>
    </row>
    <row r="106" spans="1:10" ht="33" customHeight="1" x14ac:dyDescent="0.25">
      <c r="A106" s="57" t="s">
        <v>281</v>
      </c>
      <c r="B106" s="425">
        <f>'A1 Exploitation'!D429</f>
        <v>0.77500000000000002</v>
      </c>
      <c r="C106" s="425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5" t="e">
        <f>'A2 Exploitation'!D429</f>
        <v>#DIV/0!</v>
      </c>
      <c r="C107" s="425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5" t="e">
        <f>'A3 Exploitation'!D429</f>
        <v>#DIV/0!</v>
      </c>
      <c r="C108" s="425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5" t="e">
        <f>'A4 Exploitation'!D429</f>
        <v>#DIV/0!</v>
      </c>
      <c r="C109" s="425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5"/>
      <c r="C110" s="425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5"/>
      <c r="C111" s="425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4" t="s">
        <v>470</v>
      </c>
      <c r="C114" s="424"/>
      <c r="D114" s="49"/>
      <c r="E114" s="49"/>
      <c r="F114" s="49"/>
      <c r="G114" s="49"/>
      <c r="H114" s="49"/>
      <c r="I114" s="49"/>
      <c r="J114" s="48" t="str">
        <f>D18</f>
        <v>UHD</v>
      </c>
    </row>
    <row r="115" spans="1:10" ht="33" customHeight="1" x14ac:dyDescent="0.25">
      <c r="A115" s="57" t="s">
        <v>281</v>
      </c>
      <c r="B115" s="425">
        <f>'A1 Exploitation'!D476</f>
        <v>0.91379310344827591</v>
      </c>
      <c r="C115" s="425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5" t="e">
        <f>'A2 Exploitation'!D476</f>
        <v>#DIV/0!</v>
      </c>
      <c r="C116" s="425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5" t="e">
        <f>'A3 Exploitation'!D476</f>
        <v>#DIV/0!</v>
      </c>
      <c r="C117" s="425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5" t="e">
        <f>'A4 Exploitation'!D476</f>
        <v>#DIV/0!</v>
      </c>
      <c r="C118" s="425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5"/>
      <c r="C119" s="425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5"/>
      <c r="C120" s="425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4" t="s">
        <v>471</v>
      </c>
      <c r="C123" s="424"/>
      <c r="D123" s="49"/>
      <c r="E123" s="49"/>
      <c r="F123" s="49"/>
      <c r="G123" s="49"/>
      <c r="H123" s="49"/>
      <c r="I123" s="49"/>
      <c r="J123" s="48" t="str">
        <f>D18</f>
        <v>UHD</v>
      </c>
    </row>
    <row r="124" spans="1:10" ht="33" customHeight="1" x14ac:dyDescent="0.25">
      <c r="A124" s="57" t="s">
        <v>281</v>
      </c>
      <c r="B124" s="425" t="e">
        <f>'A1 Exploitation'!D527</f>
        <v>#DIV/0!</v>
      </c>
      <c r="C124" s="425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5" t="e">
        <f>'A2 Exploitation'!D527</f>
        <v>#DIV/0!</v>
      </c>
      <c r="C125" s="425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5" t="e">
        <f>'A3 Exploitation'!D527</f>
        <v>#DIV/0!</v>
      </c>
      <c r="C126" s="425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5" t="e">
        <f>'A4 Exploitation'!D527</f>
        <v>#DIV/0!</v>
      </c>
      <c r="C127" s="425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5"/>
      <c r="C128" s="425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5"/>
      <c r="C129" s="425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4" t="s">
        <v>472</v>
      </c>
      <c r="C132" s="424"/>
      <c r="D132" s="49"/>
      <c r="E132" s="49"/>
      <c r="F132" s="49"/>
      <c r="G132" s="49"/>
      <c r="H132" s="49"/>
      <c r="I132" s="49"/>
      <c r="J132" s="48" t="str">
        <f>D18</f>
        <v>UHD</v>
      </c>
    </row>
    <row r="133" spans="1:10" ht="33" customHeight="1" x14ac:dyDescent="0.25">
      <c r="A133" s="57" t="s">
        <v>281</v>
      </c>
      <c r="B133" s="425">
        <f>'A1 Exploitation'!D570</f>
        <v>0.64583333333333337</v>
      </c>
      <c r="C133" s="425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5" t="e">
        <f>'A2 Exploitation'!D570</f>
        <v>#DIV/0!</v>
      </c>
      <c r="C134" s="425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5" t="e">
        <f>'A3 Exploitation'!D570</f>
        <v>#DIV/0!</v>
      </c>
      <c r="C135" s="425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5" t="e">
        <f>'A4 Exploitation'!D570</f>
        <v>#DIV/0!</v>
      </c>
      <c r="C136" s="425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5"/>
      <c r="C137" s="425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5"/>
      <c r="C138" s="425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4" t="s">
        <v>291</v>
      </c>
      <c r="C141" s="424"/>
      <c r="D141" s="49"/>
      <c r="E141" s="49"/>
      <c r="F141" s="49"/>
      <c r="G141" s="49"/>
      <c r="H141" s="49"/>
      <c r="I141" s="49"/>
      <c r="J141" s="48" t="str">
        <f>D18</f>
        <v>UHD</v>
      </c>
    </row>
    <row r="142" spans="1:10" ht="33" customHeight="1" x14ac:dyDescent="0.25">
      <c r="A142" s="57" t="s">
        <v>281</v>
      </c>
      <c r="B142" s="425">
        <f>'A1 Exploitation'!D610</f>
        <v>0.88636363636363635</v>
      </c>
      <c r="C142" s="425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5" t="e">
        <f>'A2 Exploitation'!D610</f>
        <v>#DIV/0!</v>
      </c>
      <c r="C143" s="425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5" t="e">
        <f>'A3 Exploitation'!D610</f>
        <v>#DIV/0!</v>
      </c>
      <c r="C144" s="425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5" t="e">
        <f>'A4 Exploitation'!D610</f>
        <v>#DIV/0!</v>
      </c>
      <c r="C145" s="425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5"/>
      <c r="C146" s="425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5"/>
      <c r="C147" s="425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4" t="s">
        <v>292</v>
      </c>
      <c r="C150" s="424"/>
      <c r="D150" s="49"/>
      <c r="E150" s="49"/>
      <c r="F150" s="49"/>
      <c r="G150" s="49"/>
      <c r="H150" s="49"/>
      <c r="I150" s="49"/>
      <c r="J150" s="48" t="str">
        <f>D18</f>
        <v>UHD</v>
      </c>
    </row>
    <row r="151" spans="1:10" ht="33" customHeight="1" x14ac:dyDescent="0.25">
      <c r="A151" s="57" t="s">
        <v>281</v>
      </c>
      <c r="B151" s="425">
        <f>'A1 Exploitation'!D673</f>
        <v>0.90789473684210531</v>
      </c>
      <c r="C151" s="425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5" t="e">
        <f>'A2 Exploitation'!D673</f>
        <v>#DIV/0!</v>
      </c>
      <c r="C152" s="425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5" t="e">
        <f>'A3 Exploitation'!D673</f>
        <v>#DIV/0!</v>
      </c>
      <c r="C153" s="425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5" t="e">
        <f>'A4 Exploitation'!D673</f>
        <v>#DIV/0!</v>
      </c>
      <c r="C154" s="425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5"/>
      <c r="C155" s="425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5"/>
      <c r="C156" s="425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8"/>
      <c r="C159" s="428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4" t="s">
        <v>473</v>
      </c>
      <c r="C160" s="424"/>
      <c r="D160" s="49"/>
      <c r="E160" s="49"/>
      <c r="F160" s="49"/>
      <c r="G160" s="49"/>
      <c r="H160" s="49"/>
      <c r="I160" s="49"/>
      <c r="J160" s="48" t="str">
        <f>D18</f>
        <v>UHD</v>
      </c>
    </row>
    <row r="161" spans="1:10" ht="33" customHeight="1" x14ac:dyDescent="0.25">
      <c r="A161" s="57" t="s">
        <v>281</v>
      </c>
      <c r="B161" s="425">
        <f>'A1 Exploitation'!D702</f>
        <v>0.89473684210526316</v>
      </c>
      <c r="C161" s="425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5" t="e">
        <f>'A2 Exploitation'!D702</f>
        <v>#DIV/0!</v>
      </c>
      <c r="C162" s="425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5" t="e">
        <f>'A3 Exploitation'!D702</f>
        <v>#DIV/0!</v>
      </c>
      <c r="C163" s="425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5" t="e">
        <f>'A4 Exploitation'!D702</f>
        <v>#DIV/0!</v>
      </c>
      <c r="C164" s="425"/>
    </row>
    <row r="165" spans="1:10" ht="33" customHeight="1" x14ac:dyDescent="0.25">
      <c r="A165" s="56" t="s">
        <v>285</v>
      </c>
      <c r="B165" s="425"/>
      <c r="C165" s="425"/>
    </row>
    <row r="166" spans="1:10" ht="18" x14ac:dyDescent="0.25">
      <c r="A166" s="56" t="s">
        <v>286</v>
      </c>
      <c r="B166" s="425"/>
      <c r="C166" s="425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4" t="s">
        <v>474</v>
      </c>
      <c r="C169" s="424"/>
      <c r="J169" s="48" t="str">
        <f>D18</f>
        <v>UHD</v>
      </c>
    </row>
    <row r="170" spans="1:10" ht="33" customHeight="1" x14ac:dyDescent="0.25">
      <c r="A170" s="57" t="s">
        <v>281</v>
      </c>
      <c r="B170" s="425">
        <f>'A1 Exploitation'!D726</f>
        <v>1</v>
      </c>
      <c r="C170" s="425"/>
    </row>
    <row r="171" spans="1:10" ht="33" customHeight="1" x14ac:dyDescent="0.25">
      <c r="A171" s="56" t="s">
        <v>282</v>
      </c>
      <c r="B171" s="425" t="e">
        <f>'A2 Exploitation'!D726</f>
        <v>#DIV/0!</v>
      </c>
      <c r="C171" s="425"/>
    </row>
    <row r="172" spans="1:10" ht="33" customHeight="1" x14ac:dyDescent="0.25">
      <c r="A172" s="57" t="s">
        <v>283</v>
      </c>
      <c r="B172" s="425" t="e">
        <f>'A3 Exploitation'!D726</f>
        <v>#DIV/0!</v>
      </c>
      <c r="C172" s="425"/>
    </row>
    <row r="173" spans="1:10" ht="33" customHeight="1" x14ac:dyDescent="0.25">
      <c r="A173" s="57" t="s">
        <v>284</v>
      </c>
      <c r="B173" s="425" t="e">
        <f>'A4 Exploitation'!D726</f>
        <v>#DIV/0!</v>
      </c>
      <c r="C173" s="425"/>
    </row>
    <row r="174" spans="1:10" ht="33" customHeight="1" x14ac:dyDescent="0.25">
      <c r="A174" s="56" t="s">
        <v>285</v>
      </c>
      <c r="B174" s="425"/>
      <c r="C174" s="425"/>
    </row>
    <row r="175" spans="1:10" ht="18" x14ac:dyDescent="0.25">
      <c r="A175" s="56" t="s">
        <v>286</v>
      </c>
      <c r="B175" s="425"/>
      <c r="C175" s="425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4" t="s">
        <v>293</v>
      </c>
      <c r="C178" s="424"/>
      <c r="J178" s="48" t="str">
        <f>D18</f>
        <v>UHD</v>
      </c>
    </row>
    <row r="179" spans="1:10" ht="33" customHeight="1" x14ac:dyDescent="0.25">
      <c r="A179" s="57" t="s">
        <v>281</v>
      </c>
      <c r="B179" s="425">
        <f>'A1 Technique'!D199</f>
        <v>0.86086956521739133</v>
      </c>
      <c r="C179" s="425"/>
    </row>
    <row r="180" spans="1:10" ht="33" customHeight="1" x14ac:dyDescent="0.25">
      <c r="A180" s="56" t="s">
        <v>282</v>
      </c>
      <c r="B180" s="425" t="e">
        <f>'A2 Technique'!D199</f>
        <v>#DIV/0!</v>
      </c>
      <c r="C180" s="425"/>
    </row>
    <row r="181" spans="1:10" ht="33" customHeight="1" x14ac:dyDescent="0.25">
      <c r="A181" s="57" t="s">
        <v>283</v>
      </c>
      <c r="B181" s="425" t="e">
        <f>'A3 Technique'!D199</f>
        <v>#DIV/0!</v>
      </c>
      <c r="C181" s="425"/>
    </row>
    <row r="182" spans="1:10" ht="33" customHeight="1" x14ac:dyDescent="0.25">
      <c r="A182" s="57" t="s">
        <v>284</v>
      </c>
      <c r="B182" s="425" t="e">
        <f>'A4 Technique'!D199</f>
        <v>#DIV/0!</v>
      </c>
      <c r="C182" s="425"/>
    </row>
    <row r="183" spans="1:10" ht="33" customHeight="1" x14ac:dyDescent="0.25">
      <c r="A183" s="56" t="s">
        <v>285</v>
      </c>
      <c r="B183" s="425"/>
      <c r="C183" s="425"/>
    </row>
    <row r="184" spans="1:10" ht="18" x14ac:dyDescent="0.25">
      <c r="A184" s="56" t="s">
        <v>286</v>
      </c>
      <c r="B184" s="425"/>
      <c r="C184" s="42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14" zoomScale="60" zoomScaleNormal="100" workbookViewId="0">
      <selection activeCell="C701" sqref="C70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UHD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 t="s">
        <v>477</v>
      </c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 t="s">
        <v>478</v>
      </c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>
        <v>43509</v>
      </c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>
        <f>D730</f>
        <v>0.85854341736694673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43509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433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63" x14ac:dyDescent="0.4">
      <c r="A35" s="141" t="s">
        <v>400</v>
      </c>
      <c r="B35" s="122">
        <v>1</v>
      </c>
      <c r="C35" s="142" t="str">
        <f>IF(B35=0, -5, "0")</f>
        <v>0</v>
      </c>
      <c r="D35" s="123" t="s">
        <v>479</v>
      </c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42" x14ac:dyDescent="0.4">
      <c r="A39" s="125" t="s">
        <v>329</v>
      </c>
      <c r="B39" s="122">
        <v>0</v>
      </c>
      <c r="C39" s="122"/>
      <c r="D39" s="123" t="s">
        <v>480</v>
      </c>
      <c r="E39" s="123" t="s">
        <v>482</v>
      </c>
      <c r="F39" s="123"/>
      <c r="G39" s="114"/>
    </row>
    <row r="40" spans="1:7" ht="22.5" customHeight="1" x14ac:dyDescent="0.4">
      <c r="A40" s="138" t="s">
        <v>303</v>
      </c>
      <c r="B40" s="122">
        <v>0</v>
      </c>
      <c r="C40" s="122"/>
      <c r="D40" s="123" t="s">
        <v>481</v>
      </c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19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0.79166666666666663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27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0.84375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43509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475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425</v>
      </c>
      <c r="B133" s="448"/>
      <c r="C133" s="448"/>
      <c r="D133" s="448"/>
      <c r="E133" s="448"/>
      <c r="F133" s="448"/>
      <c r="G133" s="114"/>
    </row>
    <row r="134" spans="1:16384" s="258" customFormat="1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50" t="s">
        <v>462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42" x14ac:dyDescent="0.4">
      <c r="A143" s="125" t="s">
        <v>370</v>
      </c>
      <c r="B143" s="122">
        <v>1</v>
      </c>
      <c r="C143" s="125"/>
      <c r="D143" s="125" t="s">
        <v>488</v>
      </c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>
        <v>1</v>
      </c>
      <c r="C148" s="306"/>
      <c r="D148" s="306" t="s">
        <v>485</v>
      </c>
      <c r="E148" s="306"/>
      <c r="F148" s="322"/>
      <c r="G148" s="114"/>
    </row>
    <row r="149" spans="1:7" ht="42" x14ac:dyDescent="0.4">
      <c r="A149" s="125" t="s">
        <v>422</v>
      </c>
      <c r="B149" s="318">
        <v>1</v>
      </c>
      <c r="C149" s="125"/>
      <c r="D149" s="125" t="s">
        <v>484</v>
      </c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6">
        <v>2</v>
      </c>
      <c r="B165" s="514"/>
      <c r="C165" s="514"/>
      <c r="D165" s="514"/>
      <c r="E165" s="514"/>
      <c r="F165" s="514"/>
      <c r="G165" s="114"/>
    </row>
    <row r="166" spans="1:7" s="258" customFormat="1" ht="32.25" customHeight="1" x14ac:dyDescent="0.4">
      <c r="A166" s="450" t="s">
        <v>463</v>
      </c>
      <c r="B166" s="450"/>
      <c r="C166" s="450"/>
      <c r="D166" s="450"/>
      <c r="E166" s="450"/>
      <c r="F166" s="45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94" x14ac:dyDescent="0.4">
      <c r="A172" s="125" t="s">
        <v>409</v>
      </c>
      <c r="B172" s="122">
        <v>0</v>
      </c>
      <c r="C172" s="125"/>
      <c r="D172" s="125" t="s">
        <v>483</v>
      </c>
      <c r="E172" s="123" t="s">
        <v>489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42" x14ac:dyDescent="0.4">
      <c r="A178" s="121" t="s">
        <v>348</v>
      </c>
      <c r="B178" s="122">
        <v>0</v>
      </c>
      <c r="C178" s="121"/>
      <c r="D178" s="123" t="s">
        <v>480</v>
      </c>
      <c r="E178" s="123" t="s">
        <v>482</v>
      </c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>
        <v>2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42" x14ac:dyDescent="0.4">
      <c r="A183" s="125" t="s">
        <v>438</v>
      </c>
      <c r="B183" s="122" t="s">
        <v>30</v>
      </c>
      <c r="C183" s="125"/>
      <c r="D183" s="125" t="s">
        <v>490</v>
      </c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423</v>
      </c>
      <c r="B185" s="122">
        <v>1</v>
      </c>
      <c r="C185" s="121"/>
      <c r="D185" s="411">
        <v>0.83299999999999996</v>
      </c>
      <c r="E185" s="121"/>
      <c r="F185" s="322"/>
      <c r="G185" s="114"/>
    </row>
    <row r="186" spans="1:7" s="258" customFormat="1" ht="22.5" x14ac:dyDescent="0.4">
      <c r="A186" s="292" t="s">
        <v>439</v>
      </c>
      <c r="B186" s="476"/>
      <c r="C186" s="477"/>
      <c r="D186" s="309">
        <f>SUM(B148:C164,B178:C185,B167:C175,B140:C145)</f>
        <v>70</v>
      </c>
      <c r="E186" s="108"/>
      <c r="F186" s="114"/>
      <c r="G186" s="114"/>
    </row>
    <row r="187" spans="1:7" s="258" customFormat="1" ht="22.5" x14ac:dyDescent="0.4">
      <c r="A187" s="292" t="s">
        <v>440</v>
      </c>
      <c r="B187" s="278"/>
      <c r="C187" s="279"/>
      <c r="D187" s="280">
        <f>D186/(COUNT(B140:C145,B148:C164,B167:C175,B178:C185)*2)</f>
        <v>0.89743589743589747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43509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105" x14ac:dyDescent="0.4">
      <c r="A207" s="138" t="s">
        <v>210</v>
      </c>
      <c r="B207" s="122">
        <v>1</v>
      </c>
      <c r="C207" s="122"/>
      <c r="D207" s="172" t="s">
        <v>493</v>
      </c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1</v>
      </c>
      <c r="C224" s="122"/>
      <c r="D224" s="123" t="s">
        <v>491</v>
      </c>
      <c r="E224" s="124"/>
      <c r="F224" s="123"/>
      <c r="G224" s="173"/>
    </row>
    <row r="225" spans="1:7" ht="21" x14ac:dyDescent="0.4">
      <c r="A225" s="201" t="s">
        <v>427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38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0.95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63" x14ac:dyDescent="0.4">
      <c r="A234" s="203" t="s">
        <v>117</v>
      </c>
      <c r="B234" s="122">
        <v>1</v>
      </c>
      <c r="C234" s="174"/>
      <c r="D234" s="204" t="s">
        <v>492</v>
      </c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51.75" customHeight="1" x14ac:dyDescent="0.4">
      <c r="A237" s="125" t="s">
        <v>329</v>
      </c>
      <c r="B237" s="122">
        <v>0</v>
      </c>
      <c r="C237" s="206"/>
      <c r="D237" s="123" t="s">
        <v>480</v>
      </c>
      <c r="E237" s="123" t="s">
        <v>482</v>
      </c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42" x14ac:dyDescent="0.4">
      <c r="A239" s="125" t="s">
        <v>376</v>
      </c>
      <c r="B239" s="122" t="s">
        <v>30</v>
      </c>
      <c r="C239" s="206"/>
      <c r="D239" s="125" t="s">
        <v>490</v>
      </c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>
        <v>1</v>
      </c>
      <c r="C244" s="166"/>
      <c r="D244" s="411">
        <v>0.85699999999999998</v>
      </c>
      <c r="E244" s="147"/>
      <c r="F244" s="123"/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20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0.83333333333333337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442</v>
      </c>
      <c r="B248" s="189"/>
      <c r="C248" s="190"/>
      <c r="D248" s="153">
        <f>SUM(D245,D203,D227)</f>
        <v>74</v>
      </c>
      <c r="E248" s="108"/>
      <c r="F248" s="114"/>
      <c r="G248" s="114"/>
    </row>
    <row r="249" spans="1:7" ht="22.5" x14ac:dyDescent="0.45">
      <c r="A249" s="150" t="s">
        <v>443</v>
      </c>
      <c r="B249" s="189"/>
      <c r="C249" s="190"/>
      <c r="D249" s="154">
        <f>D248/(COUNT(B231:C235,B195:C202,B207:C226,B237:C244)*2)</f>
        <v>0.92500000000000004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43509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51" customHeight="1" x14ac:dyDescent="0.4">
      <c r="A282" s="121" t="s">
        <v>142</v>
      </c>
      <c r="B282" s="122">
        <v>1</v>
      </c>
      <c r="C282" s="122"/>
      <c r="D282" s="128" t="s">
        <v>495</v>
      </c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48" customHeight="1" x14ac:dyDescent="0.4">
      <c r="A292" s="125" t="s">
        <v>329</v>
      </c>
      <c r="B292" s="122">
        <v>0</v>
      </c>
      <c r="C292" s="126"/>
      <c r="D292" s="123" t="s">
        <v>480</v>
      </c>
      <c r="E292" s="123" t="s">
        <v>482</v>
      </c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182" t="s">
        <v>490</v>
      </c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>
        <v>2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>
        <v>2</v>
      </c>
      <c r="C299" s="122"/>
      <c r="D299" s="411">
        <v>1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53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0.9464285714285714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444</v>
      </c>
      <c r="B303" s="189"/>
      <c r="C303" s="190"/>
      <c r="D303" s="153">
        <f>SUM(D265,D300)</f>
        <v>69</v>
      </c>
      <c r="E303" s="108"/>
      <c r="F303" s="114"/>
      <c r="G303" s="114"/>
    </row>
    <row r="304" spans="1:7" ht="22.5" x14ac:dyDescent="0.45">
      <c r="A304" s="150" t="s">
        <v>445</v>
      </c>
      <c r="B304" s="189"/>
      <c r="C304" s="190"/>
      <c r="D304" s="154">
        <f>D303/(COUNT(B257:C264,B269:C289,B292:C299)*2)</f>
        <v>0.95833333333333337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43509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126" x14ac:dyDescent="0.4">
      <c r="A324" s="138" t="s">
        <v>145</v>
      </c>
      <c r="B324" s="122">
        <v>1</v>
      </c>
      <c r="C324" s="143"/>
      <c r="D324" s="172" t="s">
        <v>501</v>
      </c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63" x14ac:dyDescent="0.4">
      <c r="A330" s="138" t="s">
        <v>142</v>
      </c>
      <c r="B330" s="122">
        <v>1</v>
      </c>
      <c r="C330" s="122"/>
      <c r="D330" s="123" t="s">
        <v>504</v>
      </c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94" x14ac:dyDescent="0.4">
      <c r="A337" s="168" t="s">
        <v>58</v>
      </c>
      <c r="B337" s="122">
        <v>0</v>
      </c>
      <c r="C337" s="174">
        <f>IF(B337=0, -5, "0")</f>
        <v>-5</v>
      </c>
      <c r="D337" s="213" t="s">
        <v>506</v>
      </c>
      <c r="E337" s="123" t="s">
        <v>505</v>
      </c>
      <c r="F337" s="123"/>
      <c r="G337" s="129"/>
    </row>
    <row r="338" spans="1:7" ht="38.25" customHeight="1" x14ac:dyDescent="0.45">
      <c r="A338" s="290" t="s">
        <v>354</v>
      </c>
      <c r="B338" s="122">
        <v>1</v>
      </c>
      <c r="C338" s="142" t="str">
        <f>IF(B338=0, -2, "0")</f>
        <v>0</v>
      </c>
      <c r="D338" s="123" t="s">
        <v>502</v>
      </c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E339" s="180"/>
      <c r="F339" s="123"/>
      <c r="G339" s="129"/>
    </row>
    <row r="340" spans="1:7" s="258" customFormat="1" ht="107.25" customHeight="1" x14ac:dyDescent="0.4">
      <c r="A340" s="290" t="s">
        <v>331</v>
      </c>
      <c r="B340" s="122">
        <v>0</v>
      </c>
      <c r="C340" s="142">
        <f>IF(B340=0, -2, "0")</f>
        <v>-2</v>
      </c>
      <c r="D340" s="128" t="s">
        <v>503</v>
      </c>
      <c r="E340" s="128" t="s">
        <v>507</v>
      </c>
      <c r="F340" s="123"/>
      <c r="G340" s="129"/>
    </row>
    <row r="341" spans="1:7" ht="21" x14ac:dyDescent="0.4">
      <c r="A341" s="121" t="s">
        <v>402</v>
      </c>
      <c r="B341" s="122">
        <v>1</v>
      </c>
      <c r="C341" s="296"/>
      <c r="D341" s="128" t="s">
        <v>543</v>
      </c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25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0.56818181818181823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42" x14ac:dyDescent="0.4">
      <c r="A348" s="138" t="s">
        <v>153</v>
      </c>
      <c r="B348" s="122">
        <v>1</v>
      </c>
      <c r="C348" s="122"/>
      <c r="D348" s="139" t="s">
        <v>496</v>
      </c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42" x14ac:dyDescent="0.4">
      <c r="A359" s="125" t="s">
        <v>329</v>
      </c>
      <c r="B359" s="122">
        <v>0</v>
      </c>
      <c r="C359" s="307"/>
      <c r="D359" s="123" t="s">
        <v>480</v>
      </c>
      <c r="E359" s="123" t="s">
        <v>482</v>
      </c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42" x14ac:dyDescent="0.4">
      <c r="A361" s="125" t="s">
        <v>376</v>
      </c>
      <c r="B361" s="122" t="s">
        <v>30</v>
      </c>
      <c r="C361" s="126"/>
      <c r="D361" s="182" t="s">
        <v>490</v>
      </c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>
        <v>2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28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0.875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446</v>
      </c>
      <c r="B370" s="189"/>
      <c r="C370" s="190"/>
      <c r="D370" s="153">
        <f>SUM(D367,D320,D344)</f>
        <v>69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>
        <f>D370/(COUNT(B324:C343,B348:C356,B312:C319,B359:C366)*2)</f>
        <v>0.75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43509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6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>
        <v>2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>
        <v>2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>
        <v>2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>
        <v>2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>
        <v>2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>
        <v>2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>
        <v>2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>
        <v>2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>
        <v>2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>
        <v>2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>
        <v>2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22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>
        <f>D390/(COUNT(B379:C389)*2)</f>
        <v>1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>
        <v>2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6" customFormat="1" ht="84" x14ac:dyDescent="0.4">
      <c r="A396" s="214" t="s">
        <v>325</v>
      </c>
      <c r="B396" s="122">
        <v>0</v>
      </c>
      <c r="C396" s="143">
        <f>IF(B396=0, -10, "0")</f>
        <v>-10</v>
      </c>
      <c r="D396" s="228" t="s">
        <v>511</v>
      </c>
      <c r="E396" s="127"/>
      <c r="F396" s="123"/>
      <c r="G396" s="173"/>
    </row>
    <row r="397" spans="1:7" s="6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>
        <v>2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>
        <v>2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>
        <v>2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>
        <v>2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>
        <v>2</v>
      </c>
      <c r="C403" s="122"/>
      <c r="D403" s="193"/>
      <c r="E403" s="127"/>
      <c r="F403" s="123"/>
      <c r="G403" s="173"/>
    </row>
    <row r="404" spans="1:7" s="6" customFormat="1" ht="63" x14ac:dyDescent="0.4">
      <c r="A404" s="121" t="s">
        <v>142</v>
      </c>
      <c r="B404" s="122">
        <v>1</v>
      </c>
      <c r="C404" s="122"/>
      <c r="D404" s="193" t="s">
        <v>544</v>
      </c>
      <c r="E404" s="128"/>
      <c r="F404" s="123"/>
      <c r="G404" s="173"/>
    </row>
    <row r="405" spans="1:7" s="6" customFormat="1" ht="21" x14ac:dyDescent="0.4">
      <c r="A405" s="121" t="s">
        <v>310</v>
      </c>
      <c r="B405" s="122">
        <v>2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>
        <v>2</v>
      </c>
      <c r="C406" s="126"/>
      <c r="D406" s="229"/>
      <c r="E406" s="127"/>
      <c r="F406" s="123"/>
      <c r="G406" s="173"/>
    </row>
    <row r="407" spans="1:7" s="6" customFormat="1" ht="42" x14ac:dyDescent="0.4">
      <c r="A407" s="168" t="s">
        <v>133</v>
      </c>
      <c r="B407" s="122">
        <v>1</v>
      </c>
      <c r="C407" s="174" t="str">
        <f>IF(B407=0, -5, "0")</f>
        <v>0</v>
      </c>
      <c r="D407" s="229" t="s">
        <v>512</v>
      </c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>
        <v>2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>
        <v>2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>
        <v>2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>
        <v>2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>
        <v>2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>
        <v>2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427</v>
      </c>
      <c r="B414" s="122">
        <v>2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6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6" customFormat="1" ht="42" x14ac:dyDescent="0.4">
      <c r="A417" s="121" t="s">
        <v>329</v>
      </c>
      <c r="B417" s="122">
        <v>0</v>
      </c>
      <c r="C417" s="335"/>
      <c r="D417" s="123" t="s">
        <v>480</v>
      </c>
      <c r="E417" s="123" t="s">
        <v>482</v>
      </c>
      <c r="F417" s="123"/>
      <c r="G417" s="173"/>
    </row>
    <row r="418" spans="1:7" s="6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6" customFormat="1" ht="42" x14ac:dyDescent="0.4">
      <c r="A419" s="125" t="s">
        <v>376</v>
      </c>
      <c r="B419" s="122" t="s">
        <v>30</v>
      </c>
      <c r="C419" s="126"/>
      <c r="D419" s="182" t="s">
        <v>490</v>
      </c>
      <c r="E419" s="127"/>
      <c r="F419" s="123"/>
      <c r="G419" s="173"/>
    </row>
    <row r="420" spans="1:7" s="6" customFormat="1" ht="21" x14ac:dyDescent="0.4">
      <c r="A420" s="188" t="s">
        <v>377</v>
      </c>
      <c r="B420" s="122">
        <v>2</v>
      </c>
      <c r="C420" s="126"/>
      <c r="D420" s="229"/>
      <c r="E420" s="128"/>
      <c r="F420" s="123"/>
      <c r="G420" s="173"/>
    </row>
    <row r="421" spans="1:7" s="260" customFormat="1" ht="21" x14ac:dyDescent="0.4">
      <c r="A421" s="334" t="s">
        <v>415</v>
      </c>
      <c r="B421" s="122">
        <v>2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>
        <v>2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448</v>
      </c>
      <c r="B424" s="122">
        <v>2</v>
      </c>
      <c r="C424" s="122"/>
      <c r="D424" s="411">
        <v>1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40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>
        <f>D425/(COUNT(B394:C414,B417:C424)*2)</f>
        <v>0.68965517241379315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449</v>
      </c>
      <c r="B428" s="189"/>
      <c r="C428" s="190"/>
      <c r="D428" s="153">
        <f>SUM(D425,D390)</f>
        <v>62</v>
      </c>
      <c r="E428" s="225"/>
      <c r="F428" s="173"/>
      <c r="G428" s="173"/>
    </row>
    <row r="429" spans="1:7" s="6" customFormat="1" ht="22.5" x14ac:dyDescent="0.45">
      <c r="A429" s="150" t="s">
        <v>450</v>
      </c>
      <c r="B429" s="189"/>
      <c r="C429" s="190"/>
      <c r="D429" s="154">
        <f>D428/(COUNT(B379:C389,B394:C414,B417:C424)*2)</f>
        <v>0.77500000000000002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43509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63" x14ac:dyDescent="0.4">
      <c r="A454" s="121" t="s">
        <v>85</v>
      </c>
      <c r="B454" s="122">
        <v>1</v>
      </c>
      <c r="C454" s="126"/>
      <c r="D454" s="158" t="s">
        <v>518</v>
      </c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42" x14ac:dyDescent="0.4">
      <c r="A465" s="121" t="s">
        <v>329</v>
      </c>
      <c r="B465" s="122">
        <v>0</v>
      </c>
      <c r="C465" s="217"/>
      <c r="D465" s="123" t="s">
        <v>480</v>
      </c>
      <c r="E465" s="123" t="s">
        <v>482</v>
      </c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63" x14ac:dyDescent="0.4">
      <c r="A467" s="188" t="s">
        <v>377</v>
      </c>
      <c r="B467" s="122">
        <v>0</v>
      </c>
      <c r="C467" s="174"/>
      <c r="D467" s="207" t="s">
        <v>516</v>
      </c>
      <c r="E467" s="417" t="s">
        <v>517</v>
      </c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>
        <v>2</v>
      </c>
      <c r="C471" s="122"/>
      <c r="D471" s="411">
        <v>1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37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0.88095238095238093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452</v>
      </c>
      <c r="B475" s="189"/>
      <c r="C475" s="190"/>
      <c r="D475" s="153">
        <f>SUM(D472,D445)</f>
        <v>53</v>
      </c>
      <c r="E475" s="108"/>
      <c r="F475" s="114"/>
      <c r="G475" s="114"/>
    </row>
    <row r="476" spans="1:7" ht="22.5" x14ac:dyDescent="0.45">
      <c r="A476" s="150" t="s">
        <v>453</v>
      </c>
      <c r="B476" s="189"/>
      <c r="C476" s="190"/>
      <c r="D476" s="154">
        <f>D475/(COUNT(B449:C462,B437:C444,B465:C471)*2)</f>
        <v>0.91379310344827591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8" t="s">
        <v>426</v>
      </c>
      <c r="B478" s="468"/>
      <c r="C478" s="468"/>
      <c r="D478" s="468"/>
      <c r="E478" s="468"/>
      <c r="F478" s="468"/>
      <c r="G478" s="114"/>
    </row>
    <row r="479" spans="1:7" s="258" customFormat="1" ht="21" customHeight="1" x14ac:dyDescent="0.4">
      <c r="A479" s="234">
        <f>B11</f>
        <v>43509</v>
      </c>
      <c r="G479" s="114"/>
    </row>
    <row r="480" spans="1:7" s="258" customFormat="1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s="258" customFormat="1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5" t="s">
        <v>464</v>
      </c>
      <c r="B491" s="506"/>
      <c r="C491" s="506"/>
      <c r="D491" s="506"/>
      <c r="E491" s="506"/>
      <c r="F491" s="506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s="258" customFormat="1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s="258" customFormat="1" ht="22.5" customHeight="1" x14ac:dyDescent="0.4">
      <c r="A531" s="234">
        <f>B11</f>
        <v>43509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s="258" customFormat="1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63" x14ac:dyDescent="0.4">
      <c r="A538" s="235" t="s">
        <v>98</v>
      </c>
      <c r="B538" s="122">
        <v>1</v>
      </c>
      <c r="C538" s="122"/>
      <c r="D538" s="123" t="s">
        <v>520</v>
      </c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57.75" customHeight="1" x14ac:dyDescent="0.45">
      <c r="A540" s="226" t="s">
        <v>48</v>
      </c>
      <c r="B540" s="122">
        <v>0</v>
      </c>
      <c r="C540" s="143">
        <f>IF(B540=0, -10, IF(B540=1, -5, "0"))</f>
        <v>-10</v>
      </c>
      <c r="D540" s="419" t="s">
        <v>522</v>
      </c>
      <c r="E540" s="418" t="s">
        <v>521</v>
      </c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51" t="s">
        <v>34</v>
      </c>
      <c r="B542" s="452"/>
      <c r="C542" s="453"/>
      <c r="D542" s="407">
        <f>SUM(B536:C541)</f>
        <v>-1</v>
      </c>
      <c r="E542" s="248"/>
      <c r="F542" s="248"/>
      <c r="G542" s="114"/>
    </row>
    <row r="543" spans="1:7" s="258" customFormat="1" ht="21" customHeight="1" x14ac:dyDescent="0.4">
      <c r="A543" s="451" t="s">
        <v>33</v>
      </c>
      <c r="B543" s="452"/>
      <c r="C543" s="453"/>
      <c r="D543" s="388">
        <f>D542/(COUNT(B536:C541)*2)</f>
        <v>-7.1428571428571425E-2</v>
      </c>
      <c r="E543" s="248"/>
      <c r="F543" s="248"/>
      <c r="G543" s="114"/>
    </row>
    <row r="544" spans="1:7" s="258" customFormat="1" ht="21" x14ac:dyDescent="0.4">
      <c r="A544" s="437"/>
      <c r="B544" s="437"/>
      <c r="C544" s="437"/>
      <c r="D544" s="437"/>
      <c r="E544" s="437"/>
      <c r="F544" s="437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427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s="258" customFormat="1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s="258" customFormat="1" ht="42" x14ac:dyDescent="0.4">
      <c r="A558" s="125" t="s">
        <v>329</v>
      </c>
      <c r="B558" s="122">
        <v>0</v>
      </c>
      <c r="C558" s="183"/>
      <c r="D558" s="123" t="s">
        <v>480</v>
      </c>
      <c r="E558" s="123" t="s">
        <v>482</v>
      </c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42" x14ac:dyDescent="0.4">
      <c r="A560" s="125" t="s">
        <v>376</v>
      </c>
      <c r="B560" s="122" t="s">
        <v>30</v>
      </c>
      <c r="C560" s="183"/>
      <c r="D560" s="182" t="s">
        <v>490</v>
      </c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423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35" t="s">
        <v>34</v>
      </c>
      <c r="B566" s="435"/>
      <c r="C566" s="436"/>
      <c r="D566" s="358">
        <f>SUM(B558:C565,B546:C555)</f>
        <v>32</v>
      </c>
      <c r="E566" s="108"/>
      <c r="F566" s="114"/>
      <c r="G566" s="114"/>
    </row>
    <row r="567" spans="1:7" s="258" customFormat="1" ht="21" x14ac:dyDescent="0.4">
      <c r="A567" s="435" t="s">
        <v>33</v>
      </c>
      <c r="B567" s="435"/>
      <c r="C567" s="435"/>
      <c r="D567" s="388">
        <f>D566/(COUNT(B558:C565,B546:C555)*2)</f>
        <v>0.94117647058823528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456</v>
      </c>
      <c r="B569" s="189"/>
      <c r="C569" s="190"/>
      <c r="D569" s="153">
        <f>SUM(D566,D542)</f>
        <v>31</v>
      </c>
      <c r="E569" s="177"/>
      <c r="F569" s="129"/>
      <c r="G569" s="114"/>
    </row>
    <row r="570" spans="1:7" ht="21" customHeight="1" x14ac:dyDescent="0.45">
      <c r="A570" s="150" t="s">
        <v>457</v>
      </c>
      <c r="B570" s="189"/>
      <c r="C570" s="190"/>
      <c r="D570" s="154">
        <f>D569/(COUNT(B546:C555,B536:C541,B558:C565)*2)</f>
        <v>0.64583333333333337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43509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42" x14ac:dyDescent="0.4">
      <c r="A579" s="121" t="s">
        <v>86</v>
      </c>
      <c r="B579" s="122">
        <v>1</v>
      </c>
      <c r="C579" s="122"/>
      <c r="D579" s="123" t="s">
        <v>525</v>
      </c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5" t="s">
        <v>34</v>
      </c>
      <c r="B588" s="435"/>
      <c r="C588" s="436"/>
      <c r="D588" s="358">
        <f>SUM(B579:C587)</f>
        <v>17</v>
      </c>
      <c r="E588" s="108"/>
      <c r="F588" s="114"/>
      <c r="G588" s="114"/>
    </row>
    <row r="589" spans="1:7" s="258" customFormat="1" ht="21" x14ac:dyDescent="0.4">
      <c r="A589" s="435" t="s">
        <v>33</v>
      </c>
      <c r="B589" s="435"/>
      <c r="C589" s="435"/>
      <c r="D589" s="388">
        <f>D588/(COUNT(B579:C587)*2)</f>
        <v>0.94444444444444442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0</v>
      </c>
      <c r="C599" s="271"/>
      <c r="D599" s="123" t="s">
        <v>480</v>
      </c>
      <c r="E599" s="123" t="s">
        <v>482</v>
      </c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0</v>
      </c>
      <c r="C602" s="122"/>
      <c r="D602" s="146" t="s">
        <v>523</v>
      </c>
      <c r="E602" s="147" t="s">
        <v>524</v>
      </c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">
        <v>30</v>
      </c>
      <c r="C605" s="122"/>
      <c r="D605" s="411" t="s">
        <v>30</v>
      </c>
      <c r="E605" s="124"/>
      <c r="F605" s="123"/>
      <c r="G605" s="129"/>
    </row>
    <row r="606" spans="1:7" s="258" customFormat="1" ht="21" x14ac:dyDescent="0.4">
      <c r="A606" s="435" t="s">
        <v>34</v>
      </c>
      <c r="B606" s="435"/>
      <c r="C606" s="436"/>
      <c r="D606" s="358">
        <f>SUM(B592:C605)</f>
        <v>22</v>
      </c>
      <c r="E606" s="108"/>
      <c r="F606" s="114"/>
      <c r="G606" s="114"/>
    </row>
    <row r="607" spans="1:7" s="258" customFormat="1" ht="21" x14ac:dyDescent="0.4">
      <c r="A607" s="435" t="s">
        <v>33</v>
      </c>
      <c r="B607" s="435"/>
      <c r="C607" s="435"/>
      <c r="D607" s="388">
        <f>D606/(COUNT(B592:C605)*2)</f>
        <v>0.84615384615384615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39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>
        <f>D609/(COUNT(B579:C587,B592:C605)*2)</f>
        <v>0.88636363636363635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43509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0</v>
      </c>
      <c r="C624" s="122"/>
      <c r="D624" s="63" t="s">
        <v>545</v>
      </c>
      <c r="E624" s="265" t="s">
        <v>546</v>
      </c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58">
        <f>SUM(B618:C626)</f>
        <v>16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>
        <f>D627/(COUNT(B618:C626)*2)</f>
        <v>0.88888888888888884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63" x14ac:dyDescent="0.4">
      <c r="A631" s="138" t="s">
        <v>83</v>
      </c>
      <c r="B631" s="122">
        <v>1</v>
      </c>
      <c r="C631" s="122"/>
      <c r="D631" s="245" t="s">
        <v>526</v>
      </c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15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0.9375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42" x14ac:dyDescent="0.4">
      <c r="A656" s="203" t="s">
        <v>418</v>
      </c>
      <c r="B656" s="122">
        <v>1</v>
      </c>
      <c r="C656" s="174"/>
      <c r="D656" s="179" t="s">
        <v>527</v>
      </c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s="258" customFormat="1" ht="42" x14ac:dyDescent="0.4">
      <c r="A662" s="125" t="s">
        <v>329</v>
      </c>
      <c r="B662" s="122">
        <v>0</v>
      </c>
      <c r="C662" s="307"/>
      <c r="D662" s="123" t="s">
        <v>480</v>
      </c>
      <c r="E662" s="123" t="s">
        <v>482</v>
      </c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>
        <v>1</v>
      </c>
      <c r="C668" s="122"/>
      <c r="D668" s="411">
        <v>0.5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24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0.8571428571428571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69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0.90789473684210531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43509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>
        <v>2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1</v>
      </c>
      <c r="C688" s="169" t="str">
        <f>IF(B688=0, -5, "0")</f>
        <v>0</v>
      </c>
      <c r="D688" s="200" t="s">
        <v>530</v>
      </c>
      <c r="E688" s="269"/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476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>
        <v>1</v>
      </c>
      <c r="C695" s="166"/>
      <c r="D695" s="420" t="s">
        <v>528</v>
      </c>
      <c r="E695" s="127"/>
      <c r="F695" s="123"/>
      <c r="G695" s="114"/>
    </row>
    <row r="696" spans="1:7" ht="34.5" x14ac:dyDescent="0.4">
      <c r="A696" s="272" t="s">
        <v>389</v>
      </c>
      <c r="B696" s="122">
        <v>1</v>
      </c>
      <c r="C696" s="174"/>
      <c r="D696" s="84" t="s">
        <v>529</v>
      </c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459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423</v>
      </c>
      <c r="B700" s="122">
        <v>1</v>
      </c>
      <c r="C700" s="122"/>
      <c r="D700" s="411">
        <v>0.5</v>
      </c>
      <c r="E700" s="308"/>
      <c r="F700" s="123"/>
      <c r="G700" s="114"/>
    </row>
    <row r="701" spans="1:7" s="80" customFormat="1" ht="22.5" x14ac:dyDescent="0.45">
      <c r="A701" s="150" t="s">
        <v>428</v>
      </c>
      <c r="B701" s="189"/>
      <c r="C701" s="190"/>
      <c r="D701" s="394">
        <f>SUM(B681:C700)</f>
        <v>34</v>
      </c>
      <c r="E701" s="108"/>
      <c r="F701" s="114"/>
      <c r="G701" s="129"/>
    </row>
    <row r="702" spans="1:7" ht="22.5" x14ac:dyDescent="0.45">
      <c r="A702" s="150" t="s">
        <v>429</v>
      </c>
      <c r="B702" s="189"/>
      <c r="C702" s="190"/>
      <c r="D702" s="154">
        <f>D701/(COUNT(B681:C700)*2)</f>
        <v>0.89473684210526316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460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43509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423</v>
      </c>
      <c r="B721" s="122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430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431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423</v>
      </c>
      <c r="B728" s="264"/>
      <c r="C728" s="264"/>
      <c r="D728" s="413">
        <f>AVERAGE(D721,D700,D668,D605,D565,D525,D471,D424,D366,D299,D244,D185,D129,D43)</f>
        <v>0.84899999999999998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613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0.85854341736694673</v>
      </c>
      <c r="E730" s="259"/>
      <c r="F730" s="259"/>
    </row>
  </sheetData>
  <sheetProtection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719:B721 B631:B638 B122:B128 B681:B700 B579:B587 B66:B82 B312:B319 B379:B389 B465:B471 B519:B525 B417:B424 B492:B504 B292:B299 B592:B605 B662:B668 B437:B444 B506:B516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E198" sqref="E19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5"/>
      <c r="E1" s="525"/>
      <c r="F1" s="525"/>
      <c r="G1" s="525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" customFormat="1" ht="21.75" customHeight="1" x14ac:dyDescent="0.45">
      <c r="A7" s="527" t="str">
        <f>'Page de garde'!D18</f>
        <v>UHD</v>
      </c>
      <c r="B7" s="527"/>
      <c r="C7" s="527"/>
      <c r="D7" s="527"/>
      <c r="E7" s="527"/>
      <c r="F7" s="527"/>
      <c r="G7" s="92"/>
    </row>
    <row r="8" spans="1:7" s="2" customFormat="1" ht="24" x14ac:dyDescent="0.45">
      <c r="A8" s="4" t="s">
        <v>39</v>
      </c>
      <c r="B8" s="528" t="str">
        <f>'A1 Exploitation'!B9:F9</f>
        <v>Dr Hend KAMOUN</v>
      </c>
      <c r="C8" s="528"/>
      <c r="D8" s="528"/>
      <c r="E8" s="528"/>
      <c r="F8" s="528"/>
      <c r="G8" s="92"/>
    </row>
    <row r="9" spans="1:7" s="2" customFormat="1" ht="24" x14ac:dyDescent="0.45">
      <c r="A9" s="5" t="s">
        <v>41</v>
      </c>
      <c r="B9" s="529" t="str">
        <f>'A1 Exploitation'!B10:F10</f>
        <v>Directeur du magasin et chefs rayons</v>
      </c>
      <c r="C9" s="529"/>
      <c r="D9" s="529"/>
      <c r="E9" s="529"/>
      <c r="F9" s="529"/>
      <c r="G9" s="92"/>
    </row>
    <row r="10" spans="1:7" s="2" customFormat="1" ht="24" x14ac:dyDescent="0.45">
      <c r="A10" s="4" t="s">
        <v>40</v>
      </c>
      <c r="B10" s="524">
        <f>'A1 Exploitation'!B11:F11</f>
        <v>43509</v>
      </c>
      <c r="C10" s="524"/>
      <c r="D10" s="524"/>
      <c r="E10" s="524"/>
      <c r="F10" s="524"/>
      <c r="G10" s="92"/>
    </row>
    <row r="11" spans="1:7" s="2" customFormat="1" ht="24" x14ac:dyDescent="0.45">
      <c r="A11" s="4" t="s">
        <v>250</v>
      </c>
      <c r="B11" s="530">
        <f>D199</f>
        <v>0.86086956521739133</v>
      </c>
      <c r="C11" s="530"/>
      <c r="D11" s="530"/>
      <c r="E11" s="530"/>
      <c r="F11" s="530"/>
      <c r="G11" s="92"/>
    </row>
    <row r="12" spans="1:7" s="2" customFormat="1" ht="22.5" x14ac:dyDescent="0.45">
      <c r="A12" s="1"/>
      <c r="D12" s="455"/>
      <c r="E12" s="455"/>
      <c r="F12" s="455"/>
      <c r="G12" s="455"/>
    </row>
    <row r="13" spans="1:7" s="2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62">
        <v>2</v>
      </c>
      <c r="C17" s="62"/>
      <c r="D17" s="63"/>
      <c r="E17" s="62"/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461</v>
      </c>
      <c r="B21" s="265">
        <v>2</v>
      </c>
      <c r="C21" s="62"/>
      <c r="D21" s="65"/>
      <c r="E21" s="62"/>
      <c r="F21" s="62"/>
    </row>
    <row r="22" spans="1:7" x14ac:dyDescent="0.3">
      <c r="A22" s="540" t="s">
        <v>34</v>
      </c>
      <c r="B22" s="534"/>
      <c r="C22" s="535"/>
      <c r="D22" s="99">
        <f>SUM(B17:C21)</f>
        <v>10</v>
      </c>
    </row>
    <row r="23" spans="1:7" x14ac:dyDescent="0.3">
      <c r="A23" s="533" t="s">
        <v>251</v>
      </c>
      <c r="B23" s="536"/>
      <c r="C23" s="537"/>
      <c r="D23" s="21">
        <f>D22/(COUNT(B17:C21)*2)</f>
        <v>1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33.75" x14ac:dyDescent="0.35">
      <c r="A26" s="28" t="s">
        <v>84</v>
      </c>
      <c r="B26" s="62">
        <v>1</v>
      </c>
      <c r="C26" s="88" t="str">
        <f>IF(B26=0, -5, "0")</f>
        <v>0</v>
      </c>
      <c r="D26" s="63" t="s">
        <v>519</v>
      </c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3" t="s">
        <v>34</v>
      </c>
      <c r="B33" s="536"/>
      <c r="C33" s="537"/>
      <c r="D33" s="97">
        <f>SUM(B26:C32)</f>
        <v>13</v>
      </c>
    </row>
    <row r="34" spans="1:7" x14ac:dyDescent="0.3">
      <c r="A34" s="533" t="s">
        <v>251</v>
      </c>
      <c r="B34" s="536"/>
      <c r="C34" s="537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3" t="s">
        <v>34</v>
      </c>
      <c r="B42" s="536"/>
      <c r="C42" s="537"/>
      <c r="D42" s="97">
        <f>SUM(B37:C41)</f>
        <v>10</v>
      </c>
      <c r="E42" s="3"/>
      <c r="F42" s="3"/>
      <c r="G42" s="93"/>
    </row>
    <row r="43" spans="1:7" s="10" customFormat="1" x14ac:dyDescent="0.3">
      <c r="A43" s="533" t="s">
        <v>251</v>
      </c>
      <c r="B43" s="536"/>
      <c r="C43" s="537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3" t="s">
        <v>34</v>
      </c>
      <c r="B52" s="536"/>
      <c r="C52" s="537"/>
      <c r="D52" s="97">
        <f>SUM(B46:C51)</f>
        <v>12</v>
      </c>
    </row>
    <row r="53" spans="1:7" x14ac:dyDescent="0.3">
      <c r="A53" s="533" t="s">
        <v>251</v>
      </c>
      <c r="B53" s="536"/>
      <c r="C53" s="537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62">
        <v>1</v>
      </c>
      <c r="C56" s="88" t="str">
        <f>IF(B56=0, -5, "0")</f>
        <v>0</v>
      </c>
      <c r="D56" s="63" t="s">
        <v>513</v>
      </c>
      <c r="E56" s="62"/>
      <c r="F56" s="62"/>
    </row>
    <row r="57" spans="1:7" x14ac:dyDescent="0.3">
      <c r="A57" s="9" t="s">
        <v>141</v>
      </c>
      <c r="B57" s="265">
        <v>2</v>
      </c>
      <c r="C57" s="62"/>
      <c r="D57" s="265"/>
      <c r="E57" s="67"/>
      <c r="F57" s="62"/>
    </row>
    <row r="58" spans="1:7" ht="66" x14ac:dyDescent="0.3">
      <c r="A58" s="11" t="s">
        <v>205</v>
      </c>
      <c r="B58" s="265">
        <v>1</v>
      </c>
      <c r="C58" s="62"/>
      <c r="D58" s="63" t="s">
        <v>531</v>
      </c>
      <c r="E58" s="63"/>
      <c r="F58" s="62"/>
    </row>
    <row r="59" spans="1:7" ht="30.75" x14ac:dyDescent="0.3">
      <c r="A59" s="11" t="s">
        <v>79</v>
      </c>
      <c r="B59" s="265">
        <v>1</v>
      </c>
      <c r="C59" s="62"/>
      <c r="D59" s="66" t="s">
        <v>532</v>
      </c>
      <c r="E59" s="62"/>
      <c r="F59" s="62"/>
    </row>
    <row r="60" spans="1:7" ht="36" x14ac:dyDescent="0.35">
      <c r="A60" s="29" t="s">
        <v>182</v>
      </c>
      <c r="B60" s="265">
        <v>1</v>
      </c>
      <c r="C60" s="88" t="str">
        <f>IF(B60=0, -5, "0")</f>
        <v>0</v>
      </c>
      <c r="D60" s="63" t="s">
        <v>533</v>
      </c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3" t="s">
        <v>34</v>
      </c>
      <c r="B63" s="536"/>
      <c r="C63" s="537"/>
      <c r="D63" s="97">
        <f>SUM(B56:C62)</f>
        <v>10</v>
      </c>
    </row>
    <row r="64" spans="1:7" x14ac:dyDescent="0.3">
      <c r="A64" s="533" t="s">
        <v>251</v>
      </c>
      <c r="B64" s="536"/>
      <c r="C64" s="537"/>
      <c r="D64" s="21">
        <f>D63/(COUNT(B56:C62)*2)</f>
        <v>0.7142857142857143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>
        <v>2</v>
      </c>
      <c r="C67" s="69"/>
      <c r="D67" s="258"/>
      <c r="E67" s="70"/>
      <c r="F67" s="62"/>
    </row>
    <row r="68" spans="1:7" ht="34.5" x14ac:dyDescent="0.4">
      <c r="A68" s="7" t="s">
        <v>228</v>
      </c>
      <c r="B68" s="68">
        <v>1</v>
      </c>
      <c r="C68" s="69"/>
      <c r="D68" s="63" t="s">
        <v>486</v>
      </c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258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 t="s">
        <v>30</v>
      </c>
      <c r="C71" s="69"/>
      <c r="D71" s="67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265"/>
      <c r="E72" s="67"/>
      <c r="F72" s="62"/>
    </row>
    <row r="73" spans="1:7" ht="19.5" x14ac:dyDescent="0.4">
      <c r="A73" s="7" t="s">
        <v>81</v>
      </c>
      <c r="B73" s="68" t="s">
        <v>30</v>
      </c>
      <c r="C73" s="69"/>
      <c r="D73" s="72"/>
      <c r="E73" s="62"/>
      <c r="F73" s="62"/>
    </row>
    <row r="74" spans="1:7" x14ac:dyDescent="0.3">
      <c r="A74" s="8" t="s">
        <v>254</v>
      </c>
      <c r="B74" s="68" t="s">
        <v>30</v>
      </c>
      <c r="C74" s="62"/>
      <c r="D74" s="73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6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75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258"/>
      <c r="E80" s="73"/>
      <c r="F80" s="62"/>
    </row>
    <row r="81" spans="1:7" ht="49.5" x14ac:dyDescent="0.3">
      <c r="A81" s="7" t="s">
        <v>255</v>
      </c>
      <c r="B81" s="68">
        <v>1</v>
      </c>
      <c r="C81" s="62"/>
      <c r="D81" s="63" t="s">
        <v>487</v>
      </c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3" t="s">
        <v>34</v>
      </c>
      <c r="B84" s="536"/>
      <c r="C84" s="537"/>
      <c r="D84" s="97">
        <f>SUM(B67:C83)</f>
        <v>24</v>
      </c>
    </row>
    <row r="85" spans="1:7" x14ac:dyDescent="0.3">
      <c r="A85" s="533" t="s">
        <v>251</v>
      </c>
      <c r="B85" s="536"/>
      <c r="C85" s="537"/>
      <c r="D85" s="21">
        <f>D84/(COUNT(B67:C83)*2)</f>
        <v>0.92307692307692313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42" customHeight="1" x14ac:dyDescent="0.4">
      <c r="A88" s="36" t="s">
        <v>229</v>
      </c>
      <c r="B88" s="78">
        <v>2</v>
      </c>
      <c r="C88" s="69"/>
      <c r="D88" s="81"/>
      <c r="E88" s="63"/>
      <c r="F88" s="62"/>
    </row>
    <row r="89" spans="1:7" ht="34.5" x14ac:dyDescent="0.4">
      <c r="A89" s="7" t="s">
        <v>228</v>
      </c>
      <c r="B89" s="78">
        <v>1</v>
      </c>
      <c r="C89" s="69"/>
      <c r="D89" s="63" t="s">
        <v>486</v>
      </c>
      <c r="E89" s="265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265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/>
      <c r="E93" s="265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265"/>
      <c r="F94" s="62"/>
    </row>
    <row r="95" spans="1:7" x14ac:dyDescent="0.3">
      <c r="A95" s="8" t="s">
        <v>138</v>
      </c>
      <c r="B95" s="78">
        <v>2</v>
      </c>
      <c r="C95" s="62"/>
      <c r="D95" s="63"/>
      <c r="E95" s="265"/>
      <c r="F95" s="62"/>
    </row>
    <row r="96" spans="1:7" x14ac:dyDescent="0.3">
      <c r="A96" s="13" t="s">
        <v>238</v>
      </c>
      <c r="B96" s="78">
        <v>2</v>
      </c>
      <c r="C96" s="62"/>
      <c r="D96" s="63"/>
      <c r="E96" s="265"/>
      <c r="F96" s="62"/>
    </row>
    <row r="97" spans="1:7" ht="49.5" x14ac:dyDescent="0.3">
      <c r="A97" s="13" t="s">
        <v>239</v>
      </c>
      <c r="B97" s="78">
        <v>1</v>
      </c>
      <c r="C97" s="62"/>
      <c r="D97" s="63" t="s">
        <v>510</v>
      </c>
      <c r="E97" s="265"/>
      <c r="F97" s="62"/>
    </row>
    <row r="98" spans="1:7" ht="66" x14ac:dyDescent="0.3">
      <c r="A98" s="7" t="s">
        <v>115</v>
      </c>
      <c r="B98" s="78">
        <v>0</v>
      </c>
      <c r="C98" s="62"/>
      <c r="D98" s="63" t="s">
        <v>508</v>
      </c>
      <c r="E98" s="63" t="s">
        <v>509</v>
      </c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3" t="s">
        <v>34</v>
      </c>
      <c r="B102" s="536"/>
      <c r="C102" s="537"/>
      <c r="D102" s="97">
        <f>SUM(B88:C101)</f>
        <v>24</v>
      </c>
    </row>
    <row r="103" spans="1:7" x14ac:dyDescent="0.3">
      <c r="A103" s="533" t="s">
        <v>251</v>
      </c>
      <c r="B103" s="536"/>
      <c r="C103" s="537"/>
      <c r="D103" s="21">
        <f>D102/(COUNT(B88:C101)*2)</f>
        <v>0.8571428571428571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33.75" x14ac:dyDescent="0.35">
      <c r="A116" s="32" t="s">
        <v>272</v>
      </c>
      <c r="B116" s="78">
        <v>2</v>
      </c>
      <c r="C116" s="88" t="str">
        <f>IF(B116=0, -5, "0")</f>
        <v>0</v>
      </c>
      <c r="D116" s="63" t="s">
        <v>500</v>
      </c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3" t="s">
        <v>34</v>
      </c>
      <c r="B118" s="536"/>
      <c r="C118" s="537"/>
      <c r="D118" s="97">
        <f>SUM(B107:C117)</f>
        <v>22</v>
      </c>
      <c r="E118" s="3"/>
      <c r="F118" s="3"/>
      <c r="G118" s="93"/>
    </row>
    <row r="119" spans="1:7" s="10" customFormat="1" x14ac:dyDescent="0.3">
      <c r="A119" s="533" t="s">
        <v>251</v>
      </c>
      <c r="B119" s="536"/>
      <c r="C119" s="537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ht="49.5" x14ac:dyDescent="0.3">
      <c r="A123" s="30" t="s">
        <v>228</v>
      </c>
      <c r="B123" s="79">
        <v>1</v>
      </c>
      <c r="C123" s="62"/>
      <c r="D123" s="90" t="s">
        <v>497</v>
      </c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32.25" x14ac:dyDescent="0.4">
      <c r="A126" s="7" t="s">
        <v>248</v>
      </c>
      <c r="B126" s="79">
        <v>1</v>
      </c>
      <c r="C126" s="69"/>
      <c r="D126" s="75" t="s">
        <v>498</v>
      </c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>
        <v>2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 t="s">
        <v>499</v>
      </c>
      <c r="E132" s="70"/>
      <c r="F132" s="62"/>
    </row>
    <row r="133" spans="1:7" x14ac:dyDescent="0.3">
      <c r="A133" s="533" t="s">
        <v>34</v>
      </c>
      <c r="B133" s="536"/>
      <c r="C133" s="537"/>
      <c r="D133" s="97">
        <f>SUM(B122:C132)</f>
        <v>20</v>
      </c>
    </row>
    <row r="134" spans="1:7" x14ac:dyDescent="0.3">
      <c r="A134" s="533" t="s">
        <v>251</v>
      </c>
      <c r="B134" s="536"/>
      <c r="C134" s="537"/>
      <c r="D134" s="20">
        <f>D133/(COUNT(B122:C132)*2)</f>
        <v>0.90909090909090906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>
        <v>2</v>
      </c>
      <c r="C137" s="69"/>
      <c r="D137" s="71"/>
      <c r="E137" s="265"/>
      <c r="F137" s="62"/>
    </row>
    <row r="138" spans="1:7" ht="18" x14ac:dyDescent="0.35">
      <c r="A138" s="28" t="s">
        <v>108</v>
      </c>
      <c r="B138" s="78">
        <v>2</v>
      </c>
      <c r="C138" s="88" t="str">
        <f>IF(B138=0, -5, "0")</f>
        <v>0</v>
      </c>
      <c r="D138" s="82"/>
      <c r="E138" s="265"/>
      <c r="F138" s="62"/>
    </row>
    <row r="139" spans="1:7" x14ac:dyDescent="0.3">
      <c r="A139" s="9" t="s">
        <v>233</v>
      </c>
      <c r="B139" s="78">
        <v>2</v>
      </c>
      <c r="C139" s="63"/>
      <c r="D139" s="82"/>
      <c r="E139" s="265"/>
      <c r="F139" s="62"/>
    </row>
    <row r="140" spans="1:7" ht="33" x14ac:dyDescent="0.3">
      <c r="A140" s="38" t="s">
        <v>234</v>
      </c>
      <c r="B140" s="78">
        <v>1</v>
      </c>
      <c r="C140" s="63"/>
      <c r="D140" s="95" t="s">
        <v>513</v>
      </c>
      <c r="E140" s="265"/>
      <c r="F140" s="62"/>
    </row>
    <row r="141" spans="1:7" s="10" customFormat="1" x14ac:dyDescent="0.3">
      <c r="A141" s="9" t="s">
        <v>259</v>
      </c>
      <c r="B141" s="78">
        <v>2</v>
      </c>
      <c r="C141" s="84"/>
      <c r="D141" s="266"/>
      <c r="E141" s="266"/>
      <c r="F141" s="62"/>
      <c r="G141" s="93"/>
    </row>
    <row r="142" spans="1:7" x14ac:dyDescent="0.3">
      <c r="A142" s="11" t="s">
        <v>240</v>
      </c>
      <c r="B142" s="78">
        <v>2</v>
      </c>
      <c r="C142" s="63"/>
      <c r="D142" s="66"/>
      <c r="E142" s="265"/>
      <c r="F142" s="62"/>
    </row>
    <row r="143" spans="1:7" x14ac:dyDescent="0.3">
      <c r="A143" s="11" t="s">
        <v>260</v>
      </c>
      <c r="B143" s="78">
        <v>2</v>
      </c>
      <c r="C143" s="90"/>
      <c r="D143" s="66"/>
      <c r="E143" s="265"/>
      <c r="F143" s="62"/>
    </row>
    <row r="144" spans="1:7" ht="18" x14ac:dyDescent="0.35">
      <c r="A144" s="28" t="s">
        <v>198</v>
      </c>
      <c r="B144" s="78">
        <v>2</v>
      </c>
      <c r="C144" s="88" t="str">
        <f>IF(B144=0, -5, "0")</f>
        <v>0</v>
      </c>
      <c r="D144" s="67"/>
      <c r="E144" s="265"/>
      <c r="F144" s="62"/>
    </row>
    <row r="145" spans="1:7" ht="18" x14ac:dyDescent="0.35">
      <c r="A145" s="28" t="s">
        <v>165</v>
      </c>
      <c r="B145" s="78">
        <v>2</v>
      </c>
      <c r="C145" s="88" t="str">
        <f>IF(B145=0, -5, "0")</f>
        <v>0</v>
      </c>
      <c r="D145" s="67"/>
      <c r="E145" s="265"/>
      <c r="F145" s="62"/>
    </row>
    <row r="146" spans="1:7" x14ac:dyDescent="0.3">
      <c r="A146" s="11" t="s">
        <v>82</v>
      </c>
      <c r="B146" s="78">
        <v>2</v>
      </c>
      <c r="C146" s="63"/>
      <c r="D146" s="66"/>
      <c r="E146" s="265"/>
      <c r="F146" s="62"/>
    </row>
    <row r="147" spans="1:7" ht="66" x14ac:dyDescent="0.3">
      <c r="A147" s="36" t="s">
        <v>175</v>
      </c>
      <c r="B147" s="78">
        <v>1</v>
      </c>
      <c r="C147" s="63"/>
      <c r="D147" s="63" t="s">
        <v>515</v>
      </c>
      <c r="E147" s="63" t="s">
        <v>514</v>
      </c>
      <c r="F147" s="62"/>
    </row>
    <row r="148" spans="1:7" x14ac:dyDescent="0.3">
      <c r="A148" s="7" t="s">
        <v>261</v>
      </c>
      <c r="B148" s="78">
        <v>2</v>
      </c>
      <c r="C148" s="63"/>
      <c r="D148" s="95"/>
      <c r="E148" s="265"/>
      <c r="F148" s="62"/>
    </row>
    <row r="149" spans="1:7" x14ac:dyDescent="0.3">
      <c r="A149" s="533" t="s">
        <v>34</v>
      </c>
      <c r="B149" s="536"/>
      <c r="C149" s="537"/>
      <c r="D149" s="97">
        <f>SUM(B137:C148)</f>
        <v>22</v>
      </c>
    </row>
    <row r="150" spans="1:7" x14ac:dyDescent="0.3">
      <c r="A150" s="533" t="s">
        <v>251</v>
      </c>
      <c r="B150" s="536"/>
      <c r="C150" s="537"/>
      <c r="D150" s="21">
        <f>D149/(COUNT(B137:C148)*2)</f>
        <v>0.91666666666666663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ht="33" x14ac:dyDescent="0.3">
      <c r="A154" s="7" t="s">
        <v>127</v>
      </c>
      <c r="B154" s="265">
        <v>1</v>
      </c>
      <c r="C154" s="62"/>
      <c r="D154" s="63" t="s">
        <v>534</v>
      </c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33.7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535</v>
      </c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49.5" x14ac:dyDescent="0.3">
      <c r="A158" s="47" t="s">
        <v>166</v>
      </c>
      <c r="B158" s="265">
        <v>1</v>
      </c>
      <c r="C158" s="62"/>
      <c r="D158" s="95" t="s">
        <v>536</v>
      </c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3" t="s">
        <v>34</v>
      </c>
      <c r="B161" s="534"/>
      <c r="C161" s="535"/>
      <c r="D161" s="99">
        <f>SUM(B153:C160)</f>
        <v>13</v>
      </c>
    </row>
    <row r="162" spans="1:7" x14ac:dyDescent="0.3">
      <c r="A162" s="533" t="s">
        <v>251</v>
      </c>
      <c r="B162" s="536"/>
      <c r="C162" s="537"/>
      <c r="D162" s="21">
        <f>D161/(COUNT(B153:C160)*2)</f>
        <v>0.8125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83.25" x14ac:dyDescent="0.35">
      <c r="A165" s="28" t="s">
        <v>242</v>
      </c>
      <c r="B165" s="62">
        <v>0</v>
      </c>
      <c r="C165" s="88">
        <f>IF(B165=0, -5, "0")</f>
        <v>-5</v>
      </c>
      <c r="D165" s="63" t="s">
        <v>537</v>
      </c>
      <c r="E165" s="63" t="s">
        <v>538</v>
      </c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3" t="s">
        <v>34</v>
      </c>
      <c r="B169" s="536"/>
      <c r="C169" s="537"/>
      <c r="D169" s="97">
        <f>SUM(B165:C168)</f>
        <v>1</v>
      </c>
    </row>
    <row r="170" spans="1:7" x14ac:dyDescent="0.3">
      <c r="A170" s="533" t="s">
        <v>251</v>
      </c>
      <c r="B170" s="536"/>
      <c r="C170" s="537"/>
      <c r="D170" s="21">
        <f>D169/(COUNT(B165:C168)*2)</f>
        <v>0.1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ht="33" x14ac:dyDescent="0.3">
      <c r="A173" s="8" t="s">
        <v>152</v>
      </c>
      <c r="B173" s="62">
        <v>1</v>
      </c>
      <c r="C173" s="62"/>
      <c r="D173" s="63" t="s">
        <v>539</v>
      </c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3" t="s">
        <v>34</v>
      </c>
      <c r="B177" s="536"/>
      <c r="C177" s="537"/>
      <c r="D177" s="97">
        <f>SUM(B173:C176)</f>
        <v>7</v>
      </c>
    </row>
    <row r="178" spans="1:7" x14ac:dyDescent="0.3">
      <c r="A178" s="533" t="s">
        <v>251</v>
      </c>
      <c r="B178" s="536"/>
      <c r="C178" s="537"/>
      <c r="D178" s="21">
        <f>D177/(COUNT(B173:C176)*2)</f>
        <v>0.875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ht="66" x14ac:dyDescent="0.3">
      <c r="A181" s="30" t="s">
        <v>270</v>
      </c>
      <c r="B181" s="62">
        <v>0</v>
      </c>
      <c r="C181" s="62"/>
      <c r="D181" s="63" t="s">
        <v>540</v>
      </c>
      <c r="E181" s="63" t="s">
        <v>541</v>
      </c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3" t="s">
        <v>34</v>
      </c>
      <c r="B186" s="536"/>
      <c r="C186" s="537"/>
      <c r="D186" s="97">
        <f>SUM(B181:C185)</f>
        <v>8</v>
      </c>
    </row>
    <row r="187" spans="1:7" x14ac:dyDescent="0.3">
      <c r="A187" s="533" t="s">
        <v>251</v>
      </c>
      <c r="B187" s="536"/>
      <c r="C187" s="537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62">
        <v>1</v>
      </c>
      <c r="C190" s="62"/>
      <c r="D190" s="265" t="s">
        <v>542</v>
      </c>
      <c r="E190" s="62"/>
      <c r="F190" s="62"/>
      <c r="G190" s="3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62"/>
      <c r="E191" s="62"/>
      <c r="F191" s="62"/>
    </row>
    <row r="192" spans="1:7" ht="33" x14ac:dyDescent="0.3">
      <c r="A192" s="8" t="s">
        <v>267</v>
      </c>
      <c r="B192" s="265">
        <v>1</v>
      </c>
      <c r="C192" s="62"/>
      <c r="D192" s="63" t="s">
        <v>494</v>
      </c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3" t="s">
        <v>34</v>
      </c>
      <c r="B194" s="536"/>
      <c r="C194" s="537"/>
      <c r="D194" s="40">
        <f>SUM(B190:C193)</f>
        <v>2</v>
      </c>
    </row>
    <row r="195" spans="1:6" x14ac:dyDescent="0.3">
      <c r="A195" s="533" t="s">
        <v>251</v>
      </c>
      <c r="B195" s="536"/>
      <c r="C195" s="537"/>
      <c r="D195" s="21">
        <f>D194/(COUNT(B190:C193)*2)</f>
        <v>0.5</v>
      </c>
    </row>
    <row r="197" spans="1:6" ht="18" x14ac:dyDescent="0.35">
      <c r="A197" s="43" t="s">
        <v>423</v>
      </c>
      <c r="B197" s="42"/>
      <c r="C197" s="42"/>
      <c r="D197" s="104">
        <v>0.28999999999999998</v>
      </c>
      <c r="E197" s="101"/>
      <c r="F197" s="102"/>
    </row>
    <row r="198" spans="1:6" ht="22.5" x14ac:dyDescent="0.3">
      <c r="A198" s="23" t="s">
        <v>424</v>
      </c>
      <c r="B198" s="24"/>
      <c r="C198" s="25"/>
      <c r="D198" s="26">
        <f>SUM(D194,D186,D177,D169,D161,D63,D52,D33,D22,D118,D149,D133,D102,D84,D42)</f>
        <v>198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0.86086956521739133</v>
      </c>
    </row>
  </sheetData>
  <sheetProtection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2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UHD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>
        <f>D730</f>
        <v>-0.5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>
        <v>0</v>
      </c>
      <c r="C77" s="142">
        <f>IF(B77=0, -2, "0")</f>
        <v>-2</v>
      </c>
      <c r="D77" s="179"/>
      <c r="E77" s="124"/>
      <c r="F77" s="322"/>
      <c r="G77" s="114"/>
    </row>
    <row r="78" spans="1:7" ht="21" x14ac:dyDescent="0.4">
      <c r="A78" s="290" t="s">
        <v>63</v>
      </c>
      <c r="B78" s="122">
        <v>0</v>
      </c>
      <c r="C78" s="142">
        <f>IF(B78=0, -2, "0")</f>
        <v>-2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>
        <v>0</v>
      </c>
      <c r="C79" s="142">
        <f>IF(B79=0, -2, "0")</f>
        <v>-2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-12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425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462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463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439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426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464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476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460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-12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UHD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Dr Hend KAMOUN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du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43509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UHD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 t="e">
        <f>D730</f>
        <v>#DIV/0!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425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462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463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439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426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464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476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460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UHD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Dr Hend KAMOUN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du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43509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" zoomScaleNormal="100" zoomScaleSheetLayoutView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5"/>
      <c r="E1" s="455"/>
      <c r="F1" s="455"/>
      <c r="G1" s="455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6" t="s">
        <v>151</v>
      </c>
      <c r="B7" s="456"/>
      <c r="C7" s="456"/>
      <c r="D7" s="456"/>
      <c r="E7" s="456"/>
      <c r="F7" s="456"/>
      <c r="G7" s="111"/>
    </row>
    <row r="8" spans="1:7" ht="22.5" x14ac:dyDescent="0.45">
      <c r="A8" s="457" t="str">
        <f>'Page de garde'!D18</f>
        <v>UHD</v>
      </c>
      <c r="B8" s="457"/>
      <c r="C8" s="457"/>
      <c r="D8" s="457"/>
      <c r="E8" s="457"/>
      <c r="F8" s="457"/>
      <c r="G8" s="111"/>
    </row>
    <row r="9" spans="1:7" ht="22.5" x14ac:dyDescent="0.45">
      <c r="A9" s="112" t="s">
        <v>39</v>
      </c>
      <c r="B9" s="458"/>
      <c r="C9" s="458"/>
      <c r="D9" s="458"/>
      <c r="E9" s="458"/>
      <c r="F9" s="458"/>
      <c r="G9" s="111"/>
    </row>
    <row r="10" spans="1:7" ht="22.5" x14ac:dyDescent="0.45">
      <c r="A10" s="113" t="s">
        <v>41</v>
      </c>
      <c r="B10" s="459"/>
      <c r="C10" s="459"/>
      <c r="D10" s="459"/>
      <c r="E10" s="459"/>
      <c r="F10" s="459"/>
      <c r="G10" s="111"/>
    </row>
    <row r="11" spans="1:7" ht="22.5" x14ac:dyDescent="0.45">
      <c r="A11" s="112" t="s">
        <v>40</v>
      </c>
      <c r="B11" s="454"/>
      <c r="C11" s="454"/>
      <c r="D11" s="454"/>
      <c r="E11" s="454"/>
      <c r="F11" s="454"/>
      <c r="G11" s="111"/>
    </row>
    <row r="12" spans="1:7" ht="22.5" x14ac:dyDescent="0.45">
      <c r="A12" s="112" t="s">
        <v>200</v>
      </c>
      <c r="B12" s="460">
        <f>D730</f>
        <v>-0.5</v>
      </c>
      <c r="C12" s="460"/>
      <c r="D12" s="460"/>
      <c r="E12" s="460"/>
      <c r="F12" s="460"/>
      <c r="G12" s="111"/>
    </row>
    <row r="13" spans="1:7" ht="22.5" x14ac:dyDescent="0.45">
      <c r="A13" s="110"/>
      <c r="B13" s="108"/>
      <c r="C13" s="108"/>
      <c r="D13" s="455"/>
      <c r="E13" s="455"/>
      <c r="F13" s="455"/>
      <c r="G13" s="455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3" t="s">
        <v>28</v>
      </c>
      <c r="B17" s="444" t="s">
        <v>29</v>
      </c>
      <c r="C17" s="444"/>
      <c r="D17" s="444" t="s">
        <v>42</v>
      </c>
      <c r="E17" s="434" t="s">
        <v>266</v>
      </c>
      <c r="F17" s="434" t="s">
        <v>300</v>
      </c>
      <c r="G17" s="114"/>
    </row>
    <row r="18" spans="1:8" ht="16.5" customHeight="1" x14ac:dyDescent="0.4">
      <c r="A18" s="443"/>
      <c r="B18" s="118" t="s">
        <v>32</v>
      </c>
      <c r="C18" s="118" t="s">
        <v>31</v>
      </c>
      <c r="D18" s="444"/>
      <c r="E18" s="434"/>
      <c r="F18" s="434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432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9" t="s">
        <v>16</v>
      </c>
      <c r="B29" s="550"/>
      <c r="C29" s="550"/>
      <c r="D29" s="550"/>
      <c r="E29" s="550"/>
      <c r="F29" s="550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433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9" t="s">
        <v>311</v>
      </c>
      <c r="B38" s="550"/>
      <c r="C38" s="550"/>
      <c r="D38" s="550"/>
      <c r="E38" s="550"/>
      <c r="F38" s="550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423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7"/>
      <c r="B49" s="437"/>
      <c r="C49" s="437"/>
      <c r="D49" s="437"/>
      <c r="E49" s="437"/>
      <c r="F49" s="437"/>
      <c r="G49" s="437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3" t="s">
        <v>28</v>
      </c>
      <c r="B52" s="444" t="s">
        <v>29</v>
      </c>
      <c r="C52" s="444"/>
      <c r="D52" s="444" t="s">
        <v>42</v>
      </c>
      <c r="E52" s="434" t="s">
        <v>266</v>
      </c>
      <c r="F52" s="434" t="s">
        <v>302</v>
      </c>
      <c r="G52" s="129"/>
    </row>
    <row r="53" spans="1:7" ht="21" x14ac:dyDescent="0.4">
      <c r="A53" s="443"/>
      <c r="B53" s="118" t="s">
        <v>32</v>
      </c>
      <c r="C53" s="118" t="s">
        <v>31</v>
      </c>
      <c r="D53" s="444"/>
      <c r="E53" s="434"/>
      <c r="F53" s="434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12"/>
      <c r="B64" s="513"/>
      <c r="C64" s="513"/>
      <c r="D64" s="513"/>
      <c r="E64" s="513"/>
      <c r="F64" s="513"/>
      <c r="G64" s="513"/>
    </row>
    <row r="65" spans="1:7" ht="43.5" customHeight="1" x14ac:dyDescent="0.4">
      <c r="A65" s="446" t="s">
        <v>351</v>
      </c>
      <c r="B65" s="446"/>
      <c r="C65" s="446"/>
      <c r="D65" s="446"/>
      <c r="E65" s="446"/>
      <c r="F65" s="446"/>
      <c r="G65" s="114"/>
    </row>
    <row r="66" spans="1:7" ht="45" x14ac:dyDescent="0.4">
      <c r="A66" s="181" t="s">
        <v>441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434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435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436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62"/>
      <c r="B83" s="462"/>
      <c r="C83" s="462"/>
      <c r="D83" s="462"/>
      <c r="E83" s="462"/>
      <c r="F83" s="462"/>
      <c r="G83" s="462"/>
    </row>
    <row r="84" spans="1:7" ht="45" customHeight="1" x14ac:dyDescent="0.45">
      <c r="A84" s="447" t="s">
        <v>352</v>
      </c>
      <c r="B84" s="447"/>
      <c r="C84" s="447"/>
      <c r="D84" s="447"/>
      <c r="E84" s="447"/>
      <c r="F84" s="44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441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>
        <v>0</v>
      </c>
      <c r="C93" s="169">
        <f>IF(B93=0, -2, "0")</f>
        <v>-2</v>
      </c>
      <c r="D93" s="128"/>
      <c r="E93" s="127"/>
      <c r="F93" s="322"/>
      <c r="G93" s="173"/>
    </row>
    <row r="94" spans="1:7" ht="21" x14ac:dyDescent="0.4">
      <c r="A94" s="168" t="s">
        <v>63</v>
      </c>
      <c r="B94" s="318">
        <v>0</v>
      </c>
      <c r="C94" s="169">
        <f>IF(B94=0, -2, "0")</f>
        <v>-2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>
        <v>0</v>
      </c>
      <c r="C95" s="169">
        <f>IF(B95=0, -2, "0")</f>
        <v>-2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437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6"/>
      <c r="B103" s="514"/>
      <c r="C103" s="514"/>
      <c r="D103" s="514"/>
      <c r="E103" s="514"/>
      <c r="F103" s="520"/>
      <c r="G103" s="173"/>
    </row>
    <row r="104" spans="1:7" s="80" customFormat="1" ht="46.5" customHeight="1" x14ac:dyDescent="0.4">
      <c r="A104" s="446" t="s">
        <v>353</v>
      </c>
      <c r="B104" s="446"/>
      <c r="C104" s="446"/>
      <c r="D104" s="446"/>
      <c r="E104" s="446"/>
      <c r="F104" s="44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21"/>
      <c r="B111" s="522"/>
      <c r="C111" s="522"/>
      <c r="D111" s="522"/>
      <c r="E111" s="522"/>
      <c r="F111" s="523"/>
      <c r="G111" s="129"/>
    </row>
    <row r="112" spans="1:7" s="80" customFormat="1" ht="39.75" customHeight="1" x14ac:dyDescent="0.4">
      <c r="A112" s="446" t="s">
        <v>390</v>
      </c>
      <c r="B112" s="446"/>
      <c r="C112" s="446"/>
      <c r="D112" s="446"/>
      <c r="E112" s="446"/>
      <c r="F112" s="44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4"/>
      <c r="B120" s="514"/>
      <c r="C120" s="514"/>
      <c r="D120" s="514"/>
      <c r="E120" s="514"/>
      <c r="F120" s="514"/>
      <c r="G120" s="173"/>
    </row>
    <row r="121" spans="1:7" ht="22.5" x14ac:dyDescent="0.4">
      <c r="A121" s="446" t="s">
        <v>311</v>
      </c>
      <c r="B121" s="446"/>
      <c r="C121" s="446"/>
      <c r="D121" s="446"/>
      <c r="E121" s="446"/>
      <c r="F121" s="44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423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-6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>
        <f>D130/(COUNT(B105:C110,B122:C129,B113:C119,B85:C102,B66:C82,B56:C63)*2)</f>
        <v>-0.5</v>
      </c>
      <c r="E131" s="108"/>
      <c r="F131" s="114"/>
      <c r="G131" s="114"/>
    </row>
    <row r="132" spans="1:16384" ht="22.5" x14ac:dyDescent="0.4">
      <c r="A132" s="515"/>
      <c r="B132" s="515"/>
      <c r="C132" s="515"/>
      <c r="D132" s="515"/>
      <c r="E132" s="515"/>
      <c r="F132" s="515"/>
      <c r="G132" s="114"/>
    </row>
    <row r="133" spans="1:16384" ht="22.5" customHeight="1" x14ac:dyDescent="0.4">
      <c r="A133" s="448" t="s">
        <v>425</v>
      </c>
      <c r="B133" s="448"/>
      <c r="C133" s="448"/>
      <c r="D133" s="448"/>
      <c r="E133" s="448"/>
      <c r="F133" s="448"/>
      <c r="G133" s="114"/>
    </row>
    <row r="134" spans="1:16384" ht="22.5" customHeight="1" x14ac:dyDescent="0.4">
      <c r="A134" s="449"/>
      <c r="B134" s="449"/>
      <c r="C134" s="449"/>
      <c r="D134" s="449"/>
      <c r="E134" s="449"/>
      <c r="F134" s="449"/>
      <c r="G134" s="114"/>
    </row>
    <row r="135" spans="1:16384" s="326" customFormat="1" ht="22.5" customHeight="1" x14ac:dyDescent="0.25">
      <c r="A135" s="443" t="s">
        <v>28</v>
      </c>
      <c r="B135" s="444" t="s">
        <v>29</v>
      </c>
      <c r="C135" s="444"/>
      <c r="D135" s="444" t="s">
        <v>42</v>
      </c>
      <c r="E135" s="434" t="s">
        <v>266</v>
      </c>
      <c r="F135" s="434" t="s">
        <v>302</v>
      </c>
    </row>
    <row r="136" spans="1:16384" s="326" customFormat="1" ht="22.5" customHeight="1" x14ac:dyDescent="0.25">
      <c r="A136" s="443"/>
      <c r="B136" s="118" t="s">
        <v>32</v>
      </c>
      <c r="C136" s="118" t="s">
        <v>31</v>
      </c>
      <c r="D136" s="444"/>
      <c r="E136" s="434"/>
      <c r="F136" s="434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50" t="s">
        <v>462</v>
      </c>
      <c r="B139" s="450"/>
      <c r="C139" s="450"/>
      <c r="D139" s="450"/>
      <c r="E139" s="450"/>
      <c r="F139" s="45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5" t="s">
        <v>350</v>
      </c>
      <c r="B147" s="475"/>
      <c r="C147" s="475"/>
      <c r="D147" s="475"/>
      <c r="E147" s="475"/>
      <c r="F147" s="475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422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6"/>
      <c r="B165" s="514"/>
      <c r="C165" s="514"/>
      <c r="D165" s="514"/>
      <c r="E165" s="514"/>
      <c r="F165" s="514"/>
      <c r="G165" s="114"/>
    </row>
    <row r="166" spans="1:7" ht="32.25" customHeight="1" x14ac:dyDescent="0.4">
      <c r="A166" s="450" t="s">
        <v>463</v>
      </c>
      <c r="B166" s="450"/>
      <c r="C166" s="450"/>
      <c r="D166" s="450"/>
      <c r="E166" s="450"/>
      <c r="F166" s="45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7"/>
      <c r="B176" s="518"/>
      <c r="C176" s="518"/>
      <c r="D176" s="518"/>
      <c r="E176" s="518"/>
      <c r="F176" s="518"/>
      <c r="G176" s="114"/>
    </row>
    <row r="177" spans="1:7" ht="32.25" customHeight="1" x14ac:dyDescent="0.4">
      <c r="A177" s="450" t="s">
        <v>311</v>
      </c>
      <c r="B177" s="450"/>
      <c r="C177" s="450"/>
      <c r="D177" s="450"/>
      <c r="E177" s="450"/>
      <c r="F177" s="45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438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423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439</v>
      </c>
      <c r="B186" s="476"/>
      <c r="C186" s="477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440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9"/>
      <c r="B188" s="519"/>
      <c r="C188" s="519"/>
      <c r="D188" s="519"/>
      <c r="E188" s="519"/>
      <c r="F188" s="519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3" t="s">
        <v>28</v>
      </c>
      <c r="B191" s="444" t="s">
        <v>29</v>
      </c>
      <c r="C191" s="444"/>
      <c r="D191" s="444" t="s">
        <v>42</v>
      </c>
      <c r="E191" s="434" t="s">
        <v>266</v>
      </c>
      <c r="F191" s="434" t="s">
        <v>302</v>
      </c>
      <c r="G191" s="114"/>
    </row>
    <row r="192" spans="1:7" ht="21" x14ac:dyDescent="0.4">
      <c r="A192" s="443"/>
      <c r="B192" s="118" t="s">
        <v>32</v>
      </c>
      <c r="C192" s="118" t="s">
        <v>31</v>
      </c>
      <c r="D192" s="444"/>
      <c r="E192" s="434"/>
      <c r="F192" s="434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51" t="s">
        <v>34</v>
      </c>
      <c r="B203" s="452"/>
      <c r="C203" s="453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7"/>
      <c r="B205" s="437"/>
      <c r="C205" s="437"/>
      <c r="D205" s="437"/>
      <c r="E205" s="437"/>
      <c r="F205" s="437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441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427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51" t="s">
        <v>34</v>
      </c>
      <c r="B227" s="452"/>
      <c r="C227" s="453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7"/>
      <c r="B229" s="437"/>
      <c r="C229" s="437"/>
      <c r="D229" s="437"/>
      <c r="E229" s="437"/>
      <c r="F229" s="437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40" t="s">
        <v>311</v>
      </c>
      <c r="B236" s="441"/>
      <c r="C236" s="441"/>
      <c r="D236" s="442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423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51" t="s">
        <v>34</v>
      </c>
      <c r="B245" s="452"/>
      <c r="C245" s="453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442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443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7"/>
      <c r="B250" s="437"/>
      <c r="C250" s="437"/>
      <c r="D250" s="437"/>
      <c r="E250" s="437"/>
      <c r="F250" s="437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3" t="s">
        <v>28</v>
      </c>
      <c r="B253" s="444" t="s">
        <v>29</v>
      </c>
      <c r="C253" s="444"/>
      <c r="D253" s="444" t="s">
        <v>42</v>
      </c>
      <c r="E253" s="434" t="s">
        <v>266</v>
      </c>
      <c r="F253" s="434" t="s">
        <v>302</v>
      </c>
      <c r="G253" s="129"/>
    </row>
    <row r="254" spans="1:7" ht="21" x14ac:dyDescent="0.4">
      <c r="A254" s="443"/>
      <c r="B254" s="118" t="s">
        <v>32</v>
      </c>
      <c r="C254" s="118" t="s">
        <v>31</v>
      </c>
      <c r="D254" s="444"/>
      <c r="E254" s="434"/>
      <c r="F254" s="434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51" t="s">
        <v>34</v>
      </c>
      <c r="B265" s="452"/>
      <c r="C265" s="453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441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427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7"/>
      <c r="B290" s="487"/>
      <c r="C290" s="487"/>
      <c r="D290" s="487"/>
      <c r="E290" s="487"/>
      <c r="F290" s="487"/>
      <c r="G290" s="129"/>
    </row>
    <row r="291" spans="1:7" s="80" customFormat="1" ht="31.5" customHeight="1" x14ac:dyDescent="0.4">
      <c r="A291" s="445" t="s">
        <v>311</v>
      </c>
      <c r="B291" s="445"/>
      <c r="C291" s="445"/>
      <c r="D291" s="445"/>
      <c r="E291" s="445"/>
      <c r="F291" s="44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423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444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445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3" t="s">
        <v>28</v>
      </c>
      <c r="B308" s="444" t="s">
        <v>29</v>
      </c>
      <c r="C308" s="444"/>
      <c r="D308" s="444" t="s">
        <v>42</v>
      </c>
      <c r="E308" s="434" t="s">
        <v>266</v>
      </c>
      <c r="F308" s="434" t="s">
        <v>302</v>
      </c>
      <c r="G308" s="129"/>
    </row>
    <row r="309" spans="1:7" ht="21" x14ac:dyDescent="0.4">
      <c r="A309" s="443"/>
      <c r="B309" s="118" t="s">
        <v>32</v>
      </c>
      <c r="C309" s="118" t="s">
        <v>31</v>
      </c>
      <c r="D309" s="444"/>
      <c r="E309" s="434"/>
      <c r="F309" s="434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441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427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9"/>
      <c r="B357" s="439"/>
      <c r="C357" s="439"/>
      <c r="D357" s="439"/>
      <c r="E357" s="439"/>
      <c r="F357" s="439"/>
      <c r="G357" s="439"/>
    </row>
    <row r="358" spans="1:7" ht="32.25" customHeight="1" x14ac:dyDescent="0.4">
      <c r="A358" s="465" t="s">
        <v>311</v>
      </c>
      <c r="B358" s="465"/>
      <c r="C358" s="465"/>
      <c r="D358" s="465"/>
      <c r="E358" s="465"/>
      <c r="F358" s="465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446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447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3" t="s">
        <v>28</v>
      </c>
      <c r="B375" s="444" t="s">
        <v>29</v>
      </c>
      <c r="C375" s="444"/>
      <c r="D375" s="444" t="s">
        <v>42</v>
      </c>
      <c r="E375" s="434" t="s">
        <v>266</v>
      </c>
      <c r="F375" s="434" t="s">
        <v>302</v>
      </c>
      <c r="G375" s="173"/>
    </row>
    <row r="376" spans="1:7" s="260" customFormat="1" ht="21" x14ac:dyDescent="0.4">
      <c r="A376" s="443"/>
      <c r="B376" s="118" t="s">
        <v>32</v>
      </c>
      <c r="C376" s="118" t="s">
        <v>31</v>
      </c>
      <c r="D376" s="444"/>
      <c r="E376" s="434"/>
      <c r="F376" s="434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427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61"/>
      <c r="B415" s="462"/>
      <c r="C415" s="462"/>
      <c r="D415" s="462"/>
      <c r="E415" s="462"/>
      <c r="F415" s="462"/>
      <c r="G415" s="462"/>
    </row>
    <row r="416" spans="1:7" s="260" customFormat="1" ht="24.75" x14ac:dyDescent="0.4">
      <c r="A416" s="430" t="s">
        <v>320</v>
      </c>
      <c r="B416" s="430"/>
      <c r="C416" s="430"/>
      <c r="D416" s="430"/>
      <c r="E416" s="430"/>
      <c r="F416" s="430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448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449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450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451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3" t="s">
        <v>28</v>
      </c>
      <c r="B433" s="444" t="s">
        <v>29</v>
      </c>
      <c r="C433" s="444"/>
      <c r="D433" s="444" t="s">
        <v>42</v>
      </c>
      <c r="E433" s="434" t="s">
        <v>266</v>
      </c>
      <c r="F433" s="434" t="s">
        <v>302</v>
      </c>
      <c r="G433" s="129"/>
    </row>
    <row r="434" spans="1:7" ht="21" x14ac:dyDescent="0.4">
      <c r="A434" s="443"/>
      <c r="B434" s="118" t="s">
        <v>32</v>
      </c>
      <c r="C434" s="118" t="s">
        <v>31</v>
      </c>
      <c r="D434" s="444"/>
      <c r="E434" s="434"/>
      <c r="F434" s="434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30" t="s">
        <v>311</v>
      </c>
      <c r="B464" s="430"/>
      <c r="C464" s="430"/>
      <c r="D464" s="430"/>
      <c r="E464" s="430"/>
      <c r="F464" s="430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423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452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453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8" t="s">
        <v>426</v>
      </c>
      <c r="B478" s="468"/>
      <c r="C478" s="468"/>
      <c r="D478" s="468"/>
      <c r="E478" s="468"/>
      <c r="F478" s="468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31" t="s">
        <v>28</v>
      </c>
      <c r="B480" s="432" t="s">
        <v>29</v>
      </c>
      <c r="C480" s="432"/>
      <c r="D480" s="432" t="s">
        <v>42</v>
      </c>
      <c r="E480" s="433" t="s">
        <v>266</v>
      </c>
      <c r="F480" s="433" t="s">
        <v>302</v>
      </c>
      <c r="G480" s="114"/>
    </row>
    <row r="481" spans="1:7" ht="21" x14ac:dyDescent="0.4">
      <c r="A481" s="431"/>
      <c r="B481" s="320" t="s">
        <v>32</v>
      </c>
      <c r="C481" s="320" t="s">
        <v>31</v>
      </c>
      <c r="D481" s="432"/>
      <c r="E481" s="433"/>
      <c r="F481" s="433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7" t="s">
        <v>52</v>
      </c>
      <c r="B483" s="507"/>
      <c r="C483" s="507"/>
      <c r="D483" s="507"/>
      <c r="E483" s="507"/>
      <c r="F483" s="50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5" t="s">
        <v>464</v>
      </c>
      <c r="B491" s="506"/>
      <c r="C491" s="506"/>
      <c r="D491" s="506"/>
      <c r="E491" s="506"/>
      <c r="F491" s="506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9" t="s">
        <v>23</v>
      </c>
      <c r="B505" s="480"/>
      <c r="C505" s="480"/>
      <c r="D505" s="480"/>
      <c r="E505" s="480"/>
      <c r="F505" s="48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3"/>
      <c r="B517" s="463"/>
      <c r="C517" s="463"/>
      <c r="D517" s="463"/>
      <c r="E517" s="463"/>
      <c r="F517" s="463"/>
      <c r="G517" s="463"/>
    </row>
    <row r="518" spans="1:7" ht="26.25" customHeight="1" x14ac:dyDescent="0.5">
      <c r="A518" s="369" t="s">
        <v>311</v>
      </c>
      <c r="B518" s="464"/>
      <c r="C518" s="464"/>
      <c r="D518" s="464"/>
      <c r="E518" s="464"/>
      <c r="F518" s="464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423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454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455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9" t="s">
        <v>97</v>
      </c>
      <c r="B530" s="469"/>
      <c r="C530" s="469"/>
      <c r="D530" s="469"/>
      <c r="E530" s="469"/>
      <c r="F530" s="469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82" t="s">
        <v>28</v>
      </c>
      <c r="B532" s="470" t="s">
        <v>29</v>
      </c>
      <c r="C532" s="484"/>
      <c r="D532" s="444" t="s">
        <v>42</v>
      </c>
      <c r="E532" s="434" t="s">
        <v>266</v>
      </c>
      <c r="F532" s="434" t="s">
        <v>302</v>
      </c>
      <c r="G532" s="114"/>
    </row>
    <row r="533" spans="1:7" ht="21" x14ac:dyDescent="0.4">
      <c r="A533" s="483"/>
      <c r="B533" s="315" t="s">
        <v>32</v>
      </c>
      <c r="C533" s="316" t="s">
        <v>31</v>
      </c>
      <c r="D533" s="444"/>
      <c r="E533" s="434"/>
      <c r="F533" s="434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6"/>
      <c r="D535" s="466"/>
      <c r="E535" s="466"/>
      <c r="F535" s="467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51" t="s">
        <v>34</v>
      </c>
      <c r="B542" s="452"/>
      <c r="C542" s="453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51" t="s">
        <v>33</v>
      </c>
      <c r="B543" s="452"/>
      <c r="C543" s="453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7"/>
      <c r="B544" s="437"/>
      <c r="C544" s="437"/>
      <c r="D544" s="437"/>
      <c r="E544" s="437"/>
      <c r="F544" s="437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427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8"/>
      <c r="B556" s="439"/>
      <c r="C556" s="439"/>
      <c r="D556" s="439"/>
      <c r="E556" s="439"/>
      <c r="F556" s="439"/>
      <c r="G556" s="439"/>
    </row>
    <row r="557" spans="1:7" ht="35.25" customHeight="1" x14ac:dyDescent="0.4">
      <c r="A557" s="371" t="s">
        <v>311</v>
      </c>
      <c r="B557" s="337"/>
      <c r="C557" s="503"/>
      <c r="D557" s="503"/>
      <c r="E557" s="503"/>
      <c r="F557" s="504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423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5" t="s">
        <v>34</v>
      </c>
      <c r="B566" s="435"/>
      <c r="C566" s="436"/>
      <c r="D566" s="378">
        <f>SUM(B558:C565,B546:C555)</f>
        <v>0</v>
      </c>
      <c r="E566" s="108"/>
      <c r="F566" s="114"/>
      <c r="G566" s="114"/>
    </row>
    <row r="567" spans="1:7" ht="21" x14ac:dyDescent="0.4">
      <c r="A567" s="435" t="s">
        <v>33</v>
      </c>
      <c r="B567" s="435"/>
      <c r="C567" s="435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456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457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7"/>
      <c r="B572" s="437"/>
      <c r="C572" s="437"/>
      <c r="D572" s="437"/>
      <c r="E572" s="437"/>
      <c r="F572" s="437"/>
      <c r="G572" s="114"/>
    </row>
    <row r="573" spans="1:7" ht="22.5" x14ac:dyDescent="0.45">
      <c r="A573" s="429" t="s">
        <v>19</v>
      </c>
      <c r="B573" s="429"/>
      <c r="C573" s="429"/>
      <c r="D573" s="429"/>
      <c r="E573" s="429"/>
      <c r="F573" s="429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31" t="s">
        <v>28</v>
      </c>
      <c r="B575" s="432" t="s">
        <v>29</v>
      </c>
      <c r="C575" s="432"/>
      <c r="D575" s="432" t="s">
        <v>42</v>
      </c>
      <c r="E575" s="433" t="s">
        <v>266</v>
      </c>
      <c r="F575" s="433" t="s">
        <v>302</v>
      </c>
      <c r="G575" s="114"/>
    </row>
    <row r="576" spans="1:7" ht="21" x14ac:dyDescent="0.4">
      <c r="A576" s="431"/>
      <c r="B576" s="320" t="s">
        <v>32</v>
      </c>
      <c r="C576" s="320" t="s">
        <v>31</v>
      </c>
      <c r="D576" s="432"/>
      <c r="E576" s="433"/>
      <c r="F576" s="433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91" t="s">
        <v>10</v>
      </c>
      <c r="B578" s="492"/>
      <c r="C578" s="492"/>
      <c r="D578" s="492"/>
      <c r="E578" s="492"/>
      <c r="F578" s="493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5" t="s">
        <v>34</v>
      </c>
      <c r="B588" s="435"/>
      <c r="C588" s="436"/>
      <c r="D588" s="378">
        <f>SUM(B579:C587)</f>
        <v>0</v>
      </c>
      <c r="E588" s="108"/>
      <c r="F588" s="114"/>
      <c r="G588" s="114"/>
    </row>
    <row r="589" spans="1:7" ht="21" x14ac:dyDescent="0.4">
      <c r="A589" s="435" t="s">
        <v>33</v>
      </c>
      <c r="B589" s="435"/>
      <c r="C589" s="435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4" t="s">
        <v>23</v>
      </c>
      <c r="B591" s="495"/>
      <c r="C591" s="495"/>
      <c r="D591" s="495"/>
      <c r="E591" s="495"/>
      <c r="F591" s="496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448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5" t="s">
        <v>34</v>
      </c>
      <c r="B606" s="435"/>
      <c r="C606" s="436"/>
      <c r="D606" s="378">
        <f>SUM(B592:C605)</f>
        <v>0</v>
      </c>
      <c r="E606" s="108"/>
      <c r="F606" s="114"/>
      <c r="G606" s="114"/>
    </row>
    <row r="607" spans="1:7" ht="21" x14ac:dyDescent="0.4">
      <c r="A607" s="435" t="s">
        <v>33</v>
      </c>
      <c r="B607" s="435"/>
      <c r="C607" s="435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500" t="s">
        <v>170</v>
      </c>
      <c r="B610" s="501"/>
      <c r="C610" s="502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9" t="s">
        <v>8</v>
      </c>
      <c r="B612" s="429"/>
      <c r="C612" s="429"/>
      <c r="D612" s="429"/>
      <c r="E612" s="429"/>
      <c r="F612" s="429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3" t="s">
        <v>28</v>
      </c>
      <c r="B614" s="444" t="s">
        <v>29</v>
      </c>
      <c r="C614" s="444"/>
      <c r="D614" s="444" t="s">
        <v>42</v>
      </c>
      <c r="E614" s="434" t="s">
        <v>266</v>
      </c>
      <c r="F614" s="434" t="s">
        <v>302</v>
      </c>
      <c r="G614" s="114"/>
    </row>
    <row r="615" spans="1:7" ht="18.75" customHeight="1" x14ac:dyDescent="0.4">
      <c r="A615" s="443"/>
      <c r="B615" s="118" t="s">
        <v>32</v>
      </c>
      <c r="C615" s="118" t="s">
        <v>31</v>
      </c>
      <c r="D615" s="444"/>
      <c r="E615" s="434"/>
      <c r="F615" s="434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9"/>
      <c r="D617" s="489"/>
      <c r="E617" s="489"/>
      <c r="F617" s="490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458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5" t="s">
        <v>34</v>
      </c>
      <c r="B627" s="435"/>
      <c r="C627" s="435"/>
      <c r="D627" s="378">
        <f>SUM(B618:C626)</f>
        <v>0</v>
      </c>
      <c r="E627" s="486"/>
      <c r="F627" s="487"/>
      <c r="G627" s="129"/>
    </row>
    <row r="628" spans="1:7" ht="21" x14ac:dyDescent="0.4">
      <c r="A628" s="435" t="s">
        <v>33</v>
      </c>
      <c r="B628" s="435"/>
      <c r="C628" s="435"/>
      <c r="D628" s="388" t="e">
        <f>D627/(COUNT(B618:C626)*2)</f>
        <v>#DIV/0!</v>
      </c>
      <c r="E628" s="488"/>
      <c r="F628" s="463"/>
      <c r="G628" s="129"/>
    </row>
    <row r="629" spans="1:7" ht="21" x14ac:dyDescent="0.4">
      <c r="A629" s="325"/>
      <c r="B629" s="135"/>
      <c r="C629" s="485"/>
      <c r="D629" s="485"/>
      <c r="E629" s="485"/>
      <c r="F629" s="485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51" t="s">
        <v>34</v>
      </c>
      <c r="B639" s="452"/>
      <c r="C639" s="453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9"/>
      <c r="D642" s="489"/>
      <c r="E642" s="489"/>
      <c r="F642" s="490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458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51" t="s">
        <v>34</v>
      </c>
      <c r="B650" s="452"/>
      <c r="C650" s="453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8"/>
      <c r="B652" s="478"/>
      <c r="C652" s="478"/>
      <c r="D652" s="478"/>
      <c r="E652" s="478"/>
      <c r="F652" s="478"/>
      <c r="G652" s="478"/>
    </row>
    <row r="653" spans="1:16382" ht="24.75" x14ac:dyDescent="0.4">
      <c r="A653" s="363" t="s">
        <v>26</v>
      </c>
      <c r="B653" s="489"/>
      <c r="C653" s="489"/>
      <c r="D653" s="489"/>
      <c r="E653" s="489"/>
      <c r="F653" s="490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71" t="s">
        <v>311</v>
      </c>
      <c r="B661" s="472"/>
      <c r="C661" s="472"/>
      <c r="D661" s="472"/>
      <c r="E661" s="472"/>
      <c r="F661" s="473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423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9" t="s">
        <v>356</v>
      </c>
      <c r="B676" s="429"/>
      <c r="C676" s="429"/>
      <c r="D676" s="429"/>
      <c r="E676" s="429"/>
      <c r="F676" s="429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3" t="s">
        <v>28</v>
      </c>
      <c r="B678" s="444" t="s">
        <v>29</v>
      </c>
      <c r="C678" s="444"/>
      <c r="D678" s="444" t="s">
        <v>42</v>
      </c>
      <c r="E678" s="434" t="s">
        <v>266</v>
      </c>
      <c r="F678" s="434" t="s">
        <v>302</v>
      </c>
      <c r="G678" s="129"/>
    </row>
    <row r="679" spans="1:7" ht="21" x14ac:dyDescent="0.4">
      <c r="A679" s="443"/>
      <c r="B679" s="118" t="s">
        <v>32</v>
      </c>
      <c r="C679" s="118" t="s">
        <v>31</v>
      </c>
      <c r="D679" s="444"/>
      <c r="E679" s="434"/>
      <c r="F679" s="434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476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459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423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428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429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4" t="s">
        <v>460</v>
      </c>
      <c r="B704" s="474"/>
      <c r="C704" s="474"/>
      <c r="D704" s="474"/>
      <c r="E704" s="474"/>
      <c r="F704" s="474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10" t="s">
        <v>28</v>
      </c>
      <c r="B706" s="470" t="s">
        <v>29</v>
      </c>
      <c r="C706" s="470"/>
      <c r="D706" s="444" t="s">
        <v>42</v>
      </c>
      <c r="E706" s="434" t="s">
        <v>266</v>
      </c>
      <c r="F706" s="434" t="s">
        <v>302</v>
      </c>
      <c r="G706" s="274"/>
    </row>
    <row r="707" spans="1:7" ht="21" x14ac:dyDescent="0.4">
      <c r="A707" s="511"/>
      <c r="B707" s="383" t="s">
        <v>32</v>
      </c>
      <c r="C707" s="383" t="s">
        <v>31</v>
      </c>
      <c r="D707" s="444"/>
      <c r="E707" s="434"/>
      <c r="F707" s="434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7" t="s">
        <v>306</v>
      </c>
      <c r="B709" s="498"/>
      <c r="C709" s="498"/>
      <c r="D709" s="498"/>
      <c r="E709" s="498"/>
      <c r="F709" s="49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8"/>
      <c r="C715" s="50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8"/>
      <c r="C716" s="50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7" t="s">
        <v>307</v>
      </c>
      <c r="B718" s="498"/>
      <c r="C718" s="498"/>
      <c r="D718" s="498"/>
      <c r="E718" s="498"/>
      <c r="F718" s="49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423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430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431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423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424</v>
      </c>
      <c r="B729" s="262"/>
      <c r="C729" s="263"/>
      <c r="D729" s="26">
        <f>SUM(D725,D701,D672,D609,D569,D526,D475,D428,D370,D303,D248,D186,D130,D47)</f>
        <v>-6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-0.5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5"/>
      <c r="E1" s="525"/>
      <c r="F1" s="525"/>
      <c r="G1" s="525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6" t="s">
        <v>46</v>
      </c>
      <c r="B6" s="526"/>
      <c r="C6" s="526"/>
      <c r="D6" s="526"/>
      <c r="E6" s="526"/>
      <c r="F6" s="526"/>
      <c r="G6" s="92"/>
    </row>
    <row r="7" spans="1:7" s="258" customFormat="1" ht="21.75" customHeight="1" x14ac:dyDescent="0.45">
      <c r="A7" s="527" t="str">
        <f>'Page de garde'!D18</f>
        <v>UHD</v>
      </c>
      <c r="B7" s="527"/>
      <c r="C7" s="527"/>
      <c r="D7" s="527"/>
      <c r="E7" s="527"/>
      <c r="F7" s="527"/>
      <c r="G7" s="92"/>
    </row>
    <row r="8" spans="1:7" s="258" customFormat="1" ht="24" x14ac:dyDescent="0.45">
      <c r="A8" s="4" t="s">
        <v>39</v>
      </c>
      <c r="B8" s="528" t="str">
        <f>'A1 Exploitation'!B9:F9</f>
        <v>Dr Hend KAMOUN</v>
      </c>
      <c r="C8" s="528"/>
      <c r="D8" s="528"/>
      <c r="E8" s="528"/>
      <c r="F8" s="528"/>
      <c r="G8" s="92"/>
    </row>
    <row r="9" spans="1:7" s="258" customFormat="1" ht="24" x14ac:dyDescent="0.45">
      <c r="A9" s="5" t="s">
        <v>41</v>
      </c>
      <c r="B9" s="529" t="str">
        <f>'A1 Exploitation'!B10:F10</f>
        <v>Directeur du magasin et chefs rayons</v>
      </c>
      <c r="C9" s="529"/>
      <c r="D9" s="529"/>
      <c r="E9" s="529"/>
      <c r="F9" s="529"/>
      <c r="G9" s="92"/>
    </row>
    <row r="10" spans="1:7" s="258" customFormat="1" ht="24" x14ac:dyDescent="0.45">
      <c r="A10" s="4" t="s">
        <v>40</v>
      </c>
      <c r="B10" s="524">
        <f>'A1 Exploitation'!B11:F11</f>
        <v>43509</v>
      </c>
      <c r="C10" s="524"/>
      <c r="D10" s="524"/>
      <c r="E10" s="524"/>
      <c r="F10" s="524"/>
      <c r="G10" s="92"/>
    </row>
    <row r="11" spans="1:7" s="258" customFormat="1" ht="24" x14ac:dyDescent="0.45">
      <c r="A11" s="4" t="s">
        <v>250</v>
      </c>
      <c r="B11" s="530" t="e">
        <f>D199</f>
        <v>#DIV/0!</v>
      </c>
      <c r="C11" s="530"/>
      <c r="D11" s="530"/>
      <c r="E11" s="530"/>
      <c r="F11" s="530"/>
      <c r="G11" s="92"/>
    </row>
    <row r="12" spans="1:7" s="258" customFormat="1" ht="22.5" x14ac:dyDescent="0.45">
      <c r="A12" s="1"/>
      <c r="D12" s="455"/>
      <c r="E12" s="455"/>
      <c r="F12" s="455"/>
      <c r="G12" s="455"/>
    </row>
    <row r="13" spans="1:7" s="258" customFormat="1" ht="11.25" customHeight="1" x14ac:dyDescent="0.3">
      <c r="A13" s="531" t="s">
        <v>28</v>
      </c>
      <c r="B13" s="532" t="s">
        <v>29</v>
      </c>
      <c r="C13" s="532"/>
      <c r="D13" s="532" t="s">
        <v>42</v>
      </c>
      <c r="E13" s="532" t="s">
        <v>160</v>
      </c>
      <c r="F13" s="532" t="s">
        <v>161</v>
      </c>
      <c r="G13" s="80"/>
    </row>
    <row r="14" spans="1:7" s="258" customFormat="1" ht="12.75" customHeight="1" x14ac:dyDescent="0.3">
      <c r="A14" s="531"/>
      <c r="B14" s="22" t="s">
        <v>32</v>
      </c>
      <c r="C14" s="22" t="s">
        <v>31</v>
      </c>
      <c r="D14" s="532"/>
      <c r="E14" s="532"/>
      <c r="F14" s="532"/>
      <c r="G14" s="94"/>
    </row>
    <row r="15" spans="1:7" x14ac:dyDescent="0.3">
      <c r="A15" s="545"/>
      <c r="B15" s="546"/>
      <c r="C15" s="546"/>
      <c r="D15" s="546"/>
      <c r="E15" s="546"/>
      <c r="F15" s="546"/>
    </row>
    <row r="16" spans="1:7" ht="19.5" x14ac:dyDescent="0.4">
      <c r="A16" s="538" t="s">
        <v>0</v>
      </c>
      <c r="B16" s="539"/>
      <c r="C16" s="539"/>
      <c r="D16" s="539"/>
      <c r="E16" s="539"/>
      <c r="F16" s="53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461</v>
      </c>
      <c r="B21" s="265" t="s">
        <v>30</v>
      </c>
      <c r="C21" s="265"/>
      <c r="D21" s="65"/>
      <c r="E21" s="265"/>
      <c r="F21" s="265"/>
    </row>
    <row r="22" spans="1:7" x14ac:dyDescent="0.3">
      <c r="A22" s="540" t="s">
        <v>34</v>
      </c>
      <c r="B22" s="534"/>
      <c r="C22" s="535"/>
      <c r="D22" s="381">
        <f>SUM(B17:C21)</f>
        <v>0</v>
      </c>
    </row>
    <row r="23" spans="1:7" x14ac:dyDescent="0.3">
      <c r="A23" s="533" t="s">
        <v>251</v>
      </c>
      <c r="B23" s="536"/>
      <c r="C23" s="537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1" t="s">
        <v>4</v>
      </c>
      <c r="B25" s="542"/>
      <c r="C25" s="542"/>
      <c r="D25" s="542"/>
      <c r="E25" s="542"/>
      <c r="F25" s="542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3" t="s">
        <v>34</v>
      </c>
      <c r="B33" s="536"/>
      <c r="C33" s="537"/>
      <c r="D33" s="380">
        <f>SUM(B26:C32)</f>
        <v>0</v>
      </c>
    </row>
    <row r="34" spans="1:7" x14ac:dyDescent="0.3">
      <c r="A34" s="533" t="s">
        <v>251</v>
      </c>
      <c r="B34" s="536"/>
      <c r="C34" s="537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1" t="s">
        <v>180</v>
      </c>
      <c r="B36" s="542"/>
      <c r="C36" s="542"/>
      <c r="D36" s="542"/>
      <c r="E36" s="542"/>
      <c r="F36" s="542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3" t="s">
        <v>34</v>
      </c>
      <c r="B42" s="536"/>
      <c r="C42" s="537"/>
      <c r="D42" s="380">
        <f>SUM(B37:C41)</f>
        <v>0</v>
      </c>
      <c r="E42" s="259"/>
      <c r="F42" s="259"/>
      <c r="G42" s="93"/>
    </row>
    <row r="43" spans="1:7" s="10" customFormat="1" x14ac:dyDescent="0.3">
      <c r="A43" s="533" t="s">
        <v>251</v>
      </c>
      <c r="B43" s="536"/>
      <c r="C43" s="537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3" t="s">
        <v>19</v>
      </c>
      <c r="B45" s="544"/>
      <c r="C45" s="544"/>
      <c r="D45" s="544"/>
      <c r="E45" s="544"/>
      <c r="F45" s="544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3" t="s">
        <v>34</v>
      </c>
      <c r="B52" s="536"/>
      <c r="C52" s="537"/>
      <c r="D52" s="380">
        <f>SUM(B46:C51)</f>
        <v>0</v>
      </c>
    </row>
    <row r="53" spans="1:7" x14ac:dyDescent="0.3">
      <c r="A53" s="533" t="s">
        <v>251</v>
      </c>
      <c r="B53" s="536"/>
      <c r="C53" s="537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1" t="s">
        <v>8</v>
      </c>
      <c r="B55" s="542"/>
      <c r="C55" s="542"/>
      <c r="D55" s="542"/>
      <c r="E55" s="542"/>
      <c r="F55" s="542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3" t="s">
        <v>34</v>
      </c>
      <c r="B63" s="536"/>
      <c r="C63" s="537"/>
      <c r="D63" s="380">
        <f>SUM(B56:C62)</f>
        <v>0</v>
      </c>
    </row>
    <row r="64" spans="1:7" x14ac:dyDescent="0.3">
      <c r="A64" s="533" t="s">
        <v>251</v>
      </c>
      <c r="B64" s="536"/>
      <c r="C64" s="537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1" t="s">
        <v>111</v>
      </c>
      <c r="B66" s="542"/>
      <c r="C66" s="542"/>
      <c r="D66" s="542"/>
      <c r="E66" s="542"/>
      <c r="F66" s="542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3" t="s">
        <v>34</v>
      </c>
      <c r="B84" s="536"/>
      <c r="C84" s="537"/>
      <c r="D84" s="380">
        <f>SUM(B67:C83)</f>
        <v>0</v>
      </c>
    </row>
    <row r="85" spans="1:7" x14ac:dyDescent="0.3">
      <c r="A85" s="533" t="s">
        <v>251</v>
      </c>
      <c r="B85" s="536"/>
      <c r="C85" s="537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1" t="s">
        <v>172</v>
      </c>
      <c r="B87" s="542"/>
      <c r="C87" s="542"/>
      <c r="D87" s="542"/>
      <c r="E87" s="542"/>
      <c r="F87" s="542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3" t="s">
        <v>34</v>
      </c>
      <c r="B102" s="536"/>
      <c r="C102" s="537"/>
      <c r="D102" s="380">
        <f>SUM(B88:C101)</f>
        <v>0</v>
      </c>
    </row>
    <row r="103" spans="1:7" x14ac:dyDescent="0.3">
      <c r="A103" s="533" t="s">
        <v>251</v>
      </c>
      <c r="B103" s="536"/>
      <c r="C103" s="537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1" t="s">
        <v>173</v>
      </c>
      <c r="B106" s="542"/>
      <c r="C106" s="542"/>
      <c r="D106" s="542"/>
      <c r="E106" s="542"/>
      <c r="F106" s="542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3" t="s">
        <v>34</v>
      </c>
      <c r="B118" s="536"/>
      <c r="C118" s="537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3" t="s">
        <v>251</v>
      </c>
      <c r="B119" s="536"/>
      <c r="C119" s="537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1" t="s">
        <v>156</v>
      </c>
      <c r="B121" s="542"/>
      <c r="C121" s="542"/>
      <c r="D121" s="542"/>
      <c r="E121" s="542"/>
      <c r="F121" s="542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3" t="s">
        <v>34</v>
      </c>
      <c r="B133" s="536"/>
      <c r="C133" s="537"/>
      <c r="D133" s="380">
        <f>SUM(B122:C132)</f>
        <v>0</v>
      </c>
    </row>
    <row r="134" spans="1:7" x14ac:dyDescent="0.3">
      <c r="A134" s="533" t="s">
        <v>251</v>
      </c>
      <c r="B134" s="536"/>
      <c r="C134" s="537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1" t="s">
        <v>61</v>
      </c>
      <c r="B136" s="542"/>
      <c r="C136" s="542"/>
      <c r="D136" s="542"/>
      <c r="E136" s="542"/>
      <c r="F136" s="542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3" t="s">
        <v>34</v>
      </c>
      <c r="B149" s="536"/>
      <c r="C149" s="537"/>
      <c r="D149" s="380">
        <f>SUM(B137:C148)</f>
        <v>0</v>
      </c>
    </row>
    <row r="150" spans="1:7" x14ac:dyDescent="0.3">
      <c r="A150" s="533" t="s">
        <v>251</v>
      </c>
      <c r="B150" s="536"/>
      <c r="C150" s="537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1" t="s">
        <v>178</v>
      </c>
      <c r="B152" s="542"/>
      <c r="C152" s="542"/>
      <c r="D152" s="542"/>
      <c r="E152" s="542"/>
      <c r="F152" s="542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3" t="s">
        <v>34</v>
      </c>
      <c r="B161" s="534"/>
      <c r="C161" s="535"/>
      <c r="D161" s="381">
        <f>SUM(B153:C160)</f>
        <v>0</v>
      </c>
    </row>
    <row r="162" spans="1:7" x14ac:dyDescent="0.3">
      <c r="A162" s="533" t="s">
        <v>251</v>
      </c>
      <c r="B162" s="536"/>
      <c r="C162" s="537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1" t="s">
        <v>64</v>
      </c>
      <c r="B164" s="542"/>
      <c r="C164" s="542"/>
      <c r="D164" s="542"/>
      <c r="E164" s="542"/>
      <c r="F164" s="542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3" t="s">
        <v>34</v>
      </c>
      <c r="B169" s="536"/>
      <c r="C169" s="537"/>
      <c r="D169" s="380">
        <f>SUM(B165:C168)</f>
        <v>0</v>
      </c>
    </row>
    <row r="170" spans="1:7" x14ac:dyDescent="0.3">
      <c r="A170" s="533" t="s">
        <v>251</v>
      </c>
      <c r="B170" s="536"/>
      <c r="C170" s="537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7" t="s">
        <v>15</v>
      </c>
      <c r="B172" s="548"/>
      <c r="C172" s="548"/>
      <c r="D172" s="548"/>
      <c r="E172" s="548"/>
      <c r="F172" s="548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3" t="s">
        <v>34</v>
      </c>
      <c r="B177" s="536"/>
      <c r="C177" s="537"/>
      <c r="D177" s="380">
        <f>SUM(B173:C176)</f>
        <v>0</v>
      </c>
    </row>
    <row r="178" spans="1:7" x14ac:dyDescent="0.3">
      <c r="A178" s="533" t="s">
        <v>251</v>
      </c>
      <c r="B178" s="536"/>
      <c r="C178" s="537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1" t="s">
        <v>65</v>
      </c>
      <c r="B180" s="542"/>
      <c r="C180" s="542"/>
      <c r="D180" s="542"/>
      <c r="E180" s="542"/>
      <c r="F180" s="542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3" t="s">
        <v>34</v>
      </c>
      <c r="B186" s="536"/>
      <c r="C186" s="537"/>
      <c r="D186" s="380">
        <f>SUM(B181:C185)</f>
        <v>0</v>
      </c>
    </row>
    <row r="187" spans="1:7" x14ac:dyDescent="0.3">
      <c r="A187" s="533" t="s">
        <v>251</v>
      </c>
      <c r="B187" s="536"/>
      <c r="C187" s="537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1" t="s">
        <v>177</v>
      </c>
      <c r="B189" s="542"/>
      <c r="C189" s="542"/>
      <c r="D189" s="542"/>
      <c r="E189" s="542"/>
      <c r="F189" s="542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3" t="s">
        <v>34</v>
      </c>
      <c r="B194" s="536"/>
      <c r="C194" s="537"/>
      <c r="D194" s="40">
        <f>SUM(B190:C193)</f>
        <v>0</v>
      </c>
    </row>
    <row r="195" spans="1:6" x14ac:dyDescent="0.3">
      <c r="A195" s="533" t="s">
        <v>251</v>
      </c>
      <c r="B195" s="536"/>
      <c r="C195" s="537"/>
      <c r="D195" s="21" t="e">
        <f>D194/(COUNT(B190:C193)*2)</f>
        <v>#DIV/0!</v>
      </c>
    </row>
    <row r="197" spans="1:6" ht="18" x14ac:dyDescent="0.35">
      <c r="A197" s="43" t="s">
        <v>423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424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DELL</cp:lastModifiedBy>
  <cp:lastPrinted>2019-01-11T11:00:47Z</cp:lastPrinted>
  <dcterms:created xsi:type="dcterms:W3CDTF">2015-10-03T07:44:26Z</dcterms:created>
  <dcterms:modified xsi:type="dcterms:W3CDTF">2019-02-23T22:06:13Z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