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bookViews>
  <sheets>
    <sheet name="Page de garde" sheetId="29" r:id="rId1"/>
    <sheet name="A1 Exploitation" sheetId="36" r:id="rId2"/>
    <sheet name="A1 Technique" sheetId="37" r:id="rId3"/>
    <sheet name="A2 Technique" sheetId="35" r:id="rId4"/>
    <sheet name="A2 Exploitation" sheetId="43"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4">#REF!</definedName>
    <definedName name="AA" localSheetId="3">#REF!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4">#REF!</definedName>
    <definedName name="Cotation" localSheetId="3">#REF!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4">#REF!</definedName>
    <definedName name="Liste" localSheetId="3">#REF!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4">#REF!</definedName>
    <definedName name="Listeok" localSheetId="3">#REF!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4">#REF!</definedName>
    <definedName name="P" localSheetId="3">#REF!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Technique'!$A$1:$G$199</definedName>
    <definedName name="_xlnm.Print_Area" localSheetId="4">'A2 Exploitation'!$A$1:$G$549</definedName>
    <definedName name="_xlnm.Print_Area" localSheetId="3">'A2 Technique'!$A$1:$G$199</definedName>
    <definedName name="_xlnm.Print_Area" localSheetId="5">'A3 Exploitation'!$A$1:$G$549</definedName>
    <definedName name="_xlnm.Print_Area" localSheetId="6">'A3 Technique'!$A$1:$G$199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8" l="1"/>
  <c r="B543" i="38"/>
  <c r="B532" i="38"/>
  <c r="B512" i="38"/>
  <c r="B498" i="38"/>
  <c r="B476" i="38"/>
  <c r="B439" i="38"/>
  <c r="B386" i="38"/>
  <c r="B353" i="38"/>
  <c r="B313" i="38"/>
  <c r="B261" i="38"/>
  <c r="B200" i="38"/>
  <c r="B153" i="38"/>
  <c r="B99" i="38"/>
  <c r="B41" i="38"/>
  <c r="B543" i="33"/>
  <c r="B532" i="33"/>
  <c r="B512" i="33"/>
  <c r="B498" i="33"/>
  <c r="D197" i="39" l="1"/>
  <c r="D476" i="38"/>
  <c r="F543" i="38"/>
  <c r="F543" i="31"/>
  <c r="D197" i="35"/>
  <c r="F543" i="43"/>
  <c r="D476" i="43"/>
  <c r="D444"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498"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386" i="40"/>
  <c r="B386" i="40" s="1"/>
  <c r="D387" i="40" s="1"/>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F512" i="38"/>
  <c r="E512" i="38"/>
  <c r="D512" i="38" s="1"/>
  <c r="F498" i="38"/>
  <c r="E498" i="38"/>
  <c r="F476" i="38"/>
  <c r="E476" i="38"/>
  <c r="F439" i="38"/>
  <c r="E439" i="38"/>
  <c r="F386" i="38"/>
  <c r="E386" i="38"/>
  <c r="D386" i="38" s="1"/>
  <c r="D387" i="38" s="1"/>
  <c r="F353" i="38"/>
  <c r="E353" i="38"/>
  <c r="F313" i="38"/>
  <c r="E313" i="38"/>
  <c r="D313" i="38" s="1"/>
  <c r="D314" i="38" s="1"/>
  <c r="F261" i="38"/>
  <c r="E261" i="38"/>
  <c r="F200" i="38"/>
  <c r="E200" i="38"/>
  <c r="D200" i="38" s="1"/>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D476" i="33" s="1"/>
  <c r="B476" i="33" s="1"/>
  <c r="F439" i="33"/>
  <c r="E439" i="33"/>
  <c r="F386" i="33"/>
  <c r="E386" i="33"/>
  <c r="F353" i="33"/>
  <c r="E353" i="33"/>
  <c r="F313" i="33"/>
  <c r="E313" i="33"/>
  <c r="F261" i="33"/>
  <c r="E261" i="33"/>
  <c r="F200" i="33"/>
  <c r="E200" i="33"/>
  <c r="F153" i="33"/>
  <c r="E153" i="33"/>
  <c r="F99" i="33"/>
  <c r="E99" i="33"/>
  <c r="F41" i="33"/>
  <c r="E41" i="33"/>
  <c r="F200" i="43"/>
  <c r="F153" i="43"/>
  <c r="F99" i="43"/>
  <c r="F41"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D153" i="43" s="1"/>
  <c r="E99" i="43"/>
  <c r="D99" i="43" s="1"/>
  <c r="B99" i="43" s="1"/>
  <c r="D100" i="43" s="1"/>
  <c r="E41" i="43"/>
  <c r="A537" i="43"/>
  <c r="A517" i="43"/>
  <c r="A506" i="43"/>
  <c r="A484" i="43"/>
  <c r="A447" i="43"/>
  <c r="A394" i="43"/>
  <c r="A361" i="43"/>
  <c r="A321" i="43"/>
  <c r="A269" i="43"/>
  <c r="A208" i="43"/>
  <c r="A161" i="43"/>
  <c r="A106" i="43"/>
  <c r="A49" i="43"/>
  <c r="A16" i="43"/>
  <c r="A8" i="43"/>
  <c r="A7" i="35" s="1"/>
  <c r="D532" i="43" l="1"/>
  <c r="D533" i="43" s="1"/>
  <c r="D534" i="43" s="1"/>
  <c r="B162" i="29" s="1"/>
  <c r="D99" i="38"/>
  <c r="D386" i="43"/>
  <c r="B386" i="43" s="1"/>
  <c r="D387" i="43" s="1"/>
  <c r="D390" i="43" s="1"/>
  <c r="D391" i="43" s="1"/>
  <c r="D512" i="43"/>
  <c r="B512" i="43" s="1"/>
  <c r="D513" i="43" s="1"/>
  <c r="D514" i="43" s="1"/>
  <c r="B152" i="29" s="1"/>
  <c r="D543" i="43"/>
  <c r="D544" i="43" s="1"/>
  <c r="D545" i="43" s="1"/>
  <c r="B171" i="29" s="1"/>
  <c r="D41" i="38"/>
  <c r="D42" i="38" s="1"/>
  <c r="D45" i="38" s="1"/>
  <c r="D46" i="38" s="1"/>
  <c r="D153" i="38"/>
  <c r="D154" i="38" s="1"/>
  <c r="D155" i="38" s="1"/>
  <c r="D261" i="38"/>
  <c r="D353" i="38"/>
  <c r="D354" i="38" s="1"/>
  <c r="D439" i="38"/>
  <c r="D498" i="38"/>
  <c r="D499" i="38" s="1"/>
  <c r="D502" i="38" s="1"/>
  <c r="D503" i="38" s="1"/>
  <c r="D532" i="38"/>
  <c r="D533" i="38" s="1"/>
  <c r="D534" i="38" s="1"/>
  <c r="D41" i="33"/>
  <c r="D99" i="33"/>
  <c r="B99" i="33" s="1"/>
  <c r="D200" i="33"/>
  <c r="D261" i="33"/>
  <c r="D313" i="33"/>
  <c r="B313" i="33" s="1"/>
  <c r="D314" i="33" s="1"/>
  <c r="D315" i="33" s="1"/>
  <c r="D353" i="33"/>
  <c r="D386" i="33"/>
  <c r="D439" i="33"/>
  <c r="D498" i="33"/>
  <c r="D499" i="33" s="1"/>
  <c r="D500" i="33" s="1"/>
  <c r="D512" i="33"/>
  <c r="D513" i="33" s="1"/>
  <c r="D514" i="33" s="1"/>
  <c r="D532" i="33"/>
  <c r="D533" i="33" s="1"/>
  <c r="D534" i="33" s="1"/>
  <c r="D543" i="33"/>
  <c r="D544" i="33" s="1"/>
  <c r="D545" i="33" s="1"/>
  <c r="D313" i="43"/>
  <c r="B313" i="43" s="1"/>
  <c r="D314" i="43" s="1"/>
  <c r="D317" i="43" s="1"/>
  <c r="D318" i="43" s="1"/>
  <c r="D547" i="40"/>
  <c r="B41" i="40"/>
  <c r="D42" i="40" s="1"/>
  <c r="D45" i="40" s="1"/>
  <c r="D46" i="40" s="1"/>
  <c r="D513" i="38"/>
  <c r="D514" i="38" s="1"/>
  <c r="D100" i="38"/>
  <c r="D101" i="38" s="1"/>
  <c r="D100" i="33"/>
  <c r="D440" i="38"/>
  <c r="D41" i="43"/>
  <c r="B41" i="43" s="1"/>
  <c r="D42" i="43" s="1"/>
  <c r="D261" i="43"/>
  <c r="B261" i="43" s="1"/>
  <c r="D262" i="43" s="1"/>
  <c r="D265" i="43" s="1"/>
  <c r="D266" i="43" s="1"/>
  <c r="D353" i="43"/>
  <c r="B353" i="43" s="1"/>
  <c r="D354" i="43" s="1"/>
  <c r="D439" i="43"/>
  <c r="B439" i="43" s="1"/>
  <c r="D440" i="43" s="1"/>
  <c r="D443" i="43" s="1"/>
  <c r="D498" i="43"/>
  <c r="B498" i="43" s="1"/>
  <c r="D499" i="43" s="1"/>
  <c r="D500" i="43" s="1"/>
  <c r="D153" i="33"/>
  <c r="B153" i="33" s="1"/>
  <c r="D154" i="33" s="1"/>
  <c r="D157" i="33" s="1"/>
  <c r="D158" i="33" s="1"/>
  <c r="B512" i="40"/>
  <c r="D513" i="40" s="1"/>
  <c r="D514" i="40" s="1"/>
  <c r="B153" i="43"/>
  <c r="D154" i="43" s="1"/>
  <c r="D157" i="43" s="1"/>
  <c r="D158" i="43" s="1"/>
  <c r="D202" i="43"/>
  <c r="D204" i="43"/>
  <c r="D205" i="43" s="1"/>
  <c r="D441" i="43"/>
  <c r="D478" i="43"/>
  <c r="D480" i="43"/>
  <c r="D481" i="43" s="1"/>
  <c r="D101" i="43"/>
  <c r="D102" i="43"/>
  <c r="D103" i="43" s="1"/>
  <c r="D315" i="43"/>
  <c r="D502" i="40"/>
  <c r="D503" i="40" s="1"/>
  <c r="D357" i="40"/>
  <c r="D358" i="40" s="1"/>
  <c r="D440" i="40"/>
  <c r="D443" i="40" s="1"/>
  <c r="D444" i="40" s="1"/>
  <c r="D201" i="40"/>
  <c r="D202" i="40" s="1"/>
  <c r="D262" i="40"/>
  <c r="D265" i="40" s="1"/>
  <c r="D266" i="40" s="1"/>
  <c r="D357" i="38"/>
  <c r="D358" i="38" s="1"/>
  <c r="D201" i="38"/>
  <c r="D202" i="38" s="1"/>
  <c r="D262" i="38"/>
  <c r="D265" i="38" s="1"/>
  <c r="D266" i="38"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388" i="38"/>
  <c r="D390" i="38"/>
  <c r="D391" i="38" s="1"/>
  <c r="D545" i="38"/>
  <c r="D263" i="38"/>
  <c r="D157" i="38"/>
  <c r="D158" i="38" s="1"/>
  <c r="D480" i="38"/>
  <c r="D481" i="38" s="1"/>
  <c r="D478" i="38"/>
  <c r="D317" i="38"/>
  <c r="D318" i="38" s="1"/>
  <c r="D315" i="38"/>
  <c r="D43" i="38"/>
  <c r="D355" i="38"/>
  <c r="D500" i="38"/>
  <c r="D85" i="38"/>
  <c r="D173" i="38"/>
  <c r="D85" i="31"/>
  <c r="D173" i="31"/>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0" i="33" l="1"/>
  <c r="D443" i="33" s="1"/>
  <c r="D444" i="33" s="1"/>
  <c r="B126" i="29" s="1"/>
  <c r="B439" i="33"/>
  <c r="D502" i="33"/>
  <c r="D503" i="33" s="1"/>
  <c r="B386" i="33"/>
  <c r="D387" i="33" s="1"/>
  <c r="D354" i="33"/>
  <c r="D357" i="33" s="1"/>
  <c r="D358" i="33" s="1"/>
  <c r="B353" i="33"/>
  <c r="B261" i="33"/>
  <c r="D262" i="33" s="1"/>
  <c r="D201" i="33"/>
  <c r="D204" i="33" s="1"/>
  <c r="D205" i="33" s="1"/>
  <c r="B200" i="33"/>
  <c r="D42" i="33"/>
  <c r="D43" i="33" s="1"/>
  <c r="B41" i="33"/>
  <c r="D317" i="33"/>
  <c r="D318" i="33" s="1"/>
  <c r="D478" i="33"/>
  <c r="D102" i="38"/>
  <c r="D103" i="38" s="1"/>
  <c r="D43" i="40"/>
  <c r="D547" i="33"/>
  <c r="D547" i="38"/>
  <c r="D388" i="43"/>
  <c r="D263" i="40"/>
  <c r="D502" i="43"/>
  <c r="D503" i="43" s="1"/>
  <c r="B143" i="29" s="1"/>
  <c r="D263" i="43"/>
  <c r="D155" i="43"/>
  <c r="D441" i="38"/>
  <c r="D443" i="38"/>
  <c r="D102" i="33"/>
  <c r="D103" i="33" s="1"/>
  <c r="D101" i="33"/>
  <c r="D43" i="43"/>
  <c r="D45" i="43"/>
  <c r="D46" i="43" s="1"/>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441" i="33" l="1"/>
  <c r="D388" i="33"/>
  <c r="D390" i="33"/>
  <c r="D391" i="33" s="1"/>
  <c r="D355" i="33"/>
  <c r="D265" i="33"/>
  <c r="D266" i="33" s="1"/>
  <c r="D263" i="33"/>
  <c r="D202" i="33"/>
  <c r="D45" i="33"/>
  <c r="D46" i="33" s="1"/>
  <c r="D63" i="39"/>
  <c r="D64" i="39" s="1"/>
  <c r="D161" i="39"/>
  <c r="D162" i="39"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B11" i="39"/>
  <c r="B183" i="29"/>
  <c r="B11" i="41"/>
  <c r="B184" i="29"/>
  <c r="B12" i="43"/>
  <c r="B35" i="29"/>
  <c r="B128" i="29"/>
  <c r="B101" i="29"/>
  <c r="B12" i="40" l="1"/>
  <c r="B39" i="29"/>
  <c r="B29" i="29"/>
  <c r="B12" i="38"/>
  <c r="B38" i="29"/>
  <c r="B28" i="29"/>
  <c r="E543" i="31"/>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201" i="31" l="1"/>
  <c r="D204" i="31" s="1"/>
  <c r="D205" i="31" s="1"/>
  <c r="B200" i="31"/>
  <c r="D478" i="31"/>
  <c r="D480" i="31"/>
  <c r="D481" i="31" s="1"/>
  <c r="D100" i="31"/>
  <c r="B99" i="31"/>
  <c r="B313" i="31"/>
  <c r="D314" i="31" s="1"/>
  <c r="D387" i="31"/>
  <c r="B386" i="31"/>
  <c r="B512" i="31"/>
  <c r="D513" i="31" s="1"/>
  <c r="D514" i="31" s="1"/>
  <c r="D118" i="35"/>
  <c r="D119" i="35" s="1"/>
  <c r="D149" i="35"/>
  <c r="D150" i="35" s="1"/>
  <c r="D41" i="31"/>
  <c r="B41" i="31" s="1"/>
  <c r="D153" i="31"/>
  <c r="D261" i="31"/>
  <c r="D353" i="31"/>
  <c r="D439" i="31"/>
  <c r="D498" i="31"/>
  <c r="D532" i="31"/>
  <c r="D102" i="35"/>
  <c r="D103" i="35" s="1"/>
  <c r="D42" i="31"/>
  <c r="D161" i="35"/>
  <c r="D162" i="35" s="1"/>
  <c r="D101" i="31"/>
  <c r="D102" i="31"/>
  <c r="D103" i="31" s="1"/>
  <c r="D202" i="31"/>
  <c r="D388" i="31"/>
  <c r="D390" i="31"/>
  <c r="D391" i="31" s="1"/>
  <c r="D63" i="35"/>
  <c r="D64" i="35" s="1"/>
  <c r="D133" i="35"/>
  <c r="D13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15" i="31" l="1"/>
  <c r="D317" i="31"/>
  <c r="D318" i="31" s="1"/>
  <c r="B498" i="31"/>
  <c r="D499" i="31" s="1"/>
  <c r="B153" i="31"/>
  <c r="D154" i="31" s="1"/>
  <c r="B353" i="31"/>
  <c r="D354" i="31" s="1"/>
  <c r="B439" i="31"/>
  <c r="D440" i="31" s="1"/>
  <c r="B532" i="31"/>
  <c r="D533" i="31" s="1"/>
  <c r="D534" i="31" s="1"/>
  <c r="B261" i="31"/>
  <c r="D262" i="31" s="1"/>
  <c r="D198" i="35"/>
  <c r="D199" i="35" s="1"/>
  <c r="B11" i="35" s="1"/>
  <c r="D43" i="31"/>
  <c r="D45" i="31"/>
  <c r="D46" i="31"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263" i="31" l="1"/>
  <c r="D265" i="31"/>
  <c r="D266" i="31" s="1"/>
  <c r="D157" i="31"/>
  <c r="D158" i="31" s="1"/>
  <c r="D155" i="31"/>
  <c r="D441" i="31"/>
  <c r="D443" i="31"/>
  <c r="D444" i="31" s="1"/>
  <c r="D502" i="31"/>
  <c r="D503" i="31" s="1"/>
  <c r="D500" i="31"/>
  <c r="D357" i="31"/>
  <c r="D358" i="31" s="1"/>
  <c r="D355" i="31"/>
  <c r="B180" i="29"/>
  <c r="B25" i="29"/>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1" i="32"/>
  <c r="B182" i="29"/>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63" i="25"/>
  <c r="D64" i="25" s="1"/>
  <c r="D84" i="25"/>
  <c r="D85" i="25" s="1"/>
  <c r="D102" i="25"/>
  <c r="D103" i="25" s="1"/>
  <c r="D118" i="25"/>
  <c r="D119" i="25" s="1"/>
  <c r="D133" i="25"/>
  <c r="D134" i="25" s="1"/>
  <c r="D149" i="25"/>
  <c r="D150" i="25" s="1"/>
  <c r="B27" i="29"/>
  <c r="B37" i="29"/>
  <c r="B12" i="31"/>
  <c r="D198" i="25" l="1"/>
  <c r="D199" i="25" s="1"/>
  <c r="B11" i="25" s="1"/>
  <c r="B46" i="29"/>
  <c r="B26" i="29" l="1"/>
  <c r="B181" i="29"/>
</calcChain>
</file>

<file path=xl/sharedStrings.xml><?xml version="1.0" encoding="utf-8"?>
<sst xmlns="http://schemas.openxmlformats.org/spreadsheetml/2006/main" count="5391" uniqueCount="638">
  <si>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</si>
  <si>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</si>
  <si>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</si>
  <si>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</si>
  <si>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</si>
  <si>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</si>
  <si>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</si>
  <si>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</si>
  <si>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</si>
  <si>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</si>
  <si>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</si>
  <si>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</si>
  <si>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</si>
  <si>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</si>
  <si>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</si>
  <si>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</si>
  <si>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</si>
  <si>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</si>
  <si>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</si>
  <si>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</si>
  <si>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</si>
  <si>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</si>
  <si>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</si>
  <si>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</si>
  <si>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</si>
  <si>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</si>
  <si>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</si>
  <si>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</si>
  <si>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</si>
  <si>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</si>
  <si>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</si>
  <si>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</si>
  <si>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</si>
  <si>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</si>
  <si>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</si>
  <si>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</si>
  <si>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</si>
  <si>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</si>
  <si>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</si>
  <si>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</si>
  <si>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</si>
  <si>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</si>
  <si>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</si>
  <si>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</si>
  <si>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</si>
  <si>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</si>
  <si>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</si>
  <si>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</si>
  <si>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</si>
  <si>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</si>
  <si>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</si>
  <si>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</si>
  <si>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</si>
  <si>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</si>
  <si>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</si>
  <si>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</si>
  <si>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</si>
  <si>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</si>
  <si>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</si>
  <si>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</si>
  <si>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</si>
  <si>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</si>
  <si>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</si>
  <si>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</si>
  <si>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</si>
  <si>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</si>
  <si>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</si>
  <si>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</si>
  <si>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</si>
  <si>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</si>
  <si>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</si>
  <si>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</si>
  <si>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</si>
  <si>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</si>
  <si>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</si>
  <si>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</si>
  <si>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</si>
  <si>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</si>
  <si>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</si>
  <si>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</si>
  <si>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</si>
  <si>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</si>
  <si>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</si>
  <si>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</si>
  <si>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</si>
  <si>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</si>
  <si>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</si>
  <si>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</si>
  <si>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</si>
  <si>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</si>
  <si>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</si>
  <si>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</si>
  <si>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</si>
  <si>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</si>
  <si>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</si>
  <si>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</si>
  <si>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</si>
  <si>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</si>
  <si>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</si>
  <si>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</si>
  <si>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</si>
  <si>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</si>
  <si>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</si>
  <si>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</si>
  <si>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</si>
  <si>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</si>
  <si>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</si>
  <si>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</si>
  <si>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</si>
  <si>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</si>
  <si>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</si>
  <si>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</si>
  <si>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</si>
  <si>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</si>
  <si>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</si>
  <si>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</si>
  <si>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</si>
  <si>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</si>
  <si>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</si>
  <si>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</si>
  <si>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</si>
  <si>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</si>
  <si>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</si>
  <si>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</si>
  <si>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</si>
  <si>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</si>
  <si>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</si>
  <si>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</si>
  <si>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</si>
  <si>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</si>
  <si>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</si>
  <si>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</si>
  <si>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</si>
  <si>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</si>
  <si>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</si>
  <si>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</si>
  <si>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</si>
  <si>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</si>
  <si>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</si>
  <si>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</si>
  <si>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</si>
  <si>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</si>
  <si>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</si>
  <si>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</si>
  <si>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</si>
  <si>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</si>
  <si>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</si>
  <si>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</si>
  <si>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</si>
  <si>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</si>
  <si>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</si>
  <si>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</si>
  <si>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</si>
  <si>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</si>
  <si>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</si>
  <si>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</si>
  <si>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</si>
  <si>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</si>
  <si>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</si>
  <si>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</si>
  <si>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</si>
  <si>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</si>
  <si>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</si>
  <si>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</si>
  <si>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</si>
  <si>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</si>
  <si>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</si>
  <si>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</si>
  <si>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</si>
  <si>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</si>
  <si>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</si>
  <si>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</si>
  <si>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</si>
  <si>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</si>
  <si>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</si>
  <si>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</si>
  <si>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</si>
  <si>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</si>
  <si>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</si>
  <si>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</si>
  <si>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</si>
  <si>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</si>
  <si>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</si>
  <si>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</si>
  <si>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</si>
  <si>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</si>
  <si>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</si>
  <si>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</si>
  <si>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</si>
  <si>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</si>
  <si>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</si>
  <si>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</si>
  <si>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</si>
  <si>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</si>
  <si>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</si>
  <si>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</si>
  <si>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</si>
  <si>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</si>
  <si>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</si>
  <si>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</si>
  <si>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</si>
  <si>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</si>
  <si>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</si>
  <si>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</si>
  <si>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</si>
  <si>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</si>
  <si>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</si>
  <si>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</si>
  <si>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</si>
  <si>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</si>
  <si>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</si>
  <si>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</si>
  <si>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</si>
  <si>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</si>
  <si>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</si>
  <si>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</si>
  <si>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</si>
  <si>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</si>
  <si>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</si>
  <si>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</si>
  <si>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</si>
  <si>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</si>
  <si>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</si>
  <si>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</si>
  <si>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</si>
  <si>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</si>
  <si>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</si>
  <si>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</si>
  <si>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</si>
  <si>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</si>
  <si>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</si>
  <si>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</si>
  <si>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</si>
  <si>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</si>
  <si>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</si>
  <si>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</si>
  <si>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</si>
  <si>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</si>
  <si>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</si>
  <si>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</si>
  <si>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</si>
  <si>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</si>
  <si>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</si>
  <si>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</si>
  <si>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</si>
  <si>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</si>
  <si>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</si>
  <si>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</si>
  <si>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</si>
  <si>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</si>
  <si>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</si>
  <si>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</si>
  <si>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</si>
  <si>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</si>
  <si>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</si>
  <si>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</si>
  <si>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</si>
  <si>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</si>
  <si>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</si>
  <si>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</si>
  <si>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</si>
  <si>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</si>
  <si>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</si>
  <si>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</si>
  <si>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</si>
  <si>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</si>
  <si>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</si>
  <si>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</si>
  <si>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</si>
  <si>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</si>
  <si>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</si>
  <si>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</si>
  <si>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</si>
  <si>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</si>
  <si>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</si>
  <si>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</si>
  <si>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</si>
  <si>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</si>
  <si>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</si>
  <si>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</si>
  <si>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</si>
  <si>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</si>
  <si>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</si>
  <si>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</si>
  <si>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</si>
  <si>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</si>
  <si>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</si>
  <si>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</si>
  <si>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</si>
  <si>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</si>
  <si>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</si>
  <si>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</si>
  <si>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</si>
  <si>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</si>
  <si>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</si>
  <si>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</si>
  <si>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</si>
  <si>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</si>
  <si>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</si>
  <si>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</si>
  <si>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</si>
  <si>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</si>
  <si>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</si>
  <si>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</si>
  <si>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</si>
  <si>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</si>
  <si>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</si>
  <si>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</si>
  <si>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</si>
  <si>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</si>
  <si>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</si>
  <si>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</si>
  <si>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</si>
  <si>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</si>
  <si>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</si>
  <si>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</si>
  <si>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</si>
  <si>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</si>
  <si>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</si>
  <si>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</si>
  <si>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</si>
  <si>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</si>
  <si>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</si>
  <si>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</si>
  <si>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</si>
  <si>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</si>
  <si>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</si>
  <si>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</si>
  <si>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</si>
  <si>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</si>
  <si>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</si>
  <si>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</si>
  <si>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</si>
  <si>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</si>
  <si>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</si>
  <si>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</si>
  <si>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</si>
  <si>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</si>
  <si>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</si>
  <si>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</si>
  <si>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</si>
  <si>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</si>
  <si>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</si>
  <si>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</si>
  <si>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</si>
  <si>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</si>
  <si>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</si>
  <si>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</si>
  <si>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</si>
  <si>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</si>
  <si>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</si>
  <si>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</si>
  <si>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</si>
  <si>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</si>
  <si>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</si>
  <si>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</si>
  <si>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</si>
  <si>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</si>
  <si>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</si>
  <si>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</si>
  <si>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</si>
  <si>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</si>
  <si>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</si>
  <si>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</si>
  <si>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</si>
  <si>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</si>
  <si>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</si>
  <si>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</si>
  <si>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</si>
  <si>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</si>
  <si>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</si>
  <si>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</si>
  <si>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</si>
  <si>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</si>
  <si>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</si>
  <si>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</si>
  <si>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</si>
  <si>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</si>
  <si>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</si>
  <si>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</si>
  <si>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</si>
  <si>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</si>
  <si>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</si>
  <si>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</si>
  <si>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</si>
  <si>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</si>
  <si>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</si>
  <si>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</si>
  <si>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</si>
  <si>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</si>
  <si>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</si>
  <si>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</si>
  <si>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</si>
  <si>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</si>
  <si>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</si>
  <si>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</si>
  <si>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</si>
  <si>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</si>
  <si>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</si>
  <si>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</si>
  <si>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</si>
  <si>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</si>
  <si>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</si>
  <si>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</si>
  <si>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</si>
  <si>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</si>
  <si>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</si>
  <si>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</si>
  <si>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 xml:space="preserve"> </t>
  </si>
  <si>
    <t>L'enregistrement n'était pas fait depuis novembre 2017</t>
  </si>
  <si>
    <t>Veuillez utiliser les caches barbe.</t>
  </si>
  <si>
    <t>Respecter les dates limites de retrait.</t>
  </si>
  <si>
    <t>La résine était écaillée</t>
  </si>
  <si>
    <t>Les produits exposés dans le meuble froid négative étaient couverts de givre.</t>
  </si>
  <si>
    <t>Deux lampes au laboratoire n'étaient pas en marche le jour de l'audit.</t>
  </si>
  <si>
    <t>Les parois de la chambres froide négative étaient rouillés</t>
  </si>
  <si>
    <t>Les étagères au niveau de la boucherie étaient rouillés</t>
  </si>
  <si>
    <t>Stagnation dans la chambre froide non utilisée au niveau du traiteur</t>
  </si>
  <si>
    <t>Les portes-appâts étaient non fixés au sol. Assurer leurs fixation.</t>
  </si>
  <si>
    <t>Le thermomètre n'était pas étalonné depuis octobre 2017</t>
  </si>
  <si>
    <t>Assurer un étalonnage mensuel du thermomètre</t>
  </si>
  <si>
    <t>Quelques poubelles étaient munies de pédale non fonctionnelle. Veuillez les réparés.</t>
  </si>
  <si>
    <t>Le rapport et le plan d'action n'étaient pas présents le jour de l'audit.</t>
  </si>
  <si>
    <t>Interdire le port des bagues</t>
  </si>
  <si>
    <t>Aménager l'espace pour un local poubelle</t>
  </si>
  <si>
    <t>Le thermomètre était absent le jour de l'audit.</t>
  </si>
  <si>
    <t>Assurer la présence et la conformité du thermomètre.</t>
  </si>
  <si>
    <t>Absence du savon liquide et du papier essuie main.</t>
  </si>
  <si>
    <t>La résine était écaillée.</t>
  </si>
  <si>
    <t>De Mejed Heni - M. Souheil Draoui</t>
  </si>
  <si>
    <t>M. Riadh Kefi (DM)</t>
  </si>
  <si>
    <t>L'état de propreté n'était pas satisfaisant. Renforcer le rangement et le nettoyage</t>
  </si>
  <si>
    <t>L'aire extérieure de réception n'était pas bien rangée; accumulation de ferrailles, et d'anciens futs, présence de déchets d'anciens chariots, .. (Voir photo)</t>
  </si>
  <si>
    <t>Assurer le rangement et le classement des documents</t>
  </si>
  <si>
    <t>Veuillez garder une copie de l'ancien rapport et de son plan d'action.</t>
  </si>
  <si>
    <t>Chambre froide négative; entreposage de quelques cartons sur le sol.</t>
  </si>
  <si>
    <t>Respecter le FEFO et renforcer le remplissage des cases et le contrôle d'enregistrement</t>
  </si>
  <si>
    <t>Absence de papier essuie-mains</t>
  </si>
  <si>
    <t>La durée de vie des produits Sopral est supérieure à la durée de vie attribuée par Carrefour
La durée de vie des produits Happy's est inférieure à la durée de vie attribuée par Carrefour.</t>
  </si>
  <si>
    <t>L'ancien rapport et le plan d'action n'étaient pas affichés</t>
  </si>
  <si>
    <t>Afficher l'ancien rapport et le plan d'action dans les locaux de travail.</t>
  </si>
  <si>
    <t>Le vérifications des températures des chambres froides ne sont pas enregistrées.
Les températures à cœur pour l'année 2018 ne sont pas enregistrées.</t>
  </si>
  <si>
    <t xml:space="preserve">Les produits exposés la veille étaient encore présents dans les meubles d'exposition le jour de l'audit. </t>
  </si>
  <si>
    <t>Al fin du service, tous les produits doivent être retirés de la vente et stockés ou scannés pour la casse.</t>
  </si>
  <si>
    <t>Les meubles d'exposition n'étaient pas propres depuis la veille.</t>
  </si>
  <si>
    <t>Les dernières colonnes (nombre de casse, vente…) n'étaient pas remplies.</t>
  </si>
  <si>
    <t>Enregistrer tous les poulets cuits et vendus
Enregistrer la trace des sandwiches et de leurs ingrédients
Préciser les quantités en grammes pour les fritures.</t>
  </si>
  <si>
    <t>Absence de papier  essuie-mains</t>
  </si>
  <si>
    <t>Un thermomètre est à fournir pour le rayon.</t>
  </si>
  <si>
    <t xml:space="preserve">Le rayon ne dispose pas de thermomètre </t>
  </si>
  <si>
    <t>Présence de morceaux de fromage et de boudins de charcuterie exposés sans étiquetage de la date d'ouverture.
Exposition de morceaux de tomme sans étiquetage
Les produits ne peuvent être exposés dans le meuble qu'après les avoir étiquetés.
Les piques prix ne doivent pas être maintenus sur les grilles d'aération.</t>
  </si>
  <si>
    <t>Correct</t>
  </si>
  <si>
    <t>Veuillez garder une copie des documents dans le laboratoire pendant 2 ans</t>
  </si>
  <si>
    <t>Des morceaux de viande sans identification étaient maintenus dans le bac du hachoir prêts pour le hachage en cas de demande par un client. Cette pratique ne permet pas le maintien de la chaîne du froid d'autant plus que la réglementation stipule que c'est au client de faire le choix des morceaux à hacher (Voir photo)</t>
  </si>
  <si>
    <t>Les emballage étaient entreposés dans le local des déchets. Remarque récurrente</t>
  </si>
  <si>
    <t>Le thermomètre n'était pas en marche et sa vérification n'a pas été faite en février (dernière vérification le 09/01)</t>
  </si>
  <si>
    <t>Remplacer le thermomètre et assurer sa vérification mensuelle.</t>
  </si>
  <si>
    <t>La traçabilité LS n'était pas assurée.
La traçabilité du 26/02 (veille de l'audit) n'était pas enregistrée
Traçabilité trad: les dates de premières mises en rayon ne sont pas correctes. LE protocole de remplissage est erroné: les dates de mise en vente sont antérieures aux dates de désossage.</t>
  </si>
  <si>
    <t>Former le personnel et procéder au remplissage des cases tels que stipulée dans les instructions.</t>
  </si>
  <si>
    <t>Les températures à cœur des produits n'étaient pas enregistrées depuis janvier 2018</t>
  </si>
  <si>
    <t>Les certificats de salubrité ne sont conservés que dans la réception. Le rayon doit classer ses documents sanitaires pendant 2 ans.</t>
  </si>
  <si>
    <t>Garder une copie ou l'originale de chaque document sanitaire. La réception ne doit garder sa copie que 6 mois.</t>
  </si>
  <si>
    <t>Renforcer le rangement et le nettoyage dans la chambre froide négative.</t>
  </si>
  <si>
    <t>La chambre froide des produits finis n'est pas utilisée en raison des eaux stagnantes persistantes.
Assurer le rangement dans la chambre froide négative.</t>
  </si>
  <si>
    <t>Aménager un espace dans la chambre froide négative pour les produits casse et retour.</t>
  </si>
  <si>
    <t>Le billot n'était pas propre.</t>
  </si>
  <si>
    <t>Renforcer le nettoyage du meuble froid négatif</t>
  </si>
  <si>
    <t>Renforcer le contrôle quotidien des étiquettes. Les produits dépourvus d'étiquettes ne doivent pas être exposés à la vente.</t>
  </si>
  <si>
    <t>Les noms des produits frais sont seulement en français. L'arabe est exigé par la réglementation</t>
  </si>
  <si>
    <t xml:space="preserve"> Six barquettes de petit pois dont la DLC expire le jour de l'audit demeuraient exposées (DLC 27/02/2018).</t>
  </si>
  <si>
    <t>Absence d'enregistrement des températures à cœur depuis octobre 2017
Les vérifications mensuelles de la chambre froide ne sont pas enregistrées.</t>
  </si>
  <si>
    <t>Renforcer le nettoyage derrière et en dessous des palettes.</t>
  </si>
  <si>
    <t>Les produits casse ne sont pas identifiés.</t>
  </si>
  <si>
    <t>Les linéaires des pâtes alimentaires n'étaient pas propres.</t>
  </si>
  <si>
    <t>Enregistrer les autocontrôles quotidiennement.</t>
  </si>
  <si>
    <t>Chambre froide négative: Plusieurs cartons étaient directement sur le sol. Renforcer le nettoyage et le rangement.</t>
  </si>
  <si>
    <t>Le rangement et la propreté du meuble froid négatif n'étaient pas satisfaisants (photo)</t>
  </si>
  <si>
    <t>Les enregistrements ne sont pas quotidiens</t>
  </si>
  <si>
    <t>Les températures à cœur n'étaient pas enregistrées pendant janvier et février .</t>
  </si>
  <si>
    <t>Présence de plusieurs boîtes de conserves ouvertes et non vidés dans des récipients. Ces boîtes de conserve étaient protégées par du film étirable.
La contamination des produits est hautement risquée</t>
  </si>
  <si>
    <t>Vider les boîtes de conserves dans des récipients propres en maintenant les étiquetage.</t>
  </si>
  <si>
    <t>Aucun protocole n'a été dressé pour la presse orange.</t>
  </si>
  <si>
    <t>3 récipients étaient dépourvus de louches.</t>
  </si>
  <si>
    <t>Présence de plusieurs barquette de champignon qui présentaient un étiquetage secondaire collé sur l'étiquette du fournisseur: Les DLC et les DF originales étaient camouflées.</t>
  </si>
  <si>
    <t>Le double étiquetage étant interdit, couper les dates d'emballage de Carrefour avant de coller les étiquettes.</t>
  </si>
  <si>
    <t>Renforcer le nettoyage des extracteurs</t>
  </si>
  <si>
    <t>Fournir du savon et du papier pour les sanitaires.</t>
  </si>
  <si>
    <t>Les porte-appâts n'étaient pas fixés au sol.</t>
  </si>
  <si>
    <t>Afficher les instructions dans les laboratoires</t>
  </si>
  <si>
    <t>Abir de la pâtisserie et les employés de la boucherie manquent de formation sur le système.</t>
  </si>
  <si>
    <t>Absence de trace sur les crevettes congelées et décortiquées.
Les barquettes de seiches nettoyées emballées le 15/02 et le 18/01, n'étaient pas tracées. Le protocole de modification des prix et de gestion des produits déchirés n'était pas connu.</t>
  </si>
  <si>
    <t>Présence des bulletins d'analyses et plans d'action</t>
  </si>
  <si>
    <t>Enregistrements des autocontrôles de nettoyage et de désinfection</t>
  </si>
  <si>
    <t>Les produits surgelés stockés dans la chambre froide négative de la pâtisserie n'étaient pas identifiés ni protégés. Ils étaient stockés dans un bac.</t>
  </si>
  <si>
    <t>La friteuse, bien que non utilisée n'était pas propre. Cet équipement est à nettoyer rigoureusement et à filmer.
Le four, bien qu'ayant fait l'objet de nettoyage automatique, n'était pas propre (voir photo). Le système de nettoyage devrait être revu.</t>
  </si>
  <si>
    <t xml:space="preserve">Utilisation correcte des cadenciers de cuisson et de fabrication </t>
  </si>
  <si>
    <t>La traçabilité des poulets entre le 20/02 et le 26/02 était mal maîtrisée: Certains étaient cuits et non enregistrés dans la traçabilité, certains étaient tracés mais non enregistrés dans la cuisson et d'autres n'étaient pas du tout tracés.
Absence de traçabilité des sandwiches à l'emmental et au fleur des champs
Les unités utilisées pour la traçabilité des fritures sont le sac, le demi sac et le nombre de pièces au lieu d'utiliser le grammage.</t>
  </si>
  <si>
    <t>Respecter le remplissage des cases des tableaux de traçabilité selon les instructions. En cas de modification des prix ou de déchirure d'un emballage, il faudra toujours veiller à maintenir la durée de vie.</t>
  </si>
  <si>
    <t>Les autocontrôles ne sont pas enregistrés</t>
  </si>
  <si>
    <t>L'employé chargé de la réception ne portait pas les vêtements fournis par carrefour. Le badge n'était pas accroché.</t>
  </si>
  <si>
    <t>Tartelette amandine X2; ouvert le 09/02, 11 unités vendues, 1 pièce manquante dans le carton, elle n'est pas enregistrée casse.
Opéra 20/20, ouvert le 22/01, 2 unités vendues, 1 pièce manquante dans le carton, elle n'est pas enregistrée casse.
Crème au beurre noisette 20/20; le 15/02 utilisation d'un carton ouvert le 09/02 et le 24/02, utilisation d'un carton ouvert le 04/12/2017, perte de maîtrise de la traçabilité en nombre d'unités.</t>
  </si>
  <si>
    <t>Les english pies sont exposées à température ambiante mais la durée n'est pas enregistrée. Demander à la qualité d'adapter les tableaux en cas de nécessité.</t>
  </si>
  <si>
    <t>Les certificats de salubrité des produit n'étaient pas présents dans la boucherie.
Tous les certificats demandés ont été récupérés de chez la réception</t>
  </si>
  <si>
    <t>La durée d'exposition ne peut être suivie si le remplissage des fiches de traçabilité trad. n'est pas respecté.</t>
  </si>
  <si>
    <t>Présence d'un paquet de crevettes crues congelées avec un étiquetage dépourvu de la DLC de la DF et du N° de lot.
Un autre paquet du même produit présentait un sac déchiré.
Présence de 2 barquettes de cocktails salades de fruits de mer sans étiquetage.
Les noms des produits frais  sur l'étale sont inscrits seulement en français
Absence de balisage pour le saumon
2 boîtes de sardines à l'huile n'étaient pas étiquetées (photo)</t>
  </si>
  <si>
    <t>La zone retour dans la chambre froide négative n'était pas identifiée.</t>
  </si>
  <si>
    <t>Installer une jointure sous la porte pour réduire l'espace.</t>
  </si>
  <si>
    <t>La résine était décollée</t>
  </si>
  <si>
    <t>La résine était écaillée dans la chambre froide positive</t>
  </si>
  <si>
    <t>Un des couvercles du meuble froid d'exposition des  produits surgelés était démonté.</t>
  </si>
  <si>
    <t>Dégivrer le meuble</t>
  </si>
  <si>
    <t>L'éclairage dans la chambre froide négative est faible.</t>
  </si>
  <si>
    <t xml:space="preserve">La résine est décollée </t>
  </si>
  <si>
    <t>Les tubes de collecte des condensats dans le système d'extraction ne sont pas reliés. Développement de rouille sur l'extracteur.</t>
  </si>
  <si>
    <t>Présence du givre sur le sol et sur les produits stockés dans la chambre froide négative</t>
  </si>
  <si>
    <t>Procéder au réparations nécessaires.</t>
  </si>
  <si>
    <t>Le meuble de rangement au coin présentait des portières coulissantes difficiles à manipuler. Les portières sont en dehors des rails.
La chambre froide des produits finis présente des infiltrations permanentes d'eau depuis la jointure sol cloison.
Elle est mise à l'arrêt.</t>
  </si>
  <si>
    <t>Les vitres de la rôtissoire étaient non propres. Taches de brûlure persistantes même après nettoyage</t>
  </si>
  <si>
    <t>La résine était écaillée dans le laboratoire
La plonge n'était pas séparée du laboratoire.</t>
  </si>
  <si>
    <t>Certains casiers étaient rouillés, d'autres sans portières.</t>
  </si>
  <si>
    <t>Le pistolet de la station de nettoyage du traiteur était démonté.</t>
  </si>
  <si>
    <t>Séparer la plonge de la boucherie.</t>
  </si>
  <si>
    <t>Absence de local poubelle</t>
  </si>
  <si>
    <t>On à constaté une accumulation de cartons non traités. La presse des cartons n'était pas fonctionnelle le jour de l'audit.</t>
  </si>
  <si>
    <t>Le givre était présent dans la chambre froide négative et les meubles froids négatifs</t>
  </si>
  <si>
    <t>Dégivrer les enceintes froides.</t>
  </si>
  <si>
    <t>Mise en place partielle</t>
  </si>
  <si>
    <t>Dr Raja Bouhalfaya</t>
  </si>
  <si>
    <t>Chefs rayons (Le directeur était en congé)</t>
  </si>
  <si>
    <t>Contrôle des poids des pains:Correct.
1/Pain aux céréales :205g
2/Pain aux olives : 195g
3/Pain allégé en sel : 170g
4/Baguette semoule : 225g</t>
  </si>
  <si>
    <t>La vérification du thermomètre était enregistrée sur la même feuille que celle du thermomètre du rayon traiteur. Prévoir une feuille d'enregistrement pour chaque thermomètre.</t>
  </si>
  <si>
    <t>Assurer les enregistrements de la traçabilité des produits exposés en libre service.</t>
  </si>
  <si>
    <t>Préparer la viande hâchée à la demande et ne pas l'exposer dans le meuble .</t>
  </si>
  <si>
    <t>Température à cœur mesurée : 2,1°C.</t>
  </si>
  <si>
    <t xml:space="preserve">Le thermomètre n'était pas disponible au niveau du rayon le jour de l'audit. Au niveau de la fiche d'enregistrement de la vérification ,l'écart dépassait 2°C. </t>
  </si>
  <si>
    <t>Prévoir un nouveau thermomètre pour le rayon.</t>
  </si>
  <si>
    <t>Le relevé mensuel de la température au niveau de la chambre froide et les meubles , n'était pas effectué .</t>
  </si>
  <si>
    <t>Présence de piqûres de moisissures au niveau des supports des porte-étiquettes et au niveau de l'évaporateur du meuble d'exposition des aliments pour aliments. . Renforcer le nettoyage à ce niveau.</t>
  </si>
  <si>
    <t>Présence de cartons contenant des emballages au niveau du laboratoire.</t>
  </si>
  <si>
    <r>
      <t xml:space="preserve">Absence de la mention </t>
    </r>
    <r>
      <rPr>
        <u/>
        <sz val="11"/>
        <rFont val="Comic Sans MS"/>
        <family val="4"/>
      </rPr>
      <t>"Produit décongelé à ne pas recongeler"</t>
    </r>
    <r>
      <rPr>
        <sz val="11"/>
        <rFont val="Comic Sans MS"/>
        <family val="4"/>
      </rPr>
      <t xml:space="preserve"> sur les étiquettes de quelques gâteaux exposés.</t>
    </r>
  </si>
  <si>
    <r>
      <t xml:space="preserve">Absence du produit désinfectant </t>
    </r>
    <r>
      <rPr>
        <u/>
        <sz val="11"/>
        <rFont val="Comic Sans MS"/>
        <family val="4"/>
      </rPr>
      <t>"Agrinet</t>
    </r>
    <r>
      <rPr>
        <sz val="11"/>
        <rFont val="Comic Sans MS"/>
        <family val="4"/>
      </rPr>
      <t>" au niveau du laboratoire.</t>
    </r>
  </si>
  <si>
    <t>Le balisage des produits était effectué en langue française seulement.
Certains articles manquaient de dénominations des produits.</t>
  </si>
  <si>
    <t>Améliorer le nettoyage derrière et en dessous des étagères de stockage.</t>
  </si>
  <si>
    <t>Les autocontrôles n'étaient pas enregistrés ,vu la non utilisation de la fiche d'enregistrement adéquate.</t>
  </si>
  <si>
    <t>Le quai de la réception manquait de protection.</t>
  </si>
  <si>
    <t>Prévoir un préau pour la protection du quai.</t>
  </si>
  <si>
    <t>Le revêtement du sol était écaillé.</t>
  </si>
  <si>
    <t>Température affichée : 8,2
Température mesurée :  6,6°C</t>
  </si>
  <si>
    <t>Présence de traces d'humidité au niveau du coin à l'entrée de la réserve .</t>
  </si>
  <si>
    <t>Hygrométrie mesurée: 85%</t>
  </si>
  <si>
    <t>Prévoir un système d'aération au niveau de la réserve.</t>
  </si>
  <si>
    <t>L'aération était assurée par la porte d'entrée de la réserve et une fenêtre.</t>
  </si>
  <si>
    <t>Présence de givre au niveau du meuble négatif des produits surgelés.</t>
  </si>
  <si>
    <t>Température affichée: 4°C
Température mesurée : 1,2°C</t>
  </si>
  <si>
    <t>Un des couvercles du meuble froid d'exposition des  produits surgelés était démonté.
Présence d'égouttage au niveau de l'un des meubles froids d'exposition.</t>
  </si>
  <si>
    <t>Température mesurée : 3,6°C</t>
  </si>
  <si>
    <t>Température affichée : 7,8°C
Température mesurée : 6,6°C</t>
  </si>
  <si>
    <t>Le revêtement du sol au niveau du laboratoire était écaillé.</t>
  </si>
  <si>
    <t>Température mesurée: 1,4°C.</t>
  </si>
  <si>
    <t>Température mesurée : 9,6°C.</t>
  </si>
  <si>
    <t>Température mesurée: 3°C.</t>
  </si>
  <si>
    <t>Température affichée : 5,1°C
Température mesurée : 4,6°C.</t>
  </si>
  <si>
    <t>Température affichée : 3,6°C
Température mesurée: 3°C</t>
  </si>
  <si>
    <t>Température affichée : 4,7°C
Température mesurée: 4,1°C</t>
  </si>
  <si>
    <t>Le revêtement du sol au niveau de la CF était fortement écaillé.</t>
  </si>
  <si>
    <t>Meuble des sushis:
Température affichée : 4,2°C</t>
  </si>
  <si>
    <t>Présence de traces de rouille au niveau du revêtement externe de la machine à glace.</t>
  </si>
  <si>
    <t>Fournir cet élément.</t>
  </si>
  <si>
    <t>Présence d'une fuite d'eau au niveau de la canalisation de la plonge du stand poissonnerie.</t>
  </si>
  <si>
    <t>Nécessité de fixer le porte-appât au niveau du stand boucherie trad.</t>
  </si>
  <si>
    <t>Le système de fermeture à pédale des poubelles au niveau des stands boucherie et traiteur étaient défaillants.</t>
  </si>
  <si>
    <t>Stagnation d'eau au niveau de la CF positive du traiteur.</t>
  </si>
  <si>
    <t>Quelques écarts n'étaient pas encore traités.</t>
  </si>
  <si>
    <t>Présence de givre au niveau du meuble négatif des produits surgelés ,et la chambre froide négative.</t>
  </si>
  <si>
    <r>
      <t xml:space="preserve">La décontamination des piments retrouvés dans la chambre froide ,étiquetés à la date du </t>
    </r>
    <r>
      <rPr>
        <u/>
        <sz val="11"/>
        <color theme="1"/>
        <rFont val="Comic Sans MS"/>
        <family val="4"/>
      </rPr>
      <t>28/06/18</t>
    </r>
    <r>
      <rPr>
        <sz val="11"/>
        <color theme="1"/>
        <rFont val="Comic Sans MS"/>
        <family val="4"/>
      </rPr>
      <t>, n'était pas retrouvée au niveau de la fiche d'enregistrement de l'opération de décontamination.</t>
    </r>
  </si>
  <si>
    <t>Les piques prix étaient entreposés en dessus de la grille d'aération.</t>
  </si>
  <si>
    <t>Enregistrer les autocontrôles quotidiennement sur la fiche correspondante.</t>
  </si>
  <si>
    <t>Améliorer le rangement du vieux matériel et de la ferraille au niveau de la zone de réception.</t>
  </si>
  <si>
    <r>
      <rPr>
        <u/>
        <sz val="11"/>
        <color theme="1"/>
        <rFont val="Comic Sans MS"/>
        <family val="4"/>
      </rPr>
      <t xml:space="preserve">Boucherie LS :
</t>
    </r>
    <r>
      <rPr>
        <sz val="11"/>
        <color theme="1"/>
        <rFont val="Comic Sans MS"/>
        <family val="4"/>
      </rPr>
      <t xml:space="preserve">Présence de trois barquettes de produits exposés: 
1/Gigot d'agneau Trad.
2/Poitrine en tranche agneau
3/Produit dépourvu de dénomination.
Ces produits étaient emballés le </t>
    </r>
    <r>
      <rPr>
        <u/>
        <sz val="11"/>
        <color theme="1"/>
        <rFont val="Comic Sans MS"/>
        <family val="4"/>
      </rPr>
      <t>03/07/18.</t>
    </r>
    <r>
      <rPr>
        <sz val="11"/>
        <color theme="1"/>
        <rFont val="Comic Sans MS"/>
        <family val="4"/>
      </rPr>
      <t xml:space="preserve">
sans être enregistrés au niveau de la fiche de traçabilité Boucherie LS.
</t>
    </r>
    <r>
      <rPr>
        <u/>
        <sz val="11"/>
        <color theme="1"/>
        <rFont val="Comic Sans MS"/>
        <family val="4"/>
      </rPr>
      <t xml:space="preserve">Volaillerie LS :
</t>
    </r>
    <r>
      <rPr>
        <sz val="11"/>
        <color theme="1"/>
        <rFont val="Comic Sans MS"/>
        <family val="4"/>
      </rPr>
      <t xml:space="preserve">1/Escalope de dinde
2/Poulet Trad.
Les deux produits étaient emballés le </t>
    </r>
    <r>
      <rPr>
        <u/>
        <sz val="11"/>
        <color theme="1"/>
        <rFont val="Comic Sans MS"/>
        <family val="4"/>
      </rPr>
      <t>03/07/18</t>
    </r>
    <r>
      <rPr>
        <sz val="11"/>
        <color theme="1"/>
        <rFont val="Comic Sans MS"/>
        <family val="4"/>
      </rPr>
      <t xml:space="preserve"> sans être enregistrés dans la fiche de traçabilité volaillerie LS. 
Le dernier enregistrement datait du </t>
    </r>
    <r>
      <rPr>
        <u/>
        <sz val="11"/>
        <color theme="1"/>
        <rFont val="Comic Sans MS"/>
        <family val="4"/>
      </rPr>
      <t xml:space="preserve">27/06/18.
</t>
    </r>
    <r>
      <rPr>
        <sz val="11"/>
        <color theme="1"/>
        <rFont val="Comic Sans MS"/>
        <family val="4"/>
      </rPr>
      <t xml:space="preserve">
</t>
    </r>
  </si>
  <si>
    <t xml:space="preserve">Respect des durées de vie des produits trad. exposés dans le stand </t>
  </si>
  <si>
    <t>Présence de viande hâchée préalablement .Elle est exposée au niveau du rayon dans des poivrons et des courgettes.
On rappelle que le hachage de la viande se fait uniquement à la vue du client.</t>
  </si>
  <si>
    <r>
      <t xml:space="preserve">les deux barquettes du produit : </t>
    </r>
    <r>
      <rPr>
        <u/>
        <sz val="11"/>
        <color theme="1"/>
        <rFont val="Comic Sans MS"/>
        <family val="4"/>
      </rPr>
      <t>Cocktail (salade ) fruits</t>
    </r>
    <r>
      <rPr>
        <sz val="11"/>
        <color theme="1"/>
        <rFont val="Comic Sans MS"/>
        <family val="4"/>
      </rPr>
      <t xml:space="preserve"> emballés le 29/05/18 et le 01/07/18 n'étaient pas mentionnées dans la fiche de traçabilité du rayon poissonnerie libre service.</t>
    </r>
  </si>
  <si>
    <t>L'éclairage n'était pas fonctionnel au niveau de la chambre froide des produits finis.</t>
  </si>
  <si>
    <t>Nécessité d'effectuer un rabotage pour la planche de découpe au niveau du stand.</t>
  </si>
  <si>
    <t>Absence de distributeurs de savon au niveau des sanitaires hommes et femmes.</t>
  </si>
  <si>
    <t>Absence de distributeurs de papier au niveau des sanitaires hommes et femmes.</t>
  </si>
  <si>
    <t>Meuble IVème gamme:
Température affichée: 6,3°C
Température mesurée : 3,4°C</t>
  </si>
  <si>
    <t>Les abats étaient exposés sans égouttoir.</t>
  </si>
  <si>
    <t>Gammarth The Residence</t>
  </si>
  <si>
    <r>
      <t>Le chargé de la réception disposait uniquement du produit</t>
    </r>
    <r>
      <rPr>
        <u/>
        <sz val="11"/>
        <color theme="1"/>
        <rFont val="Comic Sans MS"/>
        <family val="4"/>
      </rPr>
      <t xml:space="preserve"> "Agrinet Derm"</t>
    </r>
    <r>
      <rPr>
        <sz val="11"/>
        <color theme="1"/>
        <rFont val="Comic Sans MS"/>
        <family val="4"/>
      </rPr>
      <t xml:space="preserve"> pour la désinfection des mains . </t>
    </r>
  </si>
  <si>
    <t>Prévoir le même produit désinfectant pour les surfaces et la balance.</t>
  </si>
  <si>
    <t xml:space="preserve">Enregistrer les produits dans les fiches de traçabilité </t>
  </si>
  <si>
    <t>Certaines boites de conserves contenant les produits de salaisons ,étaient entamées non vidées.
Transvaser le contenu non encore utilisé dans un récipient fermé et maintenir dans la chambre froide.</t>
  </si>
  <si>
    <t>Dr Hend KAMOUN</t>
  </si>
  <si>
    <t>Chefs rayons</t>
  </si>
  <si>
    <t>manque d'enregistrement du contrôle à la réception des poissons livrés par l'entrepot
les certificats de salubrité des poissons ne sont pas classées</t>
  </si>
  <si>
    <t>manque d'enregistrement de la desinfection des fruits et œufs depuis le 01/07/18</t>
  </si>
  <si>
    <t>poids du pain non conforme pour pain turk : poids vérifié 225g &lt;240g poids indiqué sur l'etiquette</t>
  </si>
  <si>
    <t>traçabilité manquant pour certains produits: opéra 20x20 emballée le 01/09/18, éclair café et tarte confiture emballées le 02/09/18</t>
  </si>
  <si>
    <t>barquette de ghraibet homs non retirée dont la DLC 04/09/18</t>
  </si>
  <si>
    <t xml:space="preserve"> impression des étiquettes incomplète , absence de la mention « produit décongelé à ne pas recongeler » ,manque du poids, et nom incomplet pour certains produits
l’étiquetage du pain libanais est non conforme </t>
  </si>
  <si>
    <t xml:space="preserve">Chambre froide négative: présence de givre au sol </t>
  </si>
  <si>
    <t>Les résultats d'analyses du mois de juillet non communiqués au chef rayon</t>
  </si>
  <si>
    <t>le roulé de fromages enregistré sur le cadencier de cuisson du 31/08/18 non tracé sur la fiche de traçabilité</t>
  </si>
  <si>
    <t>l'enregistrement de désinfection est irrégulier</t>
  </si>
  <si>
    <t>Température mesurée: 0,6°C. et celle affichée 2,3°C</t>
  </si>
  <si>
    <t>Température affichée : 6,1°C
Température mesurée : 3,4°C.</t>
  </si>
  <si>
    <t>température à cœur du produit 3°C</t>
  </si>
  <si>
    <t>température affichée  3,3°C</t>
  </si>
  <si>
    <t>Plaque chauffante en panne
Nécessité d'effectuer un rabotage pour la planche de découpe au niveau du stand.</t>
  </si>
  <si>
    <t xml:space="preserve">manque de DLC sur l’etiquette balance du produit basse cote en vente en LS </t>
  </si>
  <si>
    <t>Vitre brisé entre la boucherie et poissonnerie</t>
  </si>
  <si>
    <t xml:space="preserve">Vitre brisé entre la boucherie et poissonnerie
</t>
  </si>
  <si>
    <t>manque de tracabilité pour le 01 et 02 septembre 2018. 
classement anarchique des fiches de tracabilité.
tracabilité manquant pour le merguez au cours du mois d'aout: tracabilité faite uniquement pour 3 jours: 5, 10 et 28/08/2018 hors la vente de merguez a été réalisée tout le long du mois selon le systeme informatisé  métier</t>
  </si>
  <si>
    <t>stockage des barquettes dans le local poubelles</t>
  </si>
  <si>
    <t>manque de plan d'action suite à l'analyse non conforme du test de surface de couteau du mois de juillet</t>
  </si>
  <si>
    <t>manque de plan d'action suite à l'analyse non conforme de la glace prélevée au mois de juillet 18</t>
  </si>
  <si>
    <t>manque de glacage des poissons vu que la machine à glace est en panne</t>
  </si>
  <si>
    <t>la machine à glace est en panne
Présence de traces de rouille au niveau du revêtement externe de la machine à glace.</t>
  </si>
  <si>
    <t>manque d’indication des données relatives au fournisseur pour la traçabilité des produits frais emballés en particulier saumon décongelé (absence du lot, DF, DLC, etc…). Les données enregistrées sont celles de l’étiquette balance
manque de tracabilité pour batonnet crabe emballé le 22/07/18 et calamar tranche emballé le 17/08/18</t>
  </si>
  <si>
    <t>assurer la tracabilité correcte des produits</t>
  </si>
  <si>
    <t xml:space="preserve">vérifier les DLC de MP </t>
  </si>
  <si>
    <t>présentation au linéaire trad de produits périmés dont DLC 02/09/18: cordon bleu, osso bocco tartare, merguez dinde
présentation au linéaire trad de produits  dont DLC 03/09/18: foie de dijnde et foie de poulet</t>
  </si>
  <si>
    <t>assurer la tracabilité de tous les produits</t>
  </si>
  <si>
    <t xml:space="preserve">DLC et DF du fournisseur cachées par l’étiquette balance du produit figue noir zidi
</t>
  </si>
  <si>
    <t>présence de 10 tablettes de chocolat lindt intense orange périmés DLC 21/08/18 et 10 paquet de muffins vanoise périmés Dont DLC est avant sept 2018</t>
  </si>
  <si>
    <t xml:space="preserve">l’étiquetage du produit banania est non conforme (certaines mentions sont barrés au marqueur) 
</t>
  </si>
  <si>
    <t>manque d'enregistrement de l'autocontrôle de N/D</t>
  </si>
  <si>
    <t>manque du rapport et du plan d'action</t>
  </si>
  <si>
    <t>absence de fiche de suivi des températures</t>
  </si>
  <si>
    <t>assurer l'enregistrement des températures sur la fiche d'autocontroles</t>
  </si>
  <si>
    <t xml:space="preserve">DLC est incomplète sans l’indication de l’année sur le produit surgelé tiramisu dolce amaro parfum cerise 200 ml
</t>
  </si>
  <si>
    <t>manque du dossier médical du personnel mazaraa au rayon charcuterie</t>
  </si>
  <si>
    <t xml:space="preserve">"Un des couvercles du meuble froid d'exposition des  produits surgelés était démonté.
Présence d'égouttage au niveau de l'un des meubles froids d'exposition."
</t>
  </si>
  <si>
    <t>un lave main bouché et l'autre non fonctionnel au niveau des vestiaires femmes</t>
  </si>
  <si>
    <t>Absence de distributeurs de papier au niveau des sanitaires hommes et femmes et labo boucherie</t>
  </si>
  <si>
    <t>Absence de distributeurs de savon au niveau des sanitaires femmes.</t>
  </si>
  <si>
    <t>Le pistolet de la station de nettoyage du traiteur et poissonnerie était démonté.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</si>
</sst>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2" borderId="1" xfId="0" applyFont="1" applyFill="1" applyBorder="1" applyAlignment="1" applyProtection="1">
      <alignment vertical="top"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0" fontId="8" fillId="2" borderId="1"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2" borderId="1" xfId="0" applyFont="1" applyFill="1" applyBorder="1" applyAlignment="1" applyProtection="1">
      <alignment vertical="center" wrapText="1"/>
      <protection locked="0"/>
    </xf>
    <xf numFmtId="0" fontId="8" fillId="0" borderId="0" xfId="0" applyFont="1" applyFill="1" applyAlignment="1" applyProtection="1">
      <alignment vertical="center"/>
      <protection locked="0"/>
    </xf>
    <xf numFmtId="0" fontId="8" fillId="0" borderId="1" xfId="0" applyFont="1" applyBorder="1" applyAlignment="1" applyProtection="1">
      <alignment vertical="center"/>
      <protection locked="0"/>
    </xf>
    <xf numFmtId="9" fontId="8" fillId="16" borderId="1" xfId="0" applyNumberFormat="1" applyFont="1" applyFill="1" applyBorder="1" applyProtection="1">
      <protection locked="0"/>
    </xf>
    <xf numFmtId="0" fontId="45" fillId="2" borderId="0" xfId="0" applyFont="1" applyFill="1"/>
    <xf numFmtId="0" fontId="45" fillId="0" borderId="0" xfId="0" applyFont="1" applyFill="1" applyAlignment="1">
      <alignment wrapText="1"/>
    </xf>
    <xf numFmtId="0" fontId="45" fillId="0" borderId="0" xfId="0" applyFont="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8" fillId="0" borderId="1" xfId="0" applyFont="1" applyBorder="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0.8666666666666667</c:v>
                </c:pt>
                <c:pt idx="2">
                  <c:v>0.96875</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3142400"/>
        <c:axId val="113160576"/>
      </c:barChart>
      <c:catAx>
        <c:axId val="11314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160576"/>
        <c:crosses val="autoZero"/>
        <c:auto val="1"/>
        <c:lblAlgn val="ctr"/>
        <c:lblOffset val="100"/>
        <c:noMultiLvlLbl val="0"/>
      </c:catAx>
      <c:valAx>
        <c:axId val="11316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14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0.9285714285714286</c:v>
                </c:pt>
                <c:pt idx="1">
                  <c:v>0.95</c:v>
                </c:pt>
                <c:pt idx="2">
                  <c:v>0.97499999999999998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4317952"/>
        <c:axId val="114319744"/>
      </c:barChart>
      <c:catAx>
        <c:axId val="114317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319744"/>
        <c:crosses val="autoZero"/>
        <c:auto val="1"/>
        <c:lblAlgn val="ctr"/>
        <c:lblOffset val="100"/>
        <c:noMultiLvlLbl val="0"/>
      </c:catAx>
      <c:valAx>
        <c:axId val="11431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317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4362624"/>
        <c:axId val="114376704"/>
      </c:barChart>
      <c:catAx>
        <c:axId val="11436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376704"/>
        <c:crosses val="autoZero"/>
        <c:auto val="1"/>
        <c:lblAlgn val="ctr"/>
        <c:lblOffset val="100"/>
        <c:noMultiLvlLbl val="0"/>
      </c:catAx>
      <c:valAx>
        <c:axId val="11437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36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4403200"/>
        <c:axId val="114404736"/>
      </c:barChart>
      <c:catAx>
        <c:axId val="11440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404736"/>
        <c:crosses val="autoZero"/>
        <c:auto val="1"/>
        <c:lblAlgn val="ctr"/>
        <c:lblOffset val="100"/>
        <c:noMultiLvlLbl val="0"/>
      </c:catAx>
      <c:valAx>
        <c:axId val="11440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40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1</c:v>
                </c:pt>
                <c:pt idx="2">
                  <c:v>0.9</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4464256"/>
        <c:axId val="114465792"/>
      </c:barChart>
      <c:catAx>
        <c:axId val="11446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465792"/>
        <c:crosses val="autoZero"/>
        <c:auto val="1"/>
        <c:lblAlgn val="ctr"/>
        <c:lblOffset val="100"/>
        <c:noMultiLvlLbl val="0"/>
      </c:catAx>
      <c:valAx>
        <c:axId val="11446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46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4828416"/>
        <c:axId val="114829952"/>
      </c:barChart>
      <c:catAx>
        <c:axId val="11482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829952"/>
        <c:crosses val="autoZero"/>
        <c:auto val="1"/>
        <c:lblAlgn val="ctr"/>
        <c:lblOffset val="100"/>
        <c:noMultiLvlLbl val="0"/>
      </c:catAx>
      <c:valAx>
        <c:axId val="11482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82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0.8660714285714286</c:v>
                </c:pt>
                <c:pt idx="1">
                  <c:v>0.81140350877192979</c:v>
                </c:pt>
                <c:pt idx="2">
                  <c:v>0.82203389830508478</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4873088"/>
        <c:axId val="114874624"/>
      </c:barChart>
      <c:catAx>
        <c:axId val="11487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874624"/>
        <c:crosses val="autoZero"/>
        <c:auto val="1"/>
        <c:lblAlgn val="ctr"/>
        <c:lblOffset val="100"/>
        <c:noMultiLvlLbl val="0"/>
      </c:catAx>
      <c:valAx>
        <c:axId val="11487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87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0.80952380952380953</c:v>
                </c:pt>
                <c:pt idx="1">
                  <c:v>0.9101694915254237</c:v>
                </c:pt>
                <c:pt idx="2">
                  <c:v>0.87254901960784315</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4545024"/>
        <c:axId val="114546560"/>
      </c:barChart>
      <c:catAx>
        <c:axId val="11454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546560"/>
        <c:crosses val="autoZero"/>
        <c:auto val="1"/>
        <c:lblAlgn val="ctr"/>
        <c:lblOffset val="100"/>
        <c:noMultiLvlLbl val="0"/>
      </c:catAx>
      <c:valAx>
        <c:axId val="11454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54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0.83779761904761907</c:v>
                </c:pt>
                <c:pt idx="1">
                  <c:v>0.86078650014867675</c:v>
                </c:pt>
                <c:pt idx="2">
                  <c:v>0.84729145895646396</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4593792"/>
        <c:axId val="114595328"/>
        <c:extLst xmlns:c16r2="http://schemas.microsoft.com/office/drawing/2015/06/chart"/>
      </c:barChart>
      <c:catAx>
        <c:axId val="1145937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595328"/>
        <c:crosses val="autoZero"/>
        <c:auto val="1"/>
        <c:lblAlgn val="ctr"/>
        <c:lblOffset val="100"/>
        <c:noMultiLvlLbl val="0"/>
      </c:catAx>
      <c:valAx>
        <c:axId val="1145953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459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0.79428571428571426</c:v>
                </c:pt>
                <c:pt idx="1">
                  <c:v>0.53443223443223442</c:v>
                </c:pt>
                <c:pt idx="2">
                  <c:v>0.42</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4616192"/>
        <c:axId val="114617728"/>
        <c:extLst xmlns:c16r2="http://schemas.microsoft.com/office/drawing/2015/06/chart"/>
      </c:barChart>
      <c:catAx>
        <c:axId val="11461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617728"/>
        <c:crosses val="autoZero"/>
        <c:auto val="1"/>
        <c:lblAlgn val="ctr"/>
        <c:lblOffset val="100"/>
        <c:noMultiLvlLbl val="0"/>
      </c:catAx>
      <c:valAx>
        <c:axId val="11461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461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0.734375</c:v>
                </c:pt>
                <c:pt idx="1">
                  <c:v>0.97058823529411764</c:v>
                </c:pt>
                <c:pt idx="2">
                  <c:v>0.91176470588235292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3805568"/>
        <c:axId val="113811456"/>
      </c:barChart>
      <c:catAx>
        <c:axId val="11380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11456"/>
        <c:crosses val="autoZero"/>
        <c:auto val="1"/>
        <c:lblAlgn val="ctr"/>
        <c:lblOffset val="100"/>
        <c:noMultiLvlLbl val="0"/>
      </c:catAx>
      <c:valAx>
        <c:axId val="11381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0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0.71212121212121215</c:v>
                </c:pt>
                <c:pt idx="1">
                  <c:v>0.98484848484848486</c:v>
                </c:pt>
                <c:pt idx="2">
                  <c:v>0.95588235294117652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4116480"/>
        <c:axId val="114118016"/>
      </c:barChart>
      <c:catAx>
        <c:axId val="11411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118016"/>
        <c:crosses val="autoZero"/>
        <c:auto val="1"/>
        <c:lblAlgn val="ctr"/>
        <c:lblOffset val="100"/>
        <c:noMultiLvlLbl val="0"/>
      </c:catAx>
      <c:valAx>
        <c:axId val="11411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11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0.93103448275862066</c:v>
                </c:pt>
                <c:pt idx="1">
                  <c:v>0.95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4144768"/>
        <c:axId val="114146304"/>
      </c:barChart>
      <c:catAx>
        <c:axId val="114144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146304"/>
        <c:crosses val="autoZero"/>
        <c:auto val="1"/>
        <c:lblAlgn val="ctr"/>
        <c:lblOffset val="100"/>
        <c:noMultiLvlLbl val="0"/>
      </c:catAx>
      <c:valAx>
        <c:axId val="11414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14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0.78205128205128205</c:v>
                </c:pt>
                <c:pt idx="1">
                  <c:v>0.75</c:v>
                </c:pt>
                <c:pt idx="2">
                  <c:v>0.69767441860465118</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3941504"/>
        <c:axId val="113951488"/>
      </c:barChart>
      <c:catAx>
        <c:axId val="11394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51488"/>
        <c:crosses val="autoZero"/>
        <c:auto val="1"/>
        <c:lblAlgn val="ctr"/>
        <c:lblOffset val="100"/>
        <c:noMultiLvlLbl val="0"/>
      </c:catAx>
      <c:valAx>
        <c:axId val="11395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4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0.81944444444444442</c:v>
                </c:pt>
                <c:pt idx="2">
                  <c:v>0.85135135135135132</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4002560"/>
        <c:axId val="114008448"/>
      </c:barChart>
      <c:catAx>
        <c:axId val="11400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008448"/>
        <c:crosses val="autoZero"/>
        <c:auto val="1"/>
        <c:lblAlgn val="ctr"/>
        <c:lblOffset val="100"/>
        <c:noMultiLvlLbl val="0"/>
      </c:catAx>
      <c:valAx>
        <c:axId val="11400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00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0.95833333333333337</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4043136"/>
        <c:axId val="114057216"/>
      </c:barChart>
      <c:catAx>
        <c:axId val="11404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057216"/>
        <c:crosses val="autoZero"/>
        <c:auto val="1"/>
        <c:lblAlgn val="ctr"/>
        <c:lblOffset val="100"/>
        <c:noMultiLvlLbl val="0"/>
      </c:catAx>
      <c:valAx>
        <c:axId val="11405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04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0.84375</c:v>
                </c:pt>
                <c:pt idx="1">
                  <c:v>0.88235294117647056</c:v>
                </c:pt>
                <c:pt idx="2">
                  <c:v>0.52777777777777779</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4083712"/>
        <c:axId val="114085248"/>
      </c:barChart>
      <c:catAx>
        <c:axId val="11408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085248"/>
        <c:crosses val="autoZero"/>
        <c:auto val="1"/>
        <c:lblAlgn val="ctr"/>
        <c:lblOffset val="100"/>
        <c:noMultiLvlLbl val="0"/>
      </c:catAx>
      <c:valAx>
        <c:axId val="11408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08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0.87931034482758619</c:v>
                </c:pt>
                <c:pt idx="1">
                  <c:v>0.98275862068965514</c:v>
                </c:pt>
                <c:pt idx="2">
                  <c:v>0.82758620689655171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4271360"/>
        <c:axId val="114272896"/>
      </c:barChart>
      <c:catAx>
        <c:axId val="11427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272896"/>
        <c:crosses val="autoZero"/>
        <c:auto val="1"/>
        <c:lblAlgn val="ctr"/>
        <c:lblOffset val="100"/>
        <c:noMultiLvlLbl val="0"/>
      </c:catAx>
      <c:valAx>
        <c:axId val="11427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27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6" zoomScaleSheetLayoutView="100" workbookViewId="0">
      <selection activeCell="D7" sqref="D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588</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13" t="s">
        <v>327</v>
      </c>
      <c r="C23" s="313"/>
      <c r="D23" s="78"/>
      <c r="E23" s="78"/>
      <c r="F23" s="78"/>
      <c r="G23" s="78"/>
      <c r="H23" s="78"/>
      <c r="I23" s="78"/>
      <c r="J23" s="77" t="str">
        <f>D18</f>
        <v>Gammarth The Residence</v>
      </c>
    </row>
    <row r="24" spans="1:11" ht="33" customHeight="1" x14ac:dyDescent="0.25">
      <c r="A24" s="86" t="s">
        <v>328</v>
      </c>
      <c r="B24" s="314">
        <f>AVERAGE('A1 Exploitation'!D549,'A1 Technique'!D199)</f>
        <v>0.83779761904761907</v>
      </c>
      <c r="C24" s="314"/>
      <c r="D24" s="78"/>
      <c r="E24" s="78"/>
      <c r="F24" s="78"/>
      <c r="G24" s="78"/>
      <c r="H24" s="78"/>
      <c r="I24" s="78"/>
    </row>
    <row r="25" spans="1:11" ht="33" customHeight="1" x14ac:dyDescent="0.25">
      <c r="A25" s="85" t="s">
        <v>329</v>
      </c>
      <c r="B25" s="314">
        <f>AVERAGE('A2 Exploitation'!D549,'A2 Technique'!D199)</f>
        <v>0.86078650014867675</v>
      </c>
      <c r="C25" s="314"/>
      <c r="D25" s="78"/>
      <c r="E25" s="78"/>
      <c r="F25" s="78"/>
      <c r="G25" s="78"/>
      <c r="H25" s="78"/>
      <c r="I25" s="78"/>
    </row>
    <row r="26" spans="1:11" ht="33" customHeight="1" x14ac:dyDescent="0.25">
      <c r="A26" s="86" t="s">
        <v>330</v>
      </c>
      <c r="B26" s="314">
        <f>AVERAGE('A3 Exploitation'!D549,'A3 Technique'!D199)</f>
        <v>0.84729145895646396</v>
      </c>
      <c r="C26" s="314"/>
      <c r="D26" s="78"/>
      <c r="E26" s="78"/>
      <c r="F26" s="78"/>
      <c r="G26" s="78"/>
      <c r="H26" s="78"/>
      <c r="I26" s="78"/>
    </row>
    <row r="27" spans="1:11" ht="33" customHeight="1" x14ac:dyDescent="0.25">
      <c r="A27" s="86" t="s">
        <v>331</v>
      </c>
      <c r="B27" s="314">
        <f>AVERAGE('A4 Exploitation'!D549,'A4 Technique'!D199)</f>
        <v>0</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3" t="s">
        <v>334</v>
      </c>
      <c r="C33" s="313"/>
      <c r="D33" s="78"/>
      <c r="E33" s="78"/>
      <c r="F33" s="78"/>
      <c r="G33" s="78"/>
      <c r="H33" s="78"/>
      <c r="I33" s="78"/>
      <c r="J33" s="77" t="str">
        <f>D18</f>
        <v>Gammarth The Residence</v>
      </c>
    </row>
    <row r="34" spans="1:10" ht="33" customHeight="1" x14ac:dyDescent="0.25">
      <c r="A34" s="86" t="s">
        <v>328</v>
      </c>
      <c r="B34" s="314">
        <f>'A1 Exploitation'!D549</f>
        <v>0.80952380952380953</v>
      </c>
      <c r="C34" s="314"/>
      <c r="D34" s="78"/>
      <c r="E34" s="78"/>
      <c r="F34" s="78"/>
      <c r="G34" s="78"/>
      <c r="H34" s="78"/>
      <c r="I34" s="78"/>
    </row>
    <row r="35" spans="1:10" ht="33" customHeight="1" x14ac:dyDescent="0.25">
      <c r="A35" s="85" t="s">
        <v>329</v>
      </c>
      <c r="B35" s="314">
        <f>'A2 Exploitation'!D549</f>
        <v>0.9101694915254237</v>
      </c>
      <c r="C35" s="314"/>
      <c r="D35" s="78"/>
      <c r="E35" s="78"/>
      <c r="F35" s="78"/>
      <c r="G35" s="78"/>
      <c r="H35" s="78"/>
      <c r="I35" s="78"/>
    </row>
    <row r="36" spans="1:10" ht="33" customHeight="1" x14ac:dyDescent="0.25">
      <c r="A36" s="86" t="s">
        <v>330</v>
      </c>
      <c r="B36" s="314">
        <f>'A3 Exploitation'!D549</f>
        <v>0.87254901960784315</v>
      </c>
      <c r="C36" s="314"/>
      <c r="D36" s="78"/>
      <c r="E36" s="78"/>
      <c r="F36" s="78"/>
      <c r="G36" s="78"/>
      <c r="H36" s="78"/>
      <c r="I36" s="78"/>
    </row>
    <row r="37" spans="1:10" ht="33" customHeight="1" x14ac:dyDescent="0.25">
      <c r="A37" s="86" t="s">
        <v>331</v>
      </c>
      <c r="B37" s="314">
        <f>'A4 Exploitation'!D549</f>
        <v>0</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5" t="s">
        <v>335</v>
      </c>
      <c r="C42" s="315"/>
      <c r="D42" s="78"/>
      <c r="E42" s="78"/>
      <c r="F42" s="78"/>
      <c r="G42" s="78"/>
      <c r="H42" s="78"/>
      <c r="I42" s="78"/>
      <c r="J42" s="77" t="str">
        <f>D18</f>
        <v>Gammarth The Residence</v>
      </c>
    </row>
    <row r="43" spans="1:10" ht="33" customHeight="1" x14ac:dyDescent="0.25">
      <c r="A43" s="86" t="s">
        <v>328</v>
      </c>
      <c r="B43" s="314">
        <f>AVERAGE('A1 Exploitation'!D547, 'A1 Technique'!D197)</f>
        <v>0.79428571428571426</v>
      </c>
      <c r="C43" s="314"/>
      <c r="D43" s="78"/>
      <c r="E43" s="78"/>
      <c r="F43" s="78"/>
      <c r="G43" s="78"/>
      <c r="H43" s="78"/>
      <c r="I43" s="78"/>
    </row>
    <row r="44" spans="1:10" ht="33" customHeight="1" x14ac:dyDescent="0.25">
      <c r="A44" s="85" t="s">
        <v>329</v>
      </c>
      <c r="B44" s="314">
        <f>AVERAGE('A2 Exploitation'!D547, 'A2 Technique'!D197)</f>
        <v>0.53443223443223442</v>
      </c>
      <c r="C44" s="314"/>
      <c r="D44" s="78"/>
      <c r="E44" s="78"/>
      <c r="F44" s="78"/>
      <c r="G44" s="78"/>
      <c r="H44" s="78"/>
      <c r="I44" s="78"/>
    </row>
    <row r="45" spans="1:10" ht="33" customHeight="1" x14ac:dyDescent="0.25">
      <c r="A45" s="86" t="s">
        <v>330</v>
      </c>
      <c r="B45" s="314">
        <f>AVERAGE('A3 Exploitation'!D547, 'A3 Technique'!D197)</f>
        <v>0.42</v>
      </c>
      <c r="C45" s="314"/>
      <c r="D45" s="78"/>
      <c r="E45" s="78"/>
      <c r="F45" s="78"/>
      <c r="G45" s="78"/>
      <c r="H45" s="78"/>
      <c r="I45" s="78"/>
    </row>
    <row r="46" spans="1:10" ht="33" customHeight="1" x14ac:dyDescent="0.25">
      <c r="A46" s="86" t="s">
        <v>331</v>
      </c>
      <c r="B46" s="314" t="e">
        <f>AVERAGE('A4 Exploitation'!D547, 'A4 Technique'!D197)</f>
        <v>#DIV/0!</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3" t="s">
        <v>336</v>
      </c>
      <c r="C51" s="313"/>
      <c r="D51" s="78"/>
      <c r="E51" s="78"/>
      <c r="F51" s="78"/>
      <c r="G51" s="78"/>
      <c r="H51" s="78"/>
      <c r="I51" s="78"/>
      <c r="J51" s="77" t="str">
        <f>D18</f>
        <v>Gammarth The Residence</v>
      </c>
    </row>
    <row r="52" spans="1:10" ht="33" customHeight="1" x14ac:dyDescent="0.25">
      <c r="A52" s="86" t="s">
        <v>328</v>
      </c>
      <c r="B52" s="316">
        <f>'A1 Exploitation'!D46</f>
        <v>0.75</v>
      </c>
      <c r="C52" s="316"/>
      <c r="D52" s="78"/>
      <c r="E52" s="78"/>
      <c r="F52" s="78"/>
      <c r="G52" s="78"/>
      <c r="H52" s="78"/>
      <c r="I52" s="78"/>
    </row>
    <row r="53" spans="1:10" ht="33" customHeight="1" x14ac:dyDescent="0.25">
      <c r="A53" s="85" t="s">
        <v>329</v>
      </c>
      <c r="B53" s="316">
        <f>'A2 Exploitation'!D46</f>
        <v>0.8666666666666667</v>
      </c>
      <c r="C53" s="316"/>
      <c r="D53" s="78"/>
      <c r="E53" s="78"/>
      <c r="F53" s="78"/>
      <c r="G53" s="78"/>
      <c r="H53" s="78"/>
      <c r="I53" s="78"/>
    </row>
    <row r="54" spans="1:10" ht="33" customHeight="1" x14ac:dyDescent="0.25">
      <c r="A54" s="86" t="s">
        <v>330</v>
      </c>
      <c r="B54" s="316">
        <f>'A3 Exploitation'!D46</f>
        <v>0.96875</v>
      </c>
      <c r="C54" s="316"/>
      <c r="D54" s="78"/>
      <c r="E54" s="78"/>
      <c r="F54" s="78"/>
      <c r="G54" s="78"/>
      <c r="H54" s="78"/>
      <c r="I54" s="78"/>
    </row>
    <row r="55" spans="1:10" ht="33" customHeight="1" x14ac:dyDescent="0.25">
      <c r="A55" s="86" t="s">
        <v>331</v>
      </c>
      <c r="B55" s="316">
        <f>'A4 Exploitation'!D46</f>
        <v>0</v>
      </c>
      <c r="C55" s="316"/>
      <c r="D55" s="78"/>
      <c r="E55" s="78"/>
      <c r="F55" s="78"/>
      <c r="G55" s="78"/>
      <c r="H55" s="78"/>
      <c r="I55" s="78"/>
    </row>
    <row r="56" spans="1:10" ht="33" customHeight="1" x14ac:dyDescent="0.25">
      <c r="A56" s="85" t="s">
        <v>332</v>
      </c>
      <c r="B56" s="316">
        <f>'A5 Exploitation'!D46</f>
        <v>0</v>
      </c>
      <c r="C56" s="316"/>
      <c r="D56" s="78"/>
      <c r="E56" s="78"/>
      <c r="F56" s="78"/>
      <c r="G56" s="78"/>
      <c r="H56" s="78"/>
      <c r="I56" s="78"/>
    </row>
    <row r="57" spans="1:10" ht="33" customHeight="1" x14ac:dyDescent="0.25">
      <c r="A57" s="85" t="s">
        <v>333</v>
      </c>
      <c r="B57" s="316">
        <f>'A6 Exploitation'!D46</f>
        <v>0</v>
      </c>
      <c r="C57" s="31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3" t="s">
        <v>337</v>
      </c>
      <c r="C60" s="313"/>
      <c r="D60" s="78"/>
      <c r="E60" s="78"/>
      <c r="F60" s="78"/>
      <c r="G60" s="78"/>
      <c r="H60" s="78"/>
      <c r="I60" s="78"/>
      <c r="J60" s="77" t="str">
        <f>D18</f>
        <v>Gammarth The Residence</v>
      </c>
    </row>
    <row r="61" spans="1:10" ht="33" customHeight="1" x14ac:dyDescent="0.25">
      <c r="A61" s="86" t="s">
        <v>328</v>
      </c>
      <c r="B61" s="314">
        <f>'A1 Exploitation'!D103</f>
        <v>0.734375</v>
      </c>
      <c r="C61" s="314"/>
      <c r="D61" s="78"/>
      <c r="E61" s="78"/>
      <c r="F61" s="78"/>
      <c r="G61" s="78"/>
      <c r="H61" s="78"/>
      <c r="I61" s="78"/>
    </row>
    <row r="62" spans="1:10" ht="33" customHeight="1" x14ac:dyDescent="0.25">
      <c r="A62" s="85" t="s">
        <v>329</v>
      </c>
      <c r="B62" s="314">
        <f>'A2 Exploitation'!D103</f>
        <v>0.97058823529411764</v>
      </c>
      <c r="C62" s="314"/>
      <c r="D62" s="78"/>
      <c r="E62" s="78"/>
      <c r="F62" s="78"/>
      <c r="G62" s="78"/>
      <c r="H62" s="78"/>
      <c r="I62" s="78"/>
    </row>
    <row r="63" spans="1:10" ht="33" customHeight="1" x14ac:dyDescent="0.25">
      <c r="A63" s="86" t="s">
        <v>330</v>
      </c>
      <c r="B63" s="314">
        <f>'A3 Exploitation'!D103</f>
        <v>0.91176470588235292</v>
      </c>
      <c r="C63" s="314"/>
      <c r="D63" s="78"/>
      <c r="E63" s="78"/>
      <c r="F63" s="78"/>
      <c r="G63" s="78"/>
      <c r="H63" s="78"/>
      <c r="I63" s="78"/>
    </row>
    <row r="64" spans="1:10" ht="33" customHeight="1" x14ac:dyDescent="0.25">
      <c r="A64" s="86" t="s">
        <v>331</v>
      </c>
      <c r="B64" s="314">
        <f>'A4 Exploitation'!D103</f>
        <v>0</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3" t="s">
        <v>338</v>
      </c>
      <c r="C69" s="313"/>
      <c r="D69" s="78"/>
      <c r="E69" s="78"/>
      <c r="F69" s="78"/>
      <c r="G69" s="78"/>
      <c r="H69" s="78"/>
      <c r="I69" s="78"/>
      <c r="J69" s="77" t="str">
        <f>D18</f>
        <v>Gammarth The Residence</v>
      </c>
    </row>
    <row r="70" spans="1:10" ht="33" customHeight="1" x14ac:dyDescent="0.25">
      <c r="A70" s="86" t="s">
        <v>328</v>
      </c>
      <c r="B70" s="314">
        <f>'A1 Exploitation'!D158</f>
        <v>0.71212121212121215</v>
      </c>
      <c r="C70" s="314"/>
      <c r="D70" s="78"/>
      <c r="E70" s="78"/>
      <c r="F70" s="78"/>
      <c r="G70" s="78"/>
      <c r="H70" s="78"/>
      <c r="I70" s="78"/>
    </row>
    <row r="71" spans="1:10" ht="33" customHeight="1" x14ac:dyDescent="0.25">
      <c r="A71" s="85" t="s">
        <v>329</v>
      </c>
      <c r="B71" s="314">
        <f>'A2 Exploitation'!D158</f>
        <v>0.98484848484848486</v>
      </c>
      <c r="C71" s="314"/>
      <c r="D71" s="78"/>
      <c r="E71" s="78"/>
      <c r="F71" s="78"/>
      <c r="G71" s="78"/>
      <c r="H71" s="78"/>
      <c r="I71" s="78"/>
    </row>
    <row r="72" spans="1:10" ht="33" customHeight="1" x14ac:dyDescent="0.25">
      <c r="A72" s="86" t="s">
        <v>330</v>
      </c>
      <c r="B72" s="314">
        <f>'A3 Exploitation'!D158</f>
        <v>0.95588235294117652</v>
      </c>
      <c r="C72" s="314"/>
      <c r="D72" s="78"/>
      <c r="E72" s="78"/>
      <c r="F72" s="78"/>
      <c r="G72" s="78"/>
      <c r="H72" s="78"/>
      <c r="I72" s="78"/>
    </row>
    <row r="73" spans="1:10" ht="33" customHeight="1" x14ac:dyDescent="0.25">
      <c r="A73" s="86" t="s">
        <v>331</v>
      </c>
      <c r="B73" s="314">
        <f>'A4 Exploitation'!D158</f>
        <v>0</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3" t="s">
        <v>339</v>
      </c>
      <c r="C78" s="313"/>
      <c r="D78" s="78"/>
      <c r="E78" s="78"/>
      <c r="F78" s="78"/>
      <c r="G78" s="78"/>
      <c r="H78" s="78"/>
      <c r="I78" s="78"/>
      <c r="J78" s="77" t="str">
        <f>D18</f>
        <v>Gammarth The Residence</v>
      </c>
    </row>
    <row r="79" spans="1:10" ht="33" customHeight="1" x14ac:dyDescent="0.25">
      <c r="A79" s="86" t="s">
        <v>328</v>
      </c>
      <c r="B79" s="314">
        <f>'A1 Exploitation'!D205</f>
        <v>0.93103448275862066</v>
      </c>
      <c r="C79" s="314"/>
      <c r="D79" s="78"/>
      <c r="E79" s="78"/>
      <c r="F79" s="78"/>
      <c r="G79" s="78"/>
      <c r="H79" s="78"/>
      <c r="I79" s="78"/>
    </row>
    <row r="80" spans="1:10" ht="33" customHeight="1" x14ac:dyDescent="0.25">
      <c r="A80" s="85" t="s">
        <v>329</v>
      </c>
      <c r="B80" s="314">
        <f>'A2 Exploitation'!D205</f>
        <v>0.95</v>
      </c>
      <c r="C80" s="314"/>
      <c r="D80" s="78"/>
      <c r="E80" s="78"/>
      <c r="F80" s="78"/>
      <c r="G80" s="78"/>
      <c r="H80" s="78"/>
      <c r="I80" s="78"/>
    </row>
    <row r="81" spans="1:10" ht="33" customHeight="1" x14ac:dyDescent="0.25">
      <c r="A81" s="86" t="s">
        <v>330</v>
      </c>
      <c r="B81" s="314">
        <f>'A3 Exploitation'!D205</f>
        <v>1</v>
      </c>
      <c r="C81" s="314"/>
      <c r="D81" s="78"/>
      <c r="E81" s="78"/>
      <c r="F81" s="78"/>
      <c r="G81" s="78"/>
      <c r="H81" s="78"/>
      <c r="I81" s="78"/>
    </row>
    <row r="82" spans="1:10" ht="33" customHeight="1" x14ac:dyDescent="0.25">
      <c r="A82" s="86" t="s">
        <v>331</v>
      </c>
      <c r="B82" s="314">
        <f>'A4 Exploitation'!D205</f>
        <v>0</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3" t="s">
        <v>340</v>
      </c>
      <c r="C87" s="313"/>
      <c r="D87" s="78"/>
      <c r="E87" s="78"/>
      <c r="F87" s="78"/>
      <c r="G87" s="78"/>
      <c r="H87" s="78"/>
      <c r="I87" s="78"/>
      <c r="J87" s="77" t="str">
        <f>D18</f>
        <v>Gammarth The Residence</v>
      </c>
    </row>
    <row r="88" spans="1:10" ht="33" customHeight="1" x14ac:dyDescent="0.25">
      <c r="A88" s="86" t="s">
        <v>328</v>
      </c>
      <c r="B88" s="314">
        <f>'A1 Exploitation'!D266</f>
        <v>0.78205128205128205</v>
      </c>
      <c r="C88" s="314"/>
      <c r="D88" s="78"/>
      <c r="E88" s="78"/>
      <c r="F88" s="78"/>
      <c r="G88" s="78"/>
      <c r="H88" s="78"/>
      <c r="I88" s="78"/>
    </row>
    <row r="89" spans="1:10" ht="33" customHeight="1" x14ac:dyDescent="0.25">
      <c r="A89" s="85" t="s">
        <v>329</v>
      </c>
      <c r="B89" s="314">
        <f>'A2 Exploitation'!D266</f>
        <v>0.75</v>
      </c>
      <c r="C89" s="314"/>
      <c r="D89" s="78"/>
      <c r="E89" s="78"/>
      <c r="F89" s="78"/>
      <c r="G89" s="78"/>
      <c r="H89" s="78"/>
      <c r="I89" s="78"/>
    </row>
    <row r="90" spans="1:10" ht="33" customHeight="1" x14ac:dyDescent="0.25">
      <c r="A90" s="86" t="s">
        <v>330</v>
      </c>
      <c r="B90" s="314">
        <f>'A3 Exploitation'!D266</f>
        <v>0.69767441860465118</v>
      </c>
      <c r="C90" s="314"/>
      <c r="D90" s="78"/>
      <c r="E90" s="78"/>
      <c r="F90" s="78"/>
      <c r="G90" s="78"/>
      <c r="H90" s="78"/>
      <c r="I90" s="78"/>
    </row>
    <row r="91" spans="1:10" ht="33" customHeight="1" x14ac:dyDescent="0.25">
      <c r="A91" s="86" t="s">
        <v>331</v>
      </c>
      <c r="B91" s="314">
        <f>'A4 Exploitation'!D266</f>
        <v>0</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3" t="s">
        <v>341</v>
      </c>
      <c r="C96" s="313"/>
      <c r="D96" s="78"/>
      <c r="E96" s="78"/>
      <c r="F96" s="78"/>
      <c r="G96" s="78"/>
      <c r="H96" s="78"/>
      <c r="I96" s="78"/>
      <c r="J96" s="77" t="str">
        <f>D18</f>
        <v>Gammarth The Residence</v>
      </c>
    </row>
    <row r="97" spans="1:10" ht="33" customHeight="1" x14ac:dyDescent="0.25">
      <c r="A97" s="86" t="s">
        <v>328</v>
      </c>
      <c r="B97" s="314">
        <f>'A1 Exploitation'!D318</f>
        <v>0.75</v>
      </c>
      <c r="C97" s="314"/>
      <c r="D97" s="78"/>
      <c r="E97" s="78"/>
      <c r="F97" s="78"/>
      <c r="G97" s="78"/>
      <c r="H97" s="78"/>
      <c r="I97" s="78"/>
    </row>
    <row r="98" spans="1:10" ht="33" customHeight="1" x14ac:dyDescent="0.25">
      <c r="A98" s="85" t="s">
        <v>329</v>
      </c>
      <c r="B98" s="314">
        <f>'A2 Exploitation'!D318</f>
        <v>0.81944444444444442</v>
      </c>
      <c r="C98" s="314"/>
      <c r="D98" s="78"/>
      <c r="E98" s="78"/>
      <c r="F98" s="78"/>
      <c r="G98" s="78"/>
      <c r="H98" s="78"/>
      <c r="I98" s="78"/>
    </row>
    <row r="99" spans="1:10" ht="33" customHeight="1" x14ac:dyDescent="0.25">
      <c r="A99" s="86" t="s">
        <v>330</v>
      </c>
      <c r="B99" s="314">
        <f>'A3 Exploitation'!D318</f>
        <v>0.85135135135135132</v>
      </c>
      <c r="C99" s="314"/>
      <c r="D99" s="78"/>
      <c r="E99" s="78"/>
      <c r="F99" s="78"/>
      <c r="G99" s="78"/>
      <c r="H99" s="78"/>
      <c r="I99" s="78"/>
    </row>
    <row r="100" spans="1:10" ht="33" customHeight="1" x14ac:dyDescent="0.25">
      <c r="A100" s="86" t="s">
        <v>331</v>
      </c>
      <c r="B100" s="314">
        <f>'A4 Exploitation'!D318</f>
        <v>0</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3" t="s">
        <v>342</v>
      </c>
      <c r="C105" s="313"/>
      <c r="D105" s="78"/>
      <c r="E105" s="78"/>
      <c r="F105" s="78"/>
      <c r="G105" s="78"/>
      <c r="H105" s="78"/>
      <c r="I105" s="78"/>
      <c r="J105" s="77" t="str">
        <f>D18</f>
        <v>Gammarth The Residence</v>
      </c>
    </row>
    <row r="106" spans="1:10" ht="33" customHeight="1" x14ac:dyDescent="0.25">
      <c r="A106" s="86" t="s">
        <v>328</v>
      </c>
      <c r="B106" s="314">
        <f>'A1 Exploitation'!D358</f>
        <v>0.8125</v>
      </c>
      <c r="C106" s="314"/>
      <c r="D106" s="78"/>
      <c r="E106" s="78"/>
      <c r="F106" s="78"/>
      <c r="G106" s="78"/>
      <c r="H106" s="78"/>
      <c r="I106" s="78"/>
    </row>
    <row r="107" spans="1:10" ht="33" customHeight="1" x14ac:dyDescent="0.25">
      <c r="A107" s="85" t="s">
        <v>329</v>
      </c>
      <c r="B107" s="314">
        <f>'A2 Exploitation'!D358</f>
        <v>0.95833333333333337</v>
      </c>
      <c r="C107" s="314"/>
      <c r="D107" s="78"/>
      <c r="E107" s="78"/>
      <c r="F107" s="78"/>
      <c r="G107" s="78"/>
      <c r="H107" s="78"/>
      <c r="I107" s="78"/>
    </row>
    <row r="108" spans="1:10" ht="33" customHeight="1" x14ac:dyDescent="0.25">
      <c r="A108" s="86" t="s">
        <v>330</v>
      </c>
      <c r="B108" s="314">
        <f>'A3 Exploitation'!D358</f>
        <v>0.97916666666666663</v>
      </c>
      <c r="C108" s="314"/>
      <c r="D108" s="78"/>
      <c r="E108" s="78"/>
      <c r="F108" s="78"/>
      <c r="G108" s="78"/>
      <c r="H108" s="78"/>
      <c r="I108" s="78"/>
    </row>
    <row r="109" spans="1:10" ht="33" customHeight="1" x14ac:dyDescent="0.25">
      <c r="A109" s="86" t="s">
        <v>331</v>
      </c>
      <c r="B109" s="314">
        <f>'A4 Exploitation'!D358</f>
        <v>0</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3" t="s">
        <v>343</v>
      </c>
      <c r="C114" s="313"/>
      <c r="D114" s="78"/>
      <c r="E114" s="78"/>
      <c r="F114" s="78"/>
      <c r="G114" s="78"/>
      <c r="H114" s="78"/>
      <c r="I114" s="78"/>
      <c r="J114" s="77" t="str">
        <f>D18</f>
        <v>Gammarth The Residence</v>
      </c>
    </row>
    <row r="115" spans="1:10" ht="33" customHeight="1" x14ac:dyDescent="0.25">
      <c r="A115" s="86" t="s">
        <v>328</v>
      </c>
      <c r="B115" s="314">
        <f>'A1 Exploitation'!D391</f>
        <v>0.84375</v>
      </c>
      <c r="C115" s="314"/>
      <c r="D115" s="78"/>
      <c r="E115" s="78"/>
      <c r="F115" s="78"/>
      <c r="G115" s="78"/>
      <c r="H115" s="78"/>
      <c r="I115" s="78"/>
    </row>
    <row r="116" spans="1:10" ht="33" customHeight="1" x14ac:dyDescent="0.25">
      <c r="A116" s="85" t="s">
        <v>329</v>
      </c>
      <c r="B116" s="314">
        <f>'A2 Exploitation'!D391</f>
        <v>0.88235294117647056</v>
      </c>
      <c r="C116" s="314"/>
      <c r="D116" s="78"/>
      <c r="E116" s="78"/>
      <c r="F116" s="78"/>
      <c r="G116" s="78"/>
      <c r="H116" s="78"/>
      <c r="I116" s="78"/>
    </row>
    <row r="117" spans="1:10" ht="33" customHeight="1" x14ac:dyDescent="0.25">
      <c r="A117" s="86" t="s">
        <v>330</v>
      </c>
      <c r="B117" s="314">
        <f>'A3 Exploitation'!D391</f>
        <v>0.52777777777777779</v>
      </c>
      <c r="C117" s="314"/>
      <c r="D117" s="78"/>
      <c r="E117" s="78"/>
      <c r="F117" s="78"/>
      <c r="G117" s="78"/>
      <c r="H117" s="78"/>
      <c r="I117" s="78"/>
    </row>
    <row r="118" spans="1:10" ht="33" customHeight="1" x14ac:dyDescent="0.25">
      <c r="A118" s="86" t="s">
        <v>331</v>
      </c>
      <c r="B118" s="314">
        <f>'A4 Exploitation'!D391</f>
        <v>0</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3" t="s">
        <v>344</v>
      </c>
      <c r="C123" s="313"/>
      <c r="D123" s="78"/>
      <c r="E123" s="78"/>
      <c r="F123" s="78"/>
      <c r="G123" s="78"/>
      <c r="H123" s="78"/>
      <c r="I123" s="78"/>
      <c r="J123" s="77" t="str">
        <f>D18</f>
        <v>Gammarth The Residence</v>
      </c>
    </row>
    <row r="124" spans="1:10" ht="33" customHeight="1" x14ac:dyDescent="0.25">
      <c r="A124" s="86" t="s">
        <v>328</v>
      </c>
      <c r="B124" s="314">
        <f>'A1 Exploitation'!D444</f>
        <v>0.87931034482758619</v>
      </c>
      <c r="C124" s="314"/>
      <c r="D124" s="78"/>
      <c r="E124" s="78"/>
      <c r="F124" s="78"/>
      <c r="G124" s="78"/>
      <c r="H124" s="78"/>
      <c r="I124" s="78"/>
    </row>
    <row r="125" spans="1:10" ht="33" customHeight="1" x14ac:dyDescent="0.25">
      <c r="A125" s="85" t="s">
        <v>329</v>
      </c>
      <c r="B125" s="314">
        <f>'A2 Exploitation'!D444</f>
        <v>0.98275862068965514</v>
      </c>
      <c r="C125" s="314"/>
      <c r="D125" s="78"/>
      <c r="E125" s="78"/>
      <c r="F125" s="78"/>
      <c r="G125" s="78"/>
      <c r="H125" s="78"/>
      <c r="I125" s="78"/>
    </row>
    <row r="126" spans="1:10" ht="33" customHeight="1" x14ac:dyDescent="0.25">
      <c r="A126" s="86" t="s">
        <v>330</v>
      </c>
      <c r="B126" s="314">
        <f>'A3 Exploitation'!D444</f>
        <v>0.82758620689655171</v>
      </c>
      <c r="C126" s="314"/>
      <c r="D126" s="78"/>
      <c r="E126" s="78"/>
      <c r="F126" s="78"/>
      <c r="G126" s="78"/>
      <c r="H126" s="78"/>
      <c r="I126" s="78"/>
    </row>
    <row r="127" spans="1:10" ht="33" customHeight="1" x14ac:dyDescent="0.25">
      <c r="A127" s="86" t="s">
        <v>331</v>
      </c>
      <c r="B127" s="314">
        <f>'A4 Exploitation'!D444</f>
        <v>0</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3" t="s">
        <v>345</v>
      </c>
      <c r="C132" s="313"/>
      <c r="D132" s="78"/>
      <c r="E132" s="78"/>
      <c r="F132" s="78"/>
      <c r="G132" s="78"/>
      <c r="H132" s="78"/>
      <c r="I132" s="78"/>
      <c r="J132" s="77" t="str">
        <f>D18</f>
        <v>Gammarth The Residence</v>
      </c>
    </row>
    <row r="133" spans="1:10" ht="33" customHeight="1" x14ac:dyDescent="0.25">
      <c r="A133" s="86" t="s">
        <v>328</v>
      </c>
      <c r="B133" s="314">
        <f>'A1 Exploitation'!D481</f>
        <v>0.9285714285714286</v>
      </c>
      <c r="C133" s="314"/>
      <c r="D133" s="78"/>
      <c r="E133" s="78"/>
      <c r="F133" s="78"/>
      <c r="G133" s="78"/>
      <c r="H133" s="78"/>
      <c r="I133" s="78"/>
    </row>
    <row r="134" spans="1:10" ht="33" customHeight="1" x14ac:dyDescent="0.25">
      <c r="A134" s="85" t="s">
        <v>329</v>
      </c>
      <c r="B134" s="314">
        <f>'A2 Exploitation'!D481</f>
        <v>0.95</v>
      </c>
      <c r="C134" s="314"/>
      <c r="D134" s="78"/>
      <c r="E134" s="78"/>
      <c r="F134" s="78"/>
      <c r="G134" s="78"/>
      <c r="H134" s="78"/>
      <c r="I134" s="78"/>
    </row>
    <row r="135" spans="1:10" ht="33" customHeight="1" x14ac:dyDescent="0.25">
      <c r="A135" s="86" t="s">
        <v>330</v>
      </c>
      <c r="B135" s="314">
        <f>'A3 Exploitation'!D481</f>
        <v>0.97499999999999998</v>
      </c>
      <c r="C135" s="314"/>
      <c r="D135" s="78"/>
      <c r="E135" s="78"/>
      <c r="F135" s="78"/>
      <c r="G135" s="78"/>
      <c r="H135" s="78"/>
      <c r="I135" s="78"/>
    </row>
    <row r="136" spans="1:10" ht="33" customHeight="1" x14ac:dyDescent="0.25">
      <c r="A136" s="86" t="s">
        <v>331</v>
      </c>
      <c r="B136" s="314">
        <f>'A4 Exploitation'!D481</f>
        <v>0</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3" t="s">
        <v>346</v>
      </c>
      <c r="C141" s="313"/>
      <c r="D141" s="78"/>
      <c r="E141" s="78"/>
      <c r="F141" s="78"/>
      <c r="G141" s="78"/>
      <c r="H141" s="78"/>
      <c r="I141" s="78"/>
      <c r="J141" s="77" t="str">
        <f>D18</f>
        <v>Gammarth The Residence</v>
      </c>
    </row>
    <row r="142" spans="1:10" ht="33" customHeight="1" x14ac:dyDescent="0.25">
      <c r="A142" s="86" t="s">
        <v>328</v>
      </c>
      <c r="B142" s="314">
        <f>'A1 Exploitation'!D503</f>
        <v>0.75</v>
      </c>
      <c r="C142" s="314"/>
      <c r="D142" s="78"/>
      <c r="E142" s="78"/>
      <c r="F142" s="78"/>
      <c r="G142" s="78"/>
      <c r="H142" s="78"/>
      <c r="I142" s="78"/>
    </row>
    <row r="143" spans="1:10" ht="33" customHeight="1" x14ac:dyDescent="0.25">
      <c r="A143" s="85" t="s">
        <v>329</v>
      </c>
      <c r="B143" s="314">
        <f>'A2 Exploitation'!D503</f>
        <v>1</v>
      </c>
      <c r="C143" s="314"/>
      <c r="D143" s="78"/>
      <c r="E143" s="78"/>
      <c r="F143" s="78"/>
      <c r="G143" s="78"/>
      <c r="H143" s="78"/>
      <c r="I143" s="78"/>
    </row>
    <row r="144" spans="1:10" ht="33" customHeight="1" x14ac:dyDescent="0.25">
      <c r="A144" s="86" t="s">
        <v>330</v>
      </c>
      <c r="B144" s="314">
        <f>'A3 Exploitation'!D503</f>
        <v>1</v>
      </c>
      <c r="C144" s="314"/>
      <c r="D144" s="78"/>
      <c r="E144" s="78"/>
      <c r="F144" s="78"/>
      <c r="G144" s="78"/>
      <c r="H144" s="78"/>
      <c r="I144" s="78"/>
    </row>
    <row r="145" spans="1:10" ht="33" customHeight="1" x14ac:dyDescent="0.25">
      <c r="A145" s="86" t="s">
        <v>331</v>
      </c>
      <c r="B145" s="314">
        <f>'A4 Exploitation'!D503</f>
        <v>0</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3" t="s">
        <v>347</v>
      </c>
      <c r="C150" s="313"/>
      <c r="D150" s="78"/>
      <c r="E150" s="78"/>
      <c r="F150" s="78"/>
      <c r="G150" s="78"/>
      <c r="H150" s="78"/>
      <c r="I150" s="78"/>
      <c r="J150" s="77" t="str">
        <f>D18</f>
        <v>Gammarth The Residence</v>
      </c>
    </row>
    <row r="151" spans="1:10" ht="33" customHeight="1" x14ac:dyDescent="0.25">
      <c r="A151" s="86" t="s">
        <v>328</v>
      </c>
      <c r="B151" s="314">
        <f>'A1 Exploitation'!D514</f>
        <v>0.875</v>
      </c>
      <c r="C151" s="314"/>
      <c r="D151" s="78"/>
      <c r="E151" s="78"/>
      <c r="F151" s="78"/>
      <c r="G151" s="78"/>
      <c r="H151" s="78"/>
      <c r="I151" s="78"/>
    </row>
    <row r="152" spans="1:10" ht="33" customHeight="1" x14ac:dyDescent="0.25">
      <c r="A152" s="85" t="s">
        <v>329</v>
      </c>
      <c r="B152" s="314">
        <f>'A2 Exploitation'!D514</f>
        <v>1</v>
      </c>
      <c r="C152" s="314"/>
      <c r="D152" s="78"/>
      <c r="E152" s="78"/>
      <c r="F152" s="78"/>
      <c r="G152" s="78"/>
      <c r="H152" s="78"/>
      <c r="I152" s="78"/>
    </row>
    <row r="153" spans="1:10" ht="33" customHeight="1" x14ac:dyDescent="0.25">
      <c r="A153" s="86" t="s">
        <v>330</v>
      </c>
      <c r="B153" s="314">
        <f>'A3 Exploitation'!D514</f>
        <v>1</v>
      </c>
      <c r="C153" s="314"/>
      <c r="D153" s="78"/>
      <c r="E153" s="78"/>
      <c r="F153" s="78"/>
      <c r="G153" s="78"/>
      <c r="H153" s="78"/>
      <c r="I153" s="78"/>
    </row>
    <row r="154" spans="1:10" ht="33" customHeight="1" x14ac:dyDescent="0.25">
      <c r="A154" s="86" t="s">
        <v>331</v>
      </c>
      <c r="B154" s="314">
        <f>'A4 Exploitation'!D514</f>
        <v>0</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7"/>
      <c r="C159" s="317"/>
      <c r="D159" s="78"/>
      <c r="E159" s="78"/>
      <c r="F159" s="78"/>
      <c r="G159" s="78"/>
      <c r="H159" s="78"/>
      <c r="I159" s="78"/>
    </row>
    <row r="160" spans="1:10" ht="33" customHeight="1" x14ac:dyDescent="0.25">
      <c r="A160" s="85" t="s">
        <v>326</v>
      </c>
      <c r="B160" s="313" t="s">
        <v>348</v>
      </c>
      <c r="C160" s="313"/>
      <c r="D160" s="78"/>
      <c r="E160" s="78"/>
      <c r="F160" s="78"/>
      <c r="G160" s="78"/>
      <c r="H160" s="78"/>
      <c r="I160" s="78"/>
      <c r="J160" s="77" t="str">
        <f>D18</f>
        <v>Gammarth The Residence</v>
      </c>
    </row>
    <row r="161" spans="1:10" ht="33" customHeight="1" x14ac:dyDescent="0.25">
      <c r="A161" s="86" t="s">
        <v>328</v>
      </c>
      <c r="B161" s="314">
        <f>'A1 Exploitation'!D534</f>
        <v>0.8571428571428571</v>
      </c>
      <c r="C161" s="314"/>
      <c r="D161" s="78"/>
      <c r="E161" s="78"/>
      <c r="F161" s="78"/>
      <c r="G161" s="78"/>
      <c r="H161" s="78"/>
      <c r="I161" s="78"/>
    </row>
    <row r="162" spans="1:10" ht="33" customHeight="1" x14ac:dyDescent="0.25">
      <c r="A162" s="85" t="s">
        <v>329</v>
      </c>
      <c r="B162" s="314">
        <f>'A2 Exploitation'!D534</f>
        <v>1</v>
      </c>
      <c r="C162" s="314"/>
      <c r="D162" s="78"/>
      <c r="E162" s="78"/>
      <c r="F162" s="78"/>
      <c r="G162" s="78"/>
      <c r="H162" s="78"/>
      <c r="I162" s="78"/>
    </row>
    <row r="163" spans="1:10" ht="33" customHeight="1" x14ac:dyDescent="0.25">
      <c r="A163" s="86" t="s">
        <v>330</v>
      </c>
      <c r="B163" s="314">
        <f>'A3 Exploitation'!D534</f>
        <v>0.9</v>
      </c>
      <c r="C163" s="314"/>
      <c r="D163" s="78"/>
      <c r="E163" s="78"/>
      <c r="F163" s="78"/>
      <c r="G163" s="78"/>
      <c r="H163" s="78"/>
      <c r="I163" s="78"/>
    </row>
    <row r="164" spans="1:10" ht="33" customHeight="1" x14ac:dyDescent="0.25">
      <c r="A164" s="86" t="s">
        <v>331</v>
      </c>
      <c r="B164" s="314">
        <f>'A4 Exploitation'!D534</f>
        <v>0</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3" t="s">
        <v>349</v>
      </c>
      <c r="C169" s="313"/>
      <c r="J169" s="77" t="str">
        <f>D18</f>
        <v>Gammarth The Residence</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t="e">
        <f>'A3 Exploitation'!D545</f>
        <v>#DIV/0!</v>
      </c>
      <c r="C172" s="314"/>
    </row>
    <row r="173" spans="1:10" ht="33" customHeight="1" x14ac:dyDescent="0.25">
      <c r="A173" s="86" t="s">
        <v>331</v>
      </c>
      <c r="B173" s="314">
        <f>'A4 Exploitation'!D545</f>
        <v>0</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3" t="s">
        <v>350</v>
      </c>
      <c r="C178" s="313"/>
      <c r="J178" s="77" t="str">
        <f>D18</f>
        <v>Gammarth The Residence</v>
      </c>
    </row>
    <row r="179" spans="1:10" ht="33" customHeight="1" x14ac:dyDescent="0.25">
      <c r="A179" s="86" t="s">
        <v>328</v>
      </c>
      <c r="B179" s="314">
        <f>'A1 Technique'!D199</f>
        <v>0.8660714285714286</v>
      </c>
      <c r="C179" s="314"/>
    </row>
    <row r="180" spans="1:10" ht="33" customHeight="1" x14ac:dyDescent="0.25">
      <c r="A180" s="85" t="s">
        <v>329</v>
      </c>
      <c r="B180" s="314">
        <f>'A2 Technique'!D199</f>
        <v>0.81140350877192979</v>
      </c>
      <c r="C180" s="314"/>
    </row>
    <row r="181" spans="1:10" ht="33" customHeight="1" x14ac:dyDescent="0.25">
      <c r="A181" s="86" t="s">
        <v>330</v>
      </c>
      <c r="B181" s="314">
        <f>'A3 Technique'!D199</f>
        <v>0.82203389830508478</v>
      </c>
      <c r="C181" s="314"/>
    </row>
    <row r="182" spans="1:10" ht="33" customHeight="1" x14ac:dyDescent="0.25">
      <c r="A182" s="86" t="s">
        <v>331</v>
      </c>
      <c r="B182" s="314">
        <f>'A4 Technique'!D199</f>
        <v>0</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9"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1rhsb2drKwpSWO9m8+nk4pwGCiMDK+dMni/W+2hjvwEgHo9nFvnyZ8Tjwwh108gklih13rT24dE+lL6Giybyg==" saltValue="welsGihcvxQUVdhxdVuWr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'A5 Exploitation'!A8:F8</f>
        <v>Gammarth The Residence</v>
      </c>
      <c r="B7" s="321"/>
      <c r="C7" s="321"/>
      <c r="D7" s="321"/>
      <c r="E7" s="321"/>
      <c r="F7" s="321"/>
      <c r="G7" s="125"/>
    </row>
    <row r="8" spans="1:7" s="12" customFormat="1" ht="24" x14ac:dyDescent="0.45">
      <c r="A8" s="14" t="s">
        <v>42</v>
      </c>
      <c r="B8" s="344">
        <f>'A5 Exploitation'!B9:F9</f>
        <v>0</v>
      </c>
      <c r="C8" s="344"/>
      <c r="D8" s="344"/>
      <c r="E8" s="344"/>
      <c r="F8" s="344"/>
      <c r="G8" s="125"/>
    </row>
    <row r="9" spans="1:7" s="12" customFormat="1" ht="24" x14ac:dyDescent="0.45">
      <c r="A9" s="15" t="s">
        <v>44</v>
      </c>
      <c r="B9" s="345">
        <f>'A5 Exploitation'!B10:F10</f>
        <v>0</v>
      </c>
      <c r="C9" s="345"/>
      <c r="D9" s="345"/>
      <c r="E9" s="345"/>
      <c r="F9" s="345"/>
      <c r="G9" s="125"/>
    </row>
    <row r="10" spans="1:7" s="12" customFormat="1" ht="24" x14ac:dyDescent="0.45">
      <c r="A10" s="14" t="s">
        <v>43</v>
      </c>
      <c r="B10" s="342">
        <f>'A5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305"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'A6 Exploitation'!A8:F8</f>
        <v>Gammarth The Residence</v>
      </c>
      <c r="B7" s="321"/>
      <c r="C7" s="321"/>
      <c r="D7" s="321"/>
      <c r="E7" s="321"/>
      <c r="F7" s="321"/>
      <c r="G7" s="125"/>
    </row>
    <row r="8" spans="1:7" s="12" customFormat="1" ht="24" x14ac:dyDescent="0.45">
      <c r="A8" s="14" t="s">
        <v>42</v>
      </c>
      <c r="B8" s="344">
        <f>'A6 Exploitation'!B9:F9</f>
        <v>0</v>
      </c>
      <c r="C8" s="344"/>
      <c r="D8" s="344"/>
      <c r="E8" s="344"/>
      <c r="F8" s="344"/>
      <c r="G8" s="125"/>
    </row>
    <row r="9" spans="1:7" s="12" customFormat="1" ht="24" x14ac:dyDescent="0.45">
      <c r="A9" s="15" t="s">
        <v>44</v>
      </c>
      <c r="B9" s="345">
        <f>'A6 Exploitation'!B10:F10</f>
        <v>0</v>
      </c>
      <c r="C9" s="345"/>
      <c r="D9" s="345"/>
      <c r="E9" s="345"/>
      <c r="F9" s="345"/>
      <c r="G9" s="125"/>
    </row>
    <row r="10" spans="1:7" s="12" customFormat="1" ht="24" x14ac:dyDescent="0.45">
      <c r="A10" s="14" t="s">
        <v>43</v>
      </c>
      <c r="B10" s="342">
        <f>'A6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41" zoomScale="91" zoomScaleSheetLayoutView="91"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429</v>
      </c>
      <c r="C9" s="322"/>
      <c r="D9" s="322"/>
      <c r="E9" s="322"/>
      <c r="F9" s="322"/>
      <c r="G9" s="125"/>
    </row>
    <row r="10" spans="1:7" ht="24" x14ac:dyDescent="0.45">
      <c r="A10" s="15" t="s">
        <v>44</v>
      </c>
      <c r="B10" s="323" t="s">
        <v>430</v>
      </c>
      <c r="C10" s="323"/>
      <c r="D10" s="323"/>
      <c r="E10" s="323"/>
      <c r="F10" s="323"/>
      <c r="G10" s="125"/>
    </row>
    <row r="11" spans="1:7" ht="24" x14ac:dyDescent="0.45">
      <c r="A11" s="14" t="s">
        <v>43</v>
      </c>
      <c r="B11" s="318">
        <v>43158</v>
      </c>
      <c r="C11" s="318"/>
      <c r="D11" s="318"/>
      <c r="E11" s="318"/>
      <c r="F11" s="318"/>
      <c r="G11" s="125"/>
    </row>
    <row r="12" spans="1:7" ht="24" x14ac:dyDescent="0.45">
      <c r="A12" s="14" t="s">
        <v>239</v>
      </c>
      <c r="B12" s="324">
        <f>D549</f>
        <v>0.80952380952380953</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431</v>
      </c>
      <c r="E21" s="94"/>
      <c r="F21" s="204" t="s">
        <v>357</v>
      </c>
      <c r="H21" s="12" t="s">
        <v>356</v>
      </c>
    </row>
    <row r="22" spans="1:8" x14ac:dyDescent="0.3">
      <c r="A22" s="70" t="s">
        <v>188</v>
      </c>
      <c r="B22" s="130" t="s">
        <v>32</v>
      </c>
      <c r="C22" s="130"/>
      <c r="D22" s="95"/>
      <c r="E22" s="94"/>
      <c r="F22" s="204"/>
      <c r="H22" s="12" t="s">
        <v>357</v>
      </c>
    </row>
    <row r="23" spans="1:8" x14ac:dyDescent="0.3">
      <c r="A23" s="70" t="s">
        <v>89</v>
      </c>
      <c r="B23" s="130" t="s">
        <v>32</v>
      </c>
      <c r="C23" s="130"/>
      <c r="D23" s="95"/>
      <c r="E23" s="94"/>
      <c r="F23" s="204"/>
    </row>
    <row r="24" spans="1:8" s="112" customFormat="1" ht="66" x14ac:dyDescent="0.3">
      <c r="A24" s="55" t="s">
        <v>264</v>
      </c>
      <c r="B24" s="130">
        <v>1</v>
      </c>
      <c r="C24" s="131"/>
      <c r="D24" s="127" t="s">
        <v>432</v>
      </c>
      <c r="E24" s="116"/>
      <c r="F24" s="204" t="s">
        <v>357</v>
      </c>
      <c r="G24" s="127"/>
    </row>
    <row r="25" spans="1:8" x14ac:dyDescent="0.3">
      <c r="A25" s="5" t="s">
        <v>36</v>
      </c>
      <c r="B25" s="5"/>
      <c r="C25" s="5"/>
      <c r="D25" s="5">
        <f>SUM(B21:C24)</f>
        <v>2</v>
      </c>
    </row>
    <row r="26" spans="1:8" x14ac:dyDescent="0.3">
      <c r="A26" s="5" t="s">
        <v>35</v>
      </c>
      <c r="B26" s="132"/>
      <c r="C26" s="133"/>
      <c r="D26" s="134">
        <f>D25/(COUNT(B21:C24)*2)</f>
        <v>0.5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293"/>
      <c r="E32" s="95" t="s">
        <v>408</v>
      </c>
      <c r="F32" s="204"/>
    </row>
    <row r="33" spans="1:7" ht="33" x14ac:dyDescent="0.3">
      <c r="A33" s="4" t="s">
        <v>51</v>
      </c>
      <c r="B33" s="130">
        <v>0</v>
      </c>
      <c r="C33" s="131"/>
      <c r="D33" s="240" t="s">
        <v>419</v>
      </c>
      <c r="E33" s="95" t="s">
        <v>420</v>
      </c>
      <c r="F33" s="204" t="s">
        <v>356</v>
      </c>
    </row>
    <row r="34" spans="1:7" ht="66" x14ac:dyDescent="0.3">
      <c r="A34" s="216" t="s">
        <v>153</v>
      </c>
      <c r="B34" s="130">
        <v>2</v>
      </c>
      <c r="C34" s="291" t="str">
        <f>IF(B34=0, -5, "0")</f>
        <v>0</v>
      </c>
      <c r="D34" s="95" t="s">
        <v>433</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ht="49.5" x14ac:dyDescent="0.3">
      <c r="A37" s="4" t="s">
        <v>181</v>
      </c>
      <c r="B37" s="130">
        <v>1</v>
      </c>
      <c r="C37" s="130"/>
      <c r="D37" s="95" t="s">
        <v>499</v>
      </c>
      <c r="E37" s="94"/>
      <c r="F37" s="204" t="s">
        <v>356</v>
      </c>
    </row>
    <row r="38" spans="1:7" x14ac:dyDescent="0.3">
      <c r="A38" s="329" t="s">
        <v>379</v>
      </c>
      <c r="B38" s="330"/>
      <c r="C38" s="330"/>
      <c r="D38" s="330"/>
      <c r="E38" s="330"/>
      <c r="F38" s="331"/>
    </row>
    <row r="39" spans="1:7" ht="48" customHeight="1" x14ac:dyDescent="0.3">
      <c r="A39" s="4" t="s">
        <v>361</v>
      </c>
      <c r="B39" s="130">
        <v>0</v>
      </c>
      <c r="C39" s="130"/>
      <c r="D39" s="95" t="s">
        <v>422</v>
      </c>
      <c r="E39" s="95" t="s">
        <v>434</v>
      </c>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19</v>
      </c>
    </row>
    <row r="43" spans="1:7" x14ac:dyDescent="0.3">
      <c r="A43" s="5" t="s">
        <v>35</v>
      </c>
      <c r="B43" s="132"/>
      <c r="C43" s="133"/>
      <c r="D43" s="134">
        <f>D42/(COUNT(B29:C37,B39:C41)*2)</f>
        <v>0.79166666666666663</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0.75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435</v>
      </c>
      <c r="E54" s="94"/>
      <c r="F54" s="204" t="s">
        <v>356</v>
      </c>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11</v>
      </c>
    </row>
    <row r="62" spans="1:7" x14ac:dyDescent="0.3">
      <c r="A62" s="5" t="s">
        <v>35</v>
      </c>
      <c r="B62" s="132"/>
      <c r="C62" s="133"/>
      <c r="D62" s="134">
        <f>D61/(COUNT(B53:C60)*2)</f>
        <v>0.91666666666666663</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14.5" x14ac:dyDescent="0.3">
      <c r="A74" s="209" t="s">
        <v>393</v>
      </c>
      <c r="B74" s="130">
        <v>0</v>
      </c>
      <c r="C74" s="150">
        <f>IF(B74=0, -5, "0")</f>
        <v>-5</v>
      </c>
      <c r="D74" s="299" t="s">
        <v>500</v>
      </c>
      <c r="E74" s="236" t="s">
        <v>436</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437</v>
      </c>
      <c r="E78" s="67"/>
      <c r="F78" s="204" t="s">
        <v>356</v>
      </c>
      <c r="G78" s="214"/>
    </row>
    <row r="79" spans="1:7" s="112" customFormat="1" x14ac:dyDescent="0.3">
      <c r="A79" s="209" t="s">
        <v>155</v>
      </c>
      <c r="B79" s="130">
        <v>1</v>
      </c>
      <c r="C79" s="150" t="str">
        <f>IF(B79=0, -5, "0")</f>
        <v>0</v>
      </c>
      <c r="D79" s="296" t="s">
        <v>423</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438</v>
      </c>
      <c r="E92" s="106"/>
      <c r="F92" s="204" t="s">
        <v>356</v>
      </c>
    </row>
    <row r="93" spans="1:7" x14ac:dyDescent="0.3">
      <c r="A93" s="4" t="s">
        <v>359</v>
      </c>
      <c r="B93" s="130">
        <v>2</v>
      </c>
      <c r="C93" s="130"/>
      <c r="D93" s="129"/>
      <c r="E93" s="94"/>
      <c r="F93" s="204"/>
    </row>
    <row r="94" spans="1:7" x14ac:dyDescent="0.3">
      <c r="A94" s="329" t="s">
        <v>379</v>
      </c>
      <c r="B94" s="330"/>
      <c r="C94" s="330"/>
      <c r="D94" s="330"/>
      <c r="E94" s="330"/>
      <c r="F94" s="331"/>
    </row>
    <row r="95" spans="1:7" ht="54.75" customHeight="1" x14ac:dyDescent="0.3">
      <c r="A95" s="229" t="s">
        <v>361</v>
      </c>
      <c r="B95" s="130">
        <v>0</v>
      </c>
      <c r="C95" s="230"/>
      <c r="D95" s="231" t="s">
        <v>439</v>
      </c>
      <c r="E95" s="116" t="s">
        <v>440</v>
      </c>
      <c r="F95" s="204" t="s">
        <v>356</v>
      </c>
    </row>
    <row r="96" spans="1:7" s="112" customFormat="1" ht="31.5" customHeight="1" x14ac:dyDescent="0.3">
      <c r="A96" s="55" t="s">
        <v>491</v>
      </c>
      <c r="B96" s="298" t="s">
        <v>32</v>
      </c>
      <c r="C96" s="213"/>
      <c r="D96" s="223"/>
      <c r="E96" s="106"/>
      <c r="F96" s="204"/>
      <c r="G96" s="127"/>
    </row>
    <row r="97" spans="1:7" s="112" customFormat="1" ht="31.5" customHeight="1" x14ac:dyDescent="0.3">
      <c r="A97" s="219" t="s">
        <v>492</v>
      </c>
      <c r="B97" s="130">
        <v>1</v>
      </c>
      <c r="C97" s="213"/>
      <c r="D97" s="223" t="s">
        <v>409</v>
      </c>
      <c r="E97" s="116"/>
      <c r="F97" s="204" t="s">
        <v>356</v>
      </c>
      <c r="G97" s="127"/>
    </row>
    <row r="98" spans="1:7" s="112" customFormat="1" ht="69" customHeight="1" x14ac:dyDescent="0.3">
      <c r="A98" s="219" t="s">
        <v>392</v>
      </c>
      <c r="B98" s="130">
        <v>1</v>
      </c>
      <c r="C98" s="213"/>
      <c r="D98" s="223" t="s">
        <v>441</v>
      </c>
      <c r="E98" s="106"/>
      <c r="F98" s="204" t="s">
        <v>356</v>
      </c>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15</v>
      </c>
    </row>
    <row r="101" spans="1:7" x14ac:dyDescent="0.3">
      <c r="A101" s="5" t="s">
        <v>35</v>
      </c>
      <c r="B101" s="132"/>
      <c r="C101" s="133"/>
      <c r="D101" s="134">
        <f>D100/(COUNT(B88:C93,B95:C99)*2)</f>
        <v>0.75</v>
      </c>
    </row>
    <row r="102" spans="1:7" ht="18" x14ac:dyDescent="0.35">
      <c r="A102" s="42" t="s">
        <v>61</v>
      </c>
      <c r="B102" s="152"/>
      <c r="C102" s="153"/>
      <c r="D102" s="143">
        <f>SUM(D84,D100,D61)</f>
        <v>47</v>
      </c>
    </row>
    <row r="103" spans="1:7" ht="18" x14ac:dyDescent="0.35">
      <c r="A103" s="42" t="s">
        <v>199</v>
      </c>
      <c r="B103" s="152"/>
      <c r="C103" s="153"/>
      <c r="D103" s="144">
        <f>D102/(COUNT(B88:C93,B53:C60,B65:C83,B95:C99)*2)</f>
        <v>0.734375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ht="82.5" x14ac:dyDescent="0.3">
      <c r="A110" s="7" t="s">
        <v>53</v>
      </c>
      <c r="B110" s="130">
        <v>2</v>
      </c>
      <c r="C110" s="130"/>
      <c r="D110" s="95" t="s">
        <v>463</v>
      </c>
      <c r="E110" s="95"/>
      <c r="F110" s="204" t="s">
        <v>356</v>
      </c>
    </row>
    <row r="111" spans="1:7" x14ac:dyDescent="0.3">
      <c r="A111" s="7" t="s">
        <v>255</v>
      </c>
      <c r="B111" s="130">
        <v>2</v>
      </c>
      <c r="C111" s="130"/>
      <c r="D111" s="95"/>
      <c r="E111" s="94"/>
      <c r="F111" s="204"/>
    </row>
    <row r="112" spans="1:7" x14ac:dyDescent="0.3">
      <c r="A112" s="10" t="s">
        <v>91</v>
      </c>
      <c r="B112" s="130">
        <v>0</v>
      </c>
      <c r="C112" s="131"/>
      <c r="D112" s="116"/>
      <c r="E112" s="106"/>
      <c r="F112" s="204"/>
    </row>
    <row r="113" spans="1:6" ht="82.5" x14ac:dyDescent="0.3">
      <c r="A113" s="10" t="s">
        <v>27</v>
      </c>
      <c r="B113" s="130">
        <v>0</v>
      </c>
      <c r="C113" s="130"/>
      <c r="D113" s="138" t="s">
        <v>442</v>
      </c>
      <c r="E113" s="95" t="s">
        <v>443</v>
      </c>
      <c r="F113" s="204" t="s">
        <v>356</v>
      </c>
    </row>
    <row r="114" spans="1:6" ht="66" x14ac:dyDescent="0.3">
      <c r="A114" s="10" t="s">
        <v>158</v>
      </c>
      <c r="B114" s="130">
        <v>1</v>
      </c>
      <c r="C114" s="130"/>
      <c r="D114" s="123" t="s">
        <v>493</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9</v>
      </c>
    </row>
    <row r="118" spans="1:6" x14ac:dyDescent="0.3">
      <c r="A118" s="5" t="s">
        <v>35</v>
      </c>
      <c r="B118" s="132"/>
      <c r="C118" s="133"/>
      <c r="D118" s="134">
        <f>D117/(COUNT(B110:C116)*2)</f>
        <v>0.6428571428571429</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494</v>
      </c>
      <c r="E121" s="113"/>
      <c r="F121" s="204" t="s">
        <v>356</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1</v>
      </c>
      <c r="C129" s="292" t="str">
        <f>IF(B129=0, -5, "0")</f>
        <v>0</v>
      </c>
      <c r="D129" s="116" t="s">
        <v>445</v>
      </c>
      <c r="E129" s="116"/>
      <c r="F129" s="204" t="s">
        <v>356</v>
      </c>
      <c r="G129" s="127"/>
    </row>
    <row r="130" spans="1:7" ht="18" x14ac:dyDescent="0.3">
      <c r="A130" s="70" t="s">
        <v>240</v>
      </c>
      <c r="B130" s="130" t="s">
        <v>32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300" t="s">
        <v>496</v>
      </c>
      <c r="E132" s="123" t="s">
        <v>446</v>
      </c>
      <c r="F132" s="204" t="s">
        <v>356</v>
      </c>
      <c r="G132" s="127"/>
    </row>
    <row r="133" spans="1:7" ht="38.25" customHeight="1" x14ac:dyDescent="0.35">
      <c r="A133" s="191" t="s">
        <v>399</v>
      </c>
      <c r="B133" s="130">
        <v>1</v>
      </c>
      <c r="C133" s="130"/>
      <c r="D133" s="235" t="s">
        <v>447</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0.6470588235294118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1</v>
      </c>
      <c r="C144" s="130"/>
      <c r="D144" s="113" t="s">
        <v>444</v>
      </c>
      <c r="E144" s="94"/>
      <c r="F144" s="204" t="s">
        <v>356</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501</v>
      </c>
      <c r="E147" s="116"/>
      <c r="F147" s="204" t="s">
        <v>356</v>
      </c>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491</v>
      </c>
      <c r="B150" s="130" t="s">
        <v>32</v>
      </c>
      <c r="C150" s="225"/>
      <c r="D150" s="116"/>
      <c r="E150" s="116"/>
      <c r="F150" s="204"/>
      <c r="G150" s="127"/>
    </row>
    <row r="151" spans="1:7" s="112" customFormat="1" x14ac:dyDescent="0.3">
      <c r="A151" s="219" t="s">
        <v>492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47</v>
      </c>
    </row>
    <row r="158" spans="1:7" ht="18" x14ac:dyDescent="0.35">
      <c r="A158" s="42" t="s">
        <v>200</v>
      </c>
      <c r="B158" s="152"/>
      <c r="C158" s="153"/>
      <c r="D158" s="144">
        <f>D157/(COUNT(B143:C147,B110:C116,B121:C138,B149:C153)*2)</f>
        <v>0.71212121212121215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48.5" x14ac:dyDescent="0.3">
      <c r="A185" s="70" t="s">
        <v>136</v>
      </c>
      <c r="B185" s="130">
        <v>1</v>
      </c>
      <c r="C185" s="130"/>
      <c r="D185" s="147" t="s">
        <v>450</v>
      </c>
      <c r="E185" s="94"/>
      <c r="F185" s="204" t="s">
        <v>357</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449</v>
      </c>
      <c r="E188" s="95" t="s">
        <v>448</v>
      </c>
      <c r="F188" s="204" t="s">
        <v>356</v>
      </c>
      <c r="G188" s="127"/>
    </row>
    <row r="189" spans="1:7" ht="34.5" customHeight="1" x14ac:dyDescent="0.35">
      <c r="A189" s="191" t="s">
        <v>399</v>
      </c>
      <c r="B189" s="130">
        <v>1</v>
      </c>
      <c r="C189" s="130"/>
      <c r="D189" s="116" t="s">
        <v>437</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491</v>
      </c>
      <c r="B197" s="130" t="s">
        <v>32</v>
      </c>
      <c r="C197" s="131"/>
      <c r="D197" s="116"/>
      <c r="E197" s="106"/>
      <c r="F197" s="204"/>
      <c r="G197" s="127"/>
    </row>
    <row r="198" spans="1:7" s="112" customFormat="1" ht="33" customHeight="1" x14ac:dyDescent="0.3">
      <c r="A198" s="10" t="s">
        <v>492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40</v>
      </c>
    </row>
    <row r="202" spans="1:7" x14ac:dyDescent="0.3">
      <c r="A202" s="5" t="s">
        <v>35</v>
      </c>
      <c r="B202" s="132"/>
      <c r="C202" s="133"/>
      <c r="D202" s="134">
        <f>D201/(COUNT(B176:C194,B196:C200)*2)</f>
        <v>0.90909090909090906</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0.93103448275862066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t="s">
        <v>451</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5"/>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502</v>
      </c>
      <c r="E226" s="116" t="s">
        <v>452</v>
      </c>
      <c r="F226" s="204" t="s">
        <v>356</v>
      </c>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132" x14ac:dyDescent="0.35">
      <c r="A230" s="268" t="s">
        <v>388</v>
      </c>
      <c r="B230" s="130">
        <v>1</v>
      </c>
      <c r="C230" s="136" t="str">
        <f>IF(B230=0, -10, "0")</f>
        <v>0</v>
      </c>
      <c r="D230" s="156" t="s">
        <v>453</v>
      </c>
      <c r="E230" s="94"/>
      <c r="F230" s="204" t="s">
        <v>356</v>
      </c>
    </row>
    <row r="231" spans="1:7" x14ac:dyDescent="0.3">
      <c r="A231" s="70" t="s">
        <v>59</v>
      </c>
      <c r="B231" s="130">
        <v>2</v>
      </c>
      <c r="C231" s="130"/>
      <c r="D231" s="138"/>
      <c r="E231" s="94"/>
      <c r="F231" s="204"/>
    </row>
    <row r="232" spans="1:7" x14ac:dyDescent="0.3">
      <c r="A232" s="4" t="s">
        <v>64</v>
      </c>
      <c r="B232" s="130">
        <v>2</v>
      </c>
      <c r="C232" s="131"/>
      <c r="D232" s="157"/>
      <c r="E232" s="95"/>
      <c r="F232" s="204"/>
    </row>
    <row r="233" spans="1:7" ht="33" x14ac:dyDescent="0.3">
      <c r="A233" s="70" t="s">
        <v>251</v>
      </c>
      <c r="B233" s="130">
        <v>1</v>
      </c>
      <c r="C233" s="130"/>
      <c r="D233" s="157" t="s">
        <v>454</v>
      </c>
      <c r="E233" s="94"/>
      <c r="F233" s="204" t="s">
        <v>356</v>
      </c>
    </row>
    <row r="234" spans="1:7" ht="49.5" x14ac:dyDescent="0.3">
      <c r="A234" s="4" t="s">
        <v>170</v>
      </c>
      <c r="B234" s="130">
        <v>0</v>
      </c>
      <c r="C234" s="130"/>
      <c r="D234" s="95" t="s">
        <v>455</v>
      </c>
      <c r="E234" s="95" t="s">
        <v>456</v>
      </c>
      <c r="F234" s="204" t="s">
        <v>356</v>
      </c>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4" t="s">
        <v>457</v>
      </c>
      <c r="E238" s="123" t="s">
        <v>458</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410</v>
      </c>
      <c r="E240" s="94"/>
      <c r="F240" s="204" t="s">
        <v>357</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0.57894736842105265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48.75" customHeight="1" x14ac:dyDescent="0.3">
      <c r="A252" s="208" t="s">
        <v>161</v>
      </c>
      <c r="B252" s="130" t="s">
        <v>32</v>
      </c>
      <c r="C252" s="150" t="str">
        <f>IF(B252=0, -5, "0")</f>
        <v>0</v>
      </c>
      <c r="D252" s="151" t="s">
        <v>503</v>
      </c>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491</v>
      </c>
      <c r="B258" s="130" t="s">
        <v>32</v>
      </c>
      <c r="C258" s="131"/>
      <c r="D258" s="147"/>
      <c r="E258" s="106"/>
      <c r="F258" s="204"/>
      <c r="G258" s="127"/>
    </row>
    <row r="259" spans="1:7" x14ac:dyDescent="0.3">
      <c r="A259" s="219" t="s">
        <v>492</v>
      </c>
      <c r="B259" s="130">
        <v>2</v>
      </c>
      <c r="C259" s="131"/>
      <c r="D259" s="147"/>
      <c r="E259" s="106"/>
      <c r="F259" s="204"/>
      <c r="G259" s="127"/>
    </row>
    <row r="260" spans="1:7" ht="33" x14ac:dyDescent="0.3">
      <c r="A260" s="219" t="s">
        <v>392</v>
      </c>
      <c r="B260" s="130">
        <v>1</v>
      </c>
      <c r="C260" s="131"/>
      <c r="D260" s="147" t="s">
        <v>459</v>
      </c>
      <c r="E260" s="106"/>
      <c r="F260" s="204" t="s">
        <v>356</v>
      </c>
      <c r="G260" s="127"/>
    </row>
    <row r="261" spans="1:7" ht="45" x14ac:dyDescent="0.3">
      <c r="A261" s="55" t="s">
        <v>249</v>
      </c>
      <c r="B261" s="28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0.78205128205128205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460</v>
      </c>
      <c r="E273" s="116" t="s">
        <v>461</v>
      </c>
      <c r="F273" s="204" t="s">
        <v>356</v>
      </c>
      <c r="G273" s="127"/>
    </row>
    <row r="274" spans="1:7" s="16" customFormat="1" ht="33" x14ac:dyDescent="0.3">
      <c r="A274" s="7" t="s">
        <v>135</v>
      </c>
      <c r="B274" s="130">
        <v>1</v>
      </c>
      <c r="C274" s="130"/>
      <c r="D274" s="138" t="s">
        <v>462</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33" x14ac:dyDescent="0.3">
      <c r="A277" s="10" t="s">
        <v>27</v>
      </c>
      <c r="B277" s="130">
        <v>1</v>
      </c>
      <c r="C277" s="130"/>
      <c r="D277" s="138" t="s">
        <v>464</v>
      </c>
      <c r="E277" s="106"/>
      <c r="F277" s="204" t="s">
        <v>356</v>
      </c>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465</v>
      </c>
      <c r="E290" s="106"/>
      <c r="F290" s="204" t="s">
        <v>357</v>
      </c>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1</v>
      </c>
      <c r="C292" s="130"/>
      <c r="D292" s="165" t="s">
        <v>466</v>
      </c>
      <c r="E292" s="106"/>
      <c r="F292" s="204"/>
      <c r="G292" s="214"/>
    </row>
    <row r="293" spans="1:7" s="16" customFormat="1" ht="198" x14ac:dyDescent="0.3">
      <c r="A293" s="70" t="s">
        <v>136</v>
      </c>
      <c r="B293" s="130">
        <v>0</v>
      </c>
      <c r="C293" s="130"/>
      <c r="D293" s="156" t="s">
        <v>504</v>
      </c>
      <c r="E293" s="236" t="s">
        <v>467</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48.5" x14ac:dyDescent="0.3">
      <c r="A302" s="209" t="s">
        <v>157</v>
      </c>
      <c r="B302" s="130">
        <v>0</v>
      </c>
      <c r="C302" s="150">
        <f>IF(B302=0, -5, "0")</f>
        <v>-5</v>
      </c>
      <c r="D302" s="165" t="s">
        <v>490</v>
      </c>
      <c r="E302" s="116" t="s">
        <v>497</v>
      </c>
      <c r="F302" s="204" t="s">
        <v>357</v>
      </c>
      <c r="G302" s="214"/>
    </row>
    <row r="303" spans="1:7" s="16" customFormat="1" ht="33.75" customHeight="1" x14ac:dyDescent="0.35">
      <c r="A303" s="191" t="s">
        <v>399</v>
      </c>
      <c r="B303" s="130">
        <v>1</v>
      </c>
      <c r="C303" s="131"/>
      <c r="D303" s="165" t="s">
        <v>437</v>
      </c>
      <c r="E303" s="67"/>
      <c r="F303" s="204" t="s">
        <v>356</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491</v>
      </c>
      <c r="B310" s="130">
        <v>2</v>
      </c>
      <c r="C310" s="213"/>
      <c r="D310" s="165"/>
      <c r="E310" s="106"/>
      <c r="F310" s="204"/>
      <c r="G310" s="214"/>
    </row>
    <row r="311" spans="1:7" s="16" customFormat="1" x14ac:dyDescent="0.3">
      <c r="A311" s="219" t="s">
        <v>492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0.70833333333333337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468</v>
      </c>
      <c r="E339" s="94"/>
      <c r="F339" s="204" t="s">
        <v>357</v>
      </c>
    </row>
    <row r="340" spans="1:7" ht="18" x14ac:dyDescent="0.35">
      <c r="A340" s="210" t="s">
        <v>318</v>
      </c>
      <c r="B340" s="130">
        <v>2</v>
      </c>
      <c r="C340" s="150" t="str">
        <f>IF(B340=0, -5, "0")</f>
        <v>0</v>
      </c>
      <c r="D340" s="167"/>
      <c r="E340" s="94"/>
      <c r="F340" s="204"/>
    </row>
    <row r="341" spans="1:7" ht="82.5" x14ac:dyDescent="0.3">
      <c r="A341" s="70" t="s">
        <v>98</v>
      </c>
      <c r="B341" s="130">
        <v>0</v>
      </c>
      <c r="C341" s="131"/>
      <c r="D341" s="138" t="s">
        <v>483</v>
      </c>
      <c r="E341" s="95" t="s">
        <v>484</v>
      </c>
      <c r="F341" s="204" t="s">
        <v>356</v>
      </c>
    </row>
    <row r="342" spans="1:7" ht="17.25" x14ac:dyDescent="0.35">
      <c r="A342" s="261" t="s">
        <v>57</v>
      </c>
      <c r="B342" s="130">
        <v>2</v>
      </c>
      <c r="C342" s="136" t="str">
        <f>IF(B342=0, -10, IF(B342=1, -5, "0"))</f>
        <v>0</v>
      </c>
      <c r="D342" s="129"/>
      <c r="E342" s="95"/>
      <c r="F342" s="204"/>
    </row>
    <row r="343" spans="1:7" ht="49.5" x14ac:dyDescent="0.3">
      <c r="A343" s="4" t="s">
        <v>226</v>
      </c>
      <c r="B343" s="130">
        <v>0</v>
      </c>
      <c r="C343" s="130"/>
      <c r="D343" s="129" t="s">
        <v>469</v>
      </c>
      <c r="E343" s="95" t="s">
        <v>411</v>
      </c>
      <c r="F343" s="204" t="s">
        <v>356</v>
      </c>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481</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89"/>
      <c r="E350" s="289"/>
      <c r="F350" s="204"/>
      <c r="G350" s="127"/>
    </row>
    <row r="351" spans="1:7" s="112" customFormat="1" x14ac:dyDescent="0.3">
      <c r="A351" s="219" t="s">
        <v>492</v>
      </c>
      <c r="B351" s="130">
        <v>2</v>
      </c>
      <c r="C351" s="150"/>
      <c r="D351" s="223"/>
      <c r="E351" s="106"/>
      <c r="F351" s="204"/>
      <c r="G351" s="127"/>
    </row>
    <row r="352" spans="1:7" s="112" customFormat="1" ht="66" x14ac:dyDescent="0.3">
      <c r="A352" s="219" t="s">
        <v>392</v>
      </c>
      <c r="B352" s="130">
        <v>1</v>
      </c>
      <c r="C352" s="131"/>
      <c r="D352" s="116" t="s">
        <v>470</v>
      </c>
      <c r="E352" s="106"/>
      <c r="F352" s="204" t="s">
        <v>356</v>
      </c>
      <c r="G352" s="127"/>
    </row>
    <row r="353" spans="1:7" ht="45" x14ac:dyDescent="0.3">
      <c r="A353" s="56" t="s">
        <v>249</v>
      </c>
      <c r="B353" s="280">
        <v>2</v>
      </c>
      <c r="C353" s="130"/>
      <c r="D353" s="251">
        <v>1</v>
      </c>
      <c r="E353" s="252"/>
      <c r="F353" s="253"/>
    </row>
    <row r="354" spans="1:7" x14ac:dyDescent="0.3">
      <c r="A354" s="5" t="s">
        <v>36</v>
      </c>
      <c r="B354" s="59"/>
      <c r="C354" s="59"/>
      <c r="D354" s="232">
        <f>SUM(B337:C348,B350:C353)</f>
        <v>25</v>
      </c>
    </row>
    <row r="355" spans="1:7" x14ac:dyDescent="0.3">
      <c r="A355" s="5" t="s">
        <v>35</v>
      </c>
      <c r="B355" s="132"/>
      <c r="C355" s="133"/>
      <c r="D355" s="134">
        <f>D354/(COUNT(B337:C348,B350:C353)*2)</f>
        <v>0.78125</v>
      </c>
    </row>
    <row r="356" spans="1:7" x14ac:dyDescent="0.3">
      <c r="A356" s="2"/>
      <c r="B356" s="135"/>
      <c r="C356" s="135"/>
      <c r="D356" s="135"/>
    </row>
    <row r="357" spans="1:7" ht="18" x14ac:dyDescent="0.35">
      <c r="A357" s="42" t="s">
        <v>39</v>
      </c>
      <c r="B357" s="152"/>
      <c r="C357" s="153"/>
      <c r="D357" s="143">
        <f>SUM(D354,D333)</f>
        <v>39</v>
      </c>
    </row>
    <row r="358" spans="1:7" ht="18" x14ac:dyDescent="0.35">
      <c r="A358" s="42" t="s">
        <v>204</v>
      </c>
      <c r="B358" s="152"/>
      <c r="C358" s="153"/>
      <c r="D358" s="144">
        <f>D357/(COUNT(B337:C348,B325:C332,B350:C353)*2)</f>
        <v>0.8125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ht="33" x14ac:dyDescent="0.3">
      <c r="A365" s="70" t="s">
        <v>99</v>
      </c>
      <c r="B365" s="130">
        <v>1</v>
      </c>
      <c r="C365" s="130"/>
      <c r="D365" s="113" t="s">
        <v>471</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472</v>
      </c>
      <c r="E371" s="94"/>
      <c r="F371" s="204" t="s">
        <v>356</v>
      </c>
      <c r="G371" s="127"/>
    </row>
    <row r="372" spans="1:7" x14ac:dyDescent="0.3">
      <c r="A372" s="70" t="s">
        <v>262</v>
      </c>
      <c r="B372" s="130" t="s">
        <v>32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0.8571428571428571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473</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23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48" customHeight="1" x14ac:dyDescent="0.3">
      <c r="A385" s="10" t="s">
        <v>492</v>
      </c>
      <c r="B385" s="130">
        <v>0</v>
      </c>
      <c r="C385" s="130"/>
      <c r="D385" s="113" t="s">
        <v>498</v>
      </c>
      <c r="E385" s="95" t="s">
        <v>474</v>
      </c>
      <c r="F385" s="204" t="s">
        <v>357</v>
      </c>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0.84375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48" customHeight="1" x14ac:dyDescent="0.3">
      <c r="A398" s="18" t="s">
        <v>102</v>
      </c>
      <c r="B398" s="130">
        <v>1</v>
      </c>
      <c r="C398" s="130"/>
      <c r="D398" s="95" t="s">
        <v>475</v>
      </c>
      <c r="E398" s="94"/>
      <c r="F398" s="204" t="s">
        <v>356</v>
      </c>
      <c r="G398" s="127"/>
    </row>
    <row r="399" spans="1:7" x14ac:dyDescent="0.3">
      <c r="A399" s="18" t="s">
        <v>265</v>
      </c>
      <c r="B399" s="130">
        <v>2</v>
      </c>
      <c r="C399" s="130"/>
      <c r="D399" s="95"/>
      <c r="E399" s="115"/>
      <c r="F399" s="204"/>
    </row>
    <row r="400" spans="1:7" ht="33" x14ac:dyDescent="0.3">
      <c r="A400" s="10" t="s">
        <v>27</v>
      </c>
      <c r="B400" s="130">
        <v>1</v>
      </c>
      <c r="C400" s="130"/>
      <c r="D400" s="138" t="s">
        <v>505</v>
      </c>
      <c r="E400" s="94"/>
      <c r="F400" s="204" t="s">
        <v>356</v>
      </c>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425</v>
      </c>
      <c r="E404" s="95" t="s">
        <v>426</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75" customHeight="1" x14ac:dyDescent="0.3">
      <c r="A430" s="8" t="s">
        <v>267</v>
      </c>
      <c r="B430" s="130">
        <v>1</v>
      </c>
      <c r="C430" s="130"/>
      <c r="D430" s="129" t="s">
        <v>476</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x14ac:dyDescent="0.3">
      <c r="A437" s="10" t="s">
        <v>492</v>
      </c>
      <c r="B437" s="130">
        <v>1</v>
      </c>
      <c r="C437" s="130"/>
      <c r="D437" s="129" t="s">
        <v>477</v>
      </c>
      <c r="E437" s="94"/>
      <c r="F437" s="204" t="s">
        <v>356</v>
      </c>
      <c r="G437" s="12"/>
    </row>
    <row r="438" spans="1:7" ht="33" x14ac:dyDescent="0.3">
      <c r="A438" s="10" t="s">
        <v>392</v>
      </c>
      <c r="B438" s="130">
        <v>1</v>
      </c>
      <c r="C438" s="150" t="str">
        <f>IF(B438=0, -5, "0")</f>
        <v>0</v>
      </c>
      <c r="D438" s="129" t="s">
        <v>478</v>
      </c>
      <c r="E438" s="94"/>
      <c r="F438" s="204" t="s">
        <v>356</v>
      </c>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75" customHeight="1" x14ac:dyDescent="0.3">
      <c r="A452" s="9" t="s">
        <v>20</v>
      </c>
      <c r="B452" s="130">
        <v>2</v>
      </c>
      <c r="C452" s="130"/>
      <c r="D452" s="154"/>
      <c r="E452" s="94"/>
      <c r="F452" s="204"/>
    </row>
    <row r="453" spans="1:6" ht="86.25" customHeight="1" x14ac:dyDescent="0.3">
      <c r="A453" s="6" t="s">
        <v>113</v>
      </c>
      <c r="B453" s="130">
        <v>0</v>
      </c>
      <c r="C453" s="130"/>
      <c r="D453" s="95" t="s">
        <v>479</v>
      </c>
      <c r="E453" s="95" t="s">
        <v>480</v>
      </c>
      <c r="F453" s="204" t="s">
        <v>357</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482</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235"/>
      <c r="E465" s="235"/>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491</v>
      </c>
      <c r="B473" s="130">
        <v>2</v>
      </c>
      <c r="C473" s="213"/>
      <c r="D473" s="116"/>
      <c r="E473" s="106"/>
      <c r="F473" s="204"/>
      <c r="G473" s="127"/>
    </row>
    <row r="474" spans="1:7" s="112" customFormat="1" x14ac:dyDescent="0.3">
      <c r="A474" s="219" t="s">
        <v>492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0.9285714285714286</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43158</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x14ac:dyDescent="0.3">
      <c r="A488" s="4" t="s">
        <v>263</v>
      </c>
      <c r="B488" s="130">
        <v>1</v>
      </c>
      <c r="C488" s="130"/>
      <c r="D488" s="95" t="s">
        <v>485</v>
      </c>
      <c r="E488" s="94"/>
      <c r="F488" s="204" t="s">
        <v>356</v>
      </c>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16" t="s">
        <v>427</v>
      </c>
      <c r="E492" s="116" t="s">
        <v>486</v>
      </c>
      <c r="F492" s="204" t="s">
        <v>356</v>
      </c>
      <c r="G492" s="127"/>
    </row>
    <row r="493" spans="1:7" x14ac:dyDescent="0.3">
      <c r="A493" s="5" t="s">
        <v>36</v>
      </c>
      <c r="B493" s="5"/>
      <c r="C493" s="5"/>
      <c r="D493" s="54">
        <f>SUM(B488:C492)</f>
        <v>5</v>
      </c>
    </row>
    <row r="494" spans="1:7" x14ac:dyDescent="0.3">
      <c r="A494" s="5" t="s">
        <v>35</v>
      </c>
      <c r="B494" s="132"/>
      <c r="C494" s="133"/>
      <c r="D494" s="134">
        <f>D493/(COUNT(B488:C492)*2)</f>
        <v>0.625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51">
        <v>0</v>
      </c>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9</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row>
    <row r="510" spans="1:7" x14ac:dyDescent="0.3">
      <c r="A510" s="9" t="s">
        <v>218</v>
      </c>
      <c r="B510" s="130">
        <v>1</v>
      </c>
      <c r="C510" s="130"/>
      <c r="D510" s="138" t="s">
        <v>487</v>
      </c>
      <c r="E510" s="94"/>
      <c r="F510" s="204" t="s">
        <v>357</v>
      </c>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1</v>
      </c>
      <c r="C525" s="130"/>
      <c r="D525" s="95" t="s">
        <v>488</v>
      </c>
      <c r="E525" s="94"/>
      <c r="F525" s="204" t="s">
        <v>357</v>
      </c>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90" t="str">
        <f>IF(B528=0, -5, "0")</f>
        <v>0</v>
      </c>
      <c r="D528" s="174" t="s">
        <v>489</v>
      </c>
      <c r="E528" s="106"/>
      <c r="F528" s="204" t="s">
        <v>357</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0.80952380952380953</v>
      </c>
    </row>
  </sheetData>
  <sheetProtection algorithmName="SHA-512" hashValue="ZPbTLtW55BeKj9U7dGI52kDysTIgs/e6zi+WCO3VQIrrj7qM0M5HYODH4MDZL+/DLZ8PnqbTjJN5zLb6lfIxSA==" saltValue="wgaMLKdpGpW8YAfLACcvS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6" manualBreakCount="6">
    <brk id="85" max="6" man="1"/>
    <brk id="159" max="6" man="1"/>
    <brk id="174" max="6" man="1"/>
    <brk id="266" max="6" man="1"/>
    <brk id="358"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'A1 Exploitation'!A8:F8</f>
        <v>Gammarth The Residence</v>
      </c>
      <c r="B7" s="321"/>
      <c r="C7" s="321"/>
      <c r="D7" s="321"/>
      <c r="E7" s="321"/>
      <c r="F7" s="321"/>
      <c r="G7" s="125"/>
    </row>
    <row r="8" spans="1:7" s="12" customFormat="1" ht="24" x14ac:dyDescent="0.45">
      <c r="A8" s="14" t="s">
        <v>42</v>
      </c>
      <c r="B8" s="344" t="str">
        <f>'A1 Exploitation'!B9:F9</f>
        <v>De Mejed Heni - M. Souheil Draoui</v>
      </c>
      <c r="C8" s="344"/>
      <c r="D8" s="344"/>
      <c r="E8" s="344"/>
      <c r="F8" s="344"/>
      <c r="G8" s="125"/>
    </row>
    <row r="9" spans="1:7" s="12" customFormat="1" ht="24" x14ac:dyDescent="0.45">
      <c r="A9" s="15" t="s">
        <v>44</v>
      </c>
      <c r="B9" s="345" t="str">
        <f>'A1 Exploitation'!B10:F10</f>
        <v>M. Riadh Kefi (DM)</v>
      </c>
      <c r="C9" s="345"/>
      <c r="D9" s="345"/>
      <c r="E9" s="345"/>
      <c r="F9" s="345"/>
      <c r="G9" s="125"/>
    </row>
    <row r="10" spans="1:7" s="12" customFormat="1" ht="24" x14ac:dyDescent="0.45">
      <c r="A10" s="14" t="s">
        <v>43</v>
      </c>
      <c r="B10" s="342">
        <f>'A1 Exploitation'!B11:F11</f>
        <v>43158</v>
      </c>
      <c r="C10" s="342"/>
      <c r="D10" s="342"/>
      <c r="E10" s="342"/>
      <c r="F10" s="342"/>
      <c r="G10" s="125"/>
    </row>
    <row r="11" spans="1:7" s="12" customFormat="1" ht="24" x14ac:dyDescent="0.45">
      <c r="A11" s="14" t="s">
        <v>294</v>
      </c>
      <c r="B11" s="346">
        <f>D199</f>
        <v>0.8660714285714286</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1</v>
      </c>
      <c r="C17" s="94"/>
      <c r="D17" s="95" t="s">
        <v>506</v>
      </c>
      <c r="E17" s="94"/>
      <c r="F17" s="94" t="s">
        <v>356</v>
      </c>
      <c r="G17" s="126" t="s">
        <v>357</v>
      </c>
    </row>
    <row r="18" spans="1:7" x14ac:dyDescent="0.3">
      <c r="A18" s="20" t="s">
        <v>80</v>
      </c>
      <c r="B18" s="94">
        <v>2</v>
      </c>
      <c r="C18" s="94"/>
      <c r="D18" s="95"/>
      <c r="E18" s="94"/>
      <c r="F18" s="94"/>
    </row>
    <row r="19" spans="1:7" x14ac:dyDescent="0.3">
      <c r="A19" s="17" t="s">
        <v>81</v>
      </c>
      <c r="B19" s="94">
        <v>1</v>
      </c>
      <c r="C19" s="94"/>
      <c r="D19" s="95" t="s">
        <v>428</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8</v>
      </c>
    </row>
    <row r="23" spans="1:7" x14ac:dyDescent="0.3">
      <c r="A23" s="347" t="s">
        <v>295</v>
      </c>
      <c r="B23" s="348"/>
      <c r="C23" s="349"/>
      <c r="D23" s="33">
        <f>D22/(COUNT(B17:C21)*2)</f>
        <v>0.8</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1</v>
      </c>
      <c r="C26" s="120" t="str">
        <f>IF(B26=0, -5, "0")</f>
        <v>0</v>
      </c>
      <c r="D26" s="95" t="s">
        <v>507</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13</v>
      </c>
    </row>
    <row r="34" spans="1:7" x14ac:dyDescent="0.3">
      <c r="A34" s="347" t="s">
        <v>295</v>
      </c>
      <c r="B34" s="348"/>
      <c r="C34" s="349"/>
      <c r="D34" s="33">
        <f>D33/(COUNT(B26:C32)*2)</f>
        <v>0.9285714285714286</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33.75" x14ac:dyDescent="0.35">
      <c r="A37" s="40" t="s">
        <v>97</v>
      </c>
      <c r="B37" s="94">
        <v>1</v>
      </c>
      <c r="C37" s="120" t="str">
        <f>IF(B37=0, -5, "0")</f>
        <v>0</v>
      </c>
      <c r="D37" s="95" t="s">
        <v>508</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9</v>
      </c>
      <c r="E42" s="13"/>
      <c r="F42" s="13"/>
      <c r="G42" s="126"/>
    </row>
    <row r="43" spans="1:7" s="22" customFormat="1" x14ac:dyDescent="0.3">
      <c r="A43" s="347" t="s">
        <v>295</v>
      </c>
      <c r="B43" s="348"/>
      <c r="C43" s="349"/>
      <c r="D43" s="33">
        <f>D42/(COUNT(B37:C41)*2)</f>
        <v>0.9</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5"/>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248">
        <f>SUM(B46:C51)</f>
        <v>10</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ht="48.75" customHeight="1" x14ac:dyDescent="0.3">
      <c r="A58" s="23" t="s">
        <v>244</v>
      </c>
      <c r="B58" s="94">
        <v>1</v>
      </c>
      <c r="C58" s="94"/>
      <c r="D58" s="95" t="s">
        <v>509</v>
      </c>
      <c r="E58" s="95"/>
      <c r="F58" s="94" t="s">
        <v>357</v>
      </c>
    </row>
    <row r="59" spans="1:7" ht="49.5" x14ac:dyDescent="0.3">
      <c r="A59" s="23" t="s">
        <v>92</v>
      </c>
      <c r="B59" s="94">
        <v>0</v>
      </c>
      <c r="C59" s="94"/>
      <c r="D59" s="95" t="s">
        <v>413</v>
      </c>
      <c r="E59" s="94" t="s">
        <v>510</v>
      </c>
      <c r="F59" s="94" t="s">
        <v>357</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511</v>
      </c>
      <c r="E62" s="94"/>
      <c r="F62" s="94" t="s">
        <v>356</v>
      </c>
    </row>
    <row r="63" spans="1:7" x14ac:dyDescent="0.3">
      <c r="A63" s="347" t="s">
        <v>36</v>
      </c>
      <c r="B63" s="348"/>
      <c r="C63" s="349"/>
      <c r="D63" s="248">
        <f>SUM(B56:C62)</f>
        <v>10</v>
      </c>
    </row>
    <row r="64" spans="1:7" x14ac:dyDescent="0.3">
      <c r="A64" s="347" t="s">
        <v>295</v>
      </c>
      <c r="B64" s="348"/>
      <c r="C64" s="349"/>
      <c r="D64" s="33">
        <f>D63/(COUNT(B56:C62)*2)</f>
        <v>0.7142857142857143</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19.5" x14ac:dyDescent="0.4">
      <c r="A68" s="17" t="s">
        <v>272</v>
      </c>
      <c r="B68" s="100">
        <v>1</v>
      </c>
      <c r="C68" s="101"/>
      <c r="D68" s="95" t="s">
        <v>512</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1</v>
      </c>
      <c r="C73" s="101"/>
      <c r="D73" s="95" t="s">
        <v>513</v>
      </c>
      <c r="E73" s="94"/>
      <c r="F73" s="94" t="s">
        <v>356</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514</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23</v>
      </c>
    </row>
    <row r="85" spans="1:7" x14ac:dyDescent="0.3">
      <c r="A85" s="347" t="s">
        <v>295</v>
      </c>
      <c r="B85" s="348"/>
      <c r="C85" s="349"/>
      <c r="D85" s="33">
        <f>D84/(COUNT(B67:C83)*2)</f>
        <v>0.88461538461538458</v>
      </c>
    </row>
    <row r="86" spans="1:7" s="22" customFormat="1" x14ac:dyDescent="0.3">
      <c r="A86" s="26"/>
      <c r="B86" s="27"/>
      <c r="C86" s="27"/>
      <c r="D86" s="28"/>
      <c r="G86" s="126"/>
    </row>
    <row r="87" spans="1:7" ht="19.5" x14ac:dyDescent="0.4">
      <c r="A87" s="355" t="s">
        <v>211</v>
      </c>
      <c r="B87" s="356"/>
      <c r="C87" s="356"/>
      <c r="D87" s="356"/>
      <c r="E87" s="356"/>
      <c r="F87" s="356"/>
    </row>
    <row r="88" spans="1:7" ht="133.5" x14ac:dyDescent="0.4">
      <c r="A88" s="50" t="s">
        <v>273</v>
      </c>
      <c r="B88" s="110">
        <v>0</v>
      </c>
      <c r="C88" s="101"/>
      <c r="D88" s="95" t="s">
        <v>516</v>
      </c>
      <c r="E88" s="95" t="s">
        <v>515</v>
      </c>
      <c r="F88" s="94" t="s">
        <v>356</v>
      </c>
    </row>
    <row r="89" spans="1:7" ht="19.5" x14ac:dyDescent="0.4">
      <c r="A89" s="17" t="s">
        <v>272</v>
      </c>
      <c r="B89" s="110">
        <v>1</v>
      </c>
      <c r="C89" s="101"/>
      <c r="D89" s="95" t="s">
        <v>412</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517</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22</v>
      </c>
    </row>
    <row r="103" spans="1:7" x14ac:dyDescent="0.3">
      <c r="A103" s="347" t="s">
        <v>295</v>
      </c>
      <c r="B103" s="348"/>
      <c r="C103" s="349"/>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ht="66" x14ac:dyDescent="0.3">
      <c r="A123" s="44" t="s">
        <v>272</v>
      </c>
      <c r="B123" s="111">
        <v>1</v>
      </c>
      <c r="C123" s="94"/>
      <c r="D123" s="95" t="s">
        <v>518</v>
      </c>
      <c r="E123" s="95"/>
      <c r="F123" s="94" t="s">
        <v>357</v>
      </c>
    </row>
    <row r="124" spans="1:7" ht="34.5" x14ac:dyDescent="0.4">
      <c r="A124" s="17" t="s">
        <v>293</v>
      </c>
      <c r="B124" s="111">
        <v>1</v>
      </c>
      <c r="C124" s="101"/>
      <c r="D124" s="95" t="s">
        <v>414</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415</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5"/>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7" t="s">
        <v>36</v>
      </c>
      <c r="B149" s="348"/>
      <c r="C149" s="349"/>
      <c r="D149" s="248">
        <f>SUM(B137:C148)</f>
        <v>23</v>
      </c>
    </row>
    <row r="150" spans="1:7" x14ac:dyDescent="0.3">
      <c r="A150" s="347" t="s">
        <v>295</v>
      </c>
      <c r="B150" s="348"/>
      <c r="C150" s="349"/>
      <c r="D150" s="33">
        <f>D149/(COUNT(B137:C148)*2)</f>
        <v>0.95833333333333337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519</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15</v>
      </c>
    </row>
    <row r="162" spans="1:7" x14ac:dyDescent="0.3">
      <c r="A162" s="347" t="s">
        <v>295</v>
      </c>
      <c r="B162" s="348"/>
      <c r="C162" s="349"/>
      <c r="D162" s="33">
        <f>D161/(COUNT(B153:C160)*2)</f>
        <v>0.9375</v>
      </c>
    </row>
    <row r="163" spans="1:7" s="22" customFormat="1" x14ac:dyDescent="0.3">
      <c r="A163" s="26"/>
      <c r="B163" s="27"/>
      <c r="C163" s="29"/>
      <c r="D163" s="30"/>
      <c r="G163" s="126"/>
    </row>
    <row r="164" spans="1:7" ht="19.5" x14ac:dyDescent="0.4">
      <c r="A164" s="355" t="s">
        <v>77</v>
      </c>
      <c r="B164" s="356"/>
      <c r="C164" s="356"/>
      <c r="D164" s="356"/>
      <c r="E164" s="356"/>
      <c r="F164" s="356"/>
    </row>
    <row r="165" spans="1:7" ht="33.75" x14ac:dyDescent="0.35">
      <c r="A165" s="40" t="s">
        <v>286</v>
      </c>
      <c r="B165" s="94">
        <v>2</v>
      </c>
      <c r="C165" s="120" t="str">
        <f>IF(B165=0, -5, "0")</f>
        <v>0</v>
      </c>
      <c r="D165" s="95" t="s">
        <v>520</v>
      </c>
      <c r="E165" s="94"/>
      <c r="F165" s="94" t="s">
        <v>357</v>
      </c>
    </row>
    <row r="166" spans="1:7" x14ac:dyDescent="0.3">
      <c r="A166" s="17" t="s">
        <v>287</v>
      </c>
      <c r="B166" s="94">
        <v>1</v>
      </c>
      <c r="C166" s="94"/>
      <c r="D166" s="95" t="s">
        <v>521</v>
      </c>
      <c r="E166" s="94"/>
      <c r="F166" s="94" t="s">
        <v>357</v>
      </c>
    </row>
    <row r="167" spans="1:7" ht="33" customHeight="1" x14ac:dyDescent="0.3">
      <c r="A167" s="44" t="s">
        <v>215</v>
      </c>
      <c r="B167" s="94">
        <v>1</v>
      </c>
      <c r="C167" s="94"/>
      <c r="D167" s="95" t="s">
        <v>416</v>
      </c>
      <c r="E167" s="94"/>
      <c r="F167" s="94" t="s">
        <v>356</v>
      </c>
    </row>
    <row r="168" spans="1:7" x14ac:dyDescent="0.3">
      <c r="A168" s="17" t="s">
        <v>86</v>
      </c>
      <c r="B168" s="94">
        <v>2</v>
      </c>
      <c r="C168" s="94"/>
      <c r="D168" s="94"/>
      <c r="E168" s="95"/>
      <c r="F168" s="94"/>
    </row>
    <row r="169" spans="1:7" x14ac:dyDescent="0.3">
      <c r="A169" s="347" t="s">
        <v>36</v>
      </c>
      <c r="B169" s="348"/>
      <c r="C169" s="349"/>
      <c r="D169" s="248">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297" t="s">
        <v>418</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95" t="s">
        <v>522</v>
      </c>
      <c r="E181" s="235" t="s">
        <v>424</v>
      </c>
      <c r="F181" s="94" t="s">
        <v>357</v>
      </c>
    </row>
    <row r="182" spans="1:7" ht="49.5" x14ac:dyDescent="0.3">
      <c r="A182" s="52" t="s">
        <v>220</v>
      </c>
      <c r="B182" s="94">
        <v>1</v>
      </c>
      <c r="C182" s="94"/>
      <c r="D182" s="95" t="s">
        <v>421</v>
      </c>
      <c r="E182" s="69"/>
      <c r="F182" s="94" t="s">
        <v>357</v>
      </c>
    </row>
    <row r="183" spans="1:7" ht="33" x14ac:dyDescent="0.3">
      <c r="A183" s="17" t="s">
        <v>88</v>
      </c>
      <c r="B183" s="94">
        <v>1</v>
      </c>
      <c r="C183" s="94"/>
      <c r="D183" s="95" t="s">
        <v>417</v>
      </c>
      <c r="E183" s="94"/>
      <c r="F183" s="94" t="s">
        <v>357</v>
      </c>
    </row>
    <row r="184" spans="1:7" ht="66" x14ac:dyDescent="0.3">
      <c r="A184" s="20" t="s">
        <v>238</v>
      </c>
      <c r="B184" s="94">
        <v>1</v>
      </c>
      <c r="C184" s="94"/>
      <c r="D184" s="95" t="s">
        <v>523</v>
      </c>
      <c r="E184" s="94"/>
      <c r="F184" s="94" t="s">
        <v>356</v>
      </c>
    </row>
    <row r="185" spans="1:7" x14ac:dyDescent="0.3">
      <c r="A185" s="17" t="s">
        <v>309</v>
      </c>
      <c r="B185" s="94">
        <v>2</v>
      </c>
      <c r="C185" s="94"/>
      <c r="D185" s="95"/>
      <c r="E185" s="94"/>
      <c r="F185" s="94"/>
    </row>
    <row r="186" spans="1:7" x14ac:dyDescent="0.3">
      <c r="A186" s="347" t="s">
        <v>36</v>
      </c>
      <c r="B186" s="348"/>
      <c r="C186" s="349"/>
      <c r="D186" s="248">
        <f>SUM(B181:C185)</f>
        <v>5</v>
      </c>
    </row>
    <row r="187" spans="1:7" x14ac:dyDescent="0.3">
      <c r="A187" s="347" t="s">
        <v>295</v>
      </c>
      <c r="B187" s="348"/>
      <c r="C187" s="349"/>
      <c r="D187" s="33">
        <f>D186/(COUNT(B181:C185)*2)</f>
        <v>0.5</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1</v>
      </c>
      <c r="C190" s="94"/>
      <c r="D190" s="94" t="s">
        <v>526</v>
      </c>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524</v>
      </c>
      <c r="E192" s="95" t="s">
        <v>525</v>
      </c>
      <c r="F192" s="94" t="s">
        <v>357</v>
      </c>
    </row>
    <row r="193" spans="1:6" x14ac:dyDescent="0.3">
      <c r="A193" s="53" t="s">
        <v>189</v>
      </c>
      <c r="B193" s="94" t="s">
        <v>32</v>
      </c>
      <c r="C193" s="94"/>
      <c r="D193" s="94"/>
      <c r="E193" s="94"/>
      <c r="F193" s="94"/>
    </row>
    <row r="194" spans="1:6" x14ac:dyDescent="0.3">
      <c r="A194" s="347" t="s">
        <v>36</v>
      </c>
      <c r="B194" s="348"/>
      <c r="C194" s="349"/>
      <c r="D194" s="54">
        <f>SUM(B190:C193)</f>
        <v>1</v>
      </c>
    </row>
    <row r="195" spans="1:6" x14ac:dyDescent="0.3">
      <c r="A195" s="347" t="s">
        <v>295</v>
      </c>
      <c r="B195" s="348"/>
      <c r="C195" s="349"/>
      <c r="D195" s="33">
        <f>D194/(COUNT(B190:C193)*2)</f>
        <v>0.25</v>
      </c>
    </row>
    <row r="197" spans="1:6" ht="18" x14ac:dyDescent="0.35">
      <c r="A197" s="64" t="s">
        <v>246</v>
      </c>
      <c r="B197" s="63"/>
      <c r="C197" s="63"/>
      <c r="D197" s="295">
        <v>0.66</v>
      </c>
      <c r="E197" s="287"/>
      <c r="F197" s="288"/>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0.8660714285714286</v>
      </c>
    </row>
  </sheetData>
  <sheetProtection algorithmName="SHA-512" hashValue="lq336TR2NjzNS+mEpEkWwoZfk3EEVXLh518B+YwlU3HiifWtsuJKjE7Dghy0WTEMzA5vlkz4gPIxQxprs/oeKA==" saltValue="K0Zlqd2vrMQde3SIIf2si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65" max="6" man="1"/>
    <brk id="135"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
  <sheetViews>
    <sheetView view="pageBreakPreview" topLeftCell="A70" zoomScale="86" zoomScaleNormal="90" zoomScaleSheetLayoutView="86" workbookViewId="0">
      <selection activeCell="H70" sqref="H7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'A2 Exploitation'!A8:F8</f>
        <v>Gammarth The Residence</v>
      </c>
      <c r="B7" s="321"/>
      <c r="C7" s="321"/>
      <c r="D7" s="321"/>
      <c r="E7" s="321"/>
      <c r="F7" s="321"/>
      <c r="G7" s="125"/>
    </row>
    <row r="8" spans="1:7" s="12" customFormat="1" ht="24" x14ac:dyDescent="0.45">
      <c r="A8" s="14" t="s">
        <v>42</v>
      </c>
      <c r="B8" s="344" t="str">
        <f>'A2 Exploitation'!B9:F9</f>
        <v>Dr Raja Bouhalfaya</v>
      </c>
      <c r="C8" s="344"/>
      <c r="D8" s="344"/>
      <c r="E8" s="344"/>
      <c r="F8" s="344"/>
      <c r="G8" s="125"/>
    </row>
    <row r="9" spans="1:7" s="12" customFormat="1" ht="24" x14ac:dyDescent="0.45">
      <c r="A9" s="15" t="s">
        <v>44</v>
      </c>
      <c r="B9" s="345" t="str">
        <f>'A2 Exploitation'!B10:F10</f>
        <v>Chefs rayons (Le directeur était en congé)</v>
      </c>
      <c r="C9" s="345"/>
      <c r="D9" s="345"/>
      <c r="E9" s="345"/>
      <c r="F9" s="345"/>
      <c r="G9" s="125"/>
    </row>
    <row r="10" spans="1:7" s="12" customFormat="1" ht="24" x14ac:dyDescent="0.45">
      <c r="A10" s="14" t="s">
        <v>43</v>
      </c>
      <c r="B10" s="342">
        <f>'A2 Exploitation'!B11:F11</f>
        <v>43285</v>
      </c>
      <c r="C10" s="342"/>
      <c r="D10" s="342"/>
      <c r="E10" s="342"/>
      <c r="F10" s="342"/>
      <c r="G10" s="125"/>
    </row>
    <row r="11" spans="1:7" s="12" customFormat="1" ht="24" x14ac:dyDescent="0.45">
      <c r="A11" s="14" t="s">
        <v>294</v>
      </c>
      <c r="B11" s="346">
        <f>D199</f>
        <v>0.81140350877192979</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0</v>
      </c>
      <c r="C17" s="94"/>
      <c r="D17" s="95" t="s">
        <v>544</v>
      </c>
      <c r="E17" s="95" t="s">
        <v>545</v>
      </c>
      <c r="F17" s="94" t="s">
        <v>357</v>
      </c>
      <c r="G17" s="126" t="s">
        <v>357</v>
      </c>
    </row>
    <row r="18" spans="1:7" x14ac:dyDescent="0.3">
      <c r="A18" s="20" t="s">
        <v>80</v>
      </c>
      <c r="B18" s="94">
        <v>2</v>
      </c>
      <c r="C18" s="94"/>
      <c r="D18" s="95"/>
      <c r="E18" s="94"/>
      <c r="F18" s="94"/>
    </row>
    <row r="19" spans="1:7" x14ac:dyDescent="0.3">
      <c r="A19" s="17" t="s">
        <v>81</v>
      </c>
      <c r="B19" s="94">
        <v>1</v>
      </c>
      <c r="C19" s="94"/>
      <c r="D19" s="95" t="s">
        <v>546</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7</v>
      </c>
    </row>
    <row r="23" spans="1:7" x14ac:dyDescent="0.3">
      <c r="A23" s="347" t="s">
        <v>295</v>
      </c>
      <c r="B23" s="348"/>
      <c r="C23" s="349"/>
      <c r="D23" s="33">
        <f>D22/(COUNT(B17:C21)*2)</f>
        <v>0.7</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ht="33" x14ac:dyDescent="0.3">
      <c r="A27" s="17" t="s">
        <v>90</v>
      </c>
      <c r="B27" s="94">
        <v>2</v>
      </c>
      <c r="C27" s="94"/>
      <c r="D27" s="95" t="s">
        <v>547</v>
      </c>
      <c r="E27" s="94"/>
      <c r="F27" s="94"/>
    </row>
    <row r="28" spans="1:7" ht="49.5" x14ac:dyDescent="0.3">
      <c r="A28" s="44" t="s">
        <v>370</v>
      </c>
      <c r="B28" s="94">
        <v>2</v>
      </c>
      <c r="C28" s="94"/>
      <c r="D28" s="95" t="s">
        <v>586</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3" x14ac:dyDescent="0.3">
      <c r="A46" s="17" t="s">
        <v>270</v>
      </c>
      <c r="B46" s="94">
        <v>2</v>
      </c>
      <c r="C46" s="94"/>
      <c r="D46" s="95" t="s">
        <v>548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49.5" x14ac:dyDescent="0.3">
      <c r="A50" s="17" t="s">
        <v>84</v>
      </c>
      <c r="B50" s="94">
        <v>0</v>
      </c>
      <c r="C50" s="94"/>
      <c r="D50" s="123" t="s">
        <v>549</v>
      </c>
      <c r="E50" s="95" t="s">
        <v>550</v>
      </c>
      <c r="F50" s="94" t="s">
        <v>356</v>
      </c>
    </row>
    <row r="51" spans="1:7" ht="33" x14ac:dyDescent="0.35">
      <c r="A51" s="40" t="s">
        <v>296</v>
      </c>
      <c r="B51" s="94">
        <v>1</v>
      </c>
      <c r="C51" s="120" t="str">
        <f>IF(B51=0, -5, "0")</f>
        <v>0</v>
      </c>
      <c r="D51" s="123" t="s">
        <v>551</v>
      </c>
      <c r="E51" s="94"/>
      <c r="F51" s="94" t="s">
        <v>356</v>
      </c>
    </row>
    <row r="52" spans="1:7" x14ac:dyDescent="0.3">
      <c r="A52" s="347" t="s">
        <v>36</v>
      </c>
      <c r="B52" s="348"/>
      <c r="C52" s="349"/>
      <c r="D52" s="248">
        <f>SUM(B46:C51)</f>
        <v>9</v>
      </c>
    </row>
    <row r="53" spans="1:7" x14ac:dyDescent="0.3">
      <c r="A53" s="347" t="s">
        <v>295</v>
      </c>
      <c r="B53" s="348"/>
      <c r="C53" s="349"/>
      <c r="D53" s="33">
        <f>D52/(COUNT(B46:C51)*2)</f>
        <v>0.75</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82.5" x14ac:dyDescent="0.3">
      <c r="A58" s="23" t="s">
        <v>244</v>
      </c>
      <c r="B58" s="94">
        <v>1</v>
      </c>
      <c r="C58" s="94"/>
      <c r="D58" s="95" t="s">
        <v>554</v>
      </c>
      <c r="E58" s="95"/>
      <c r="F58" s="94" t="s">
        <v>357</v>
      </c>
    </row>
    <row r="59" spans="1:7" ht="33" x14ac:dyDescent="0.3">
      <c r="A59" s="23" t="s">
        <v>92</v>
      </c>
      <c r="B59" s="94">
        <v>1</v>
      </c>
      <c r="C59" s="94"/>
      <c r="D59" s="95" t="s">
        <v>552</v>
      </c>
      <c r="E59" s="94"/>
      <c r="F59" s="94" t="s">
        <v>356</v>
      </c>
    </row>
    <row r="60" spans="1:7" ht="36" x14ac:dyDescent="0.35">
      <c r="A60" s="43" t="s">
        <v>221</v>
      </c>
      <c r="B60" s="94">
        <v>2</v>
      </c>
      <c r="C60" s="120" t="str">
        <f>IF(B60=0, -5, "0")</f>
        <v>0</v>
      </c>
      <c r="D60" s="95" t="s">
        <v>553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248">
        <f>SUM(B56:C62)</f>
        <v>12</v>
      </c>
    </row>
    <row r="64" spans="1:7" x14ac:dyDescent="0.3">
      <c r="A64" s="347" t="s">
        <v>295</v>
      </c>
      <c r="B64" s="348"/>
      <c r="C64" s="349"/>
      <c r="D64" s="33">
        <f>D63/(COUNT(B56:C62)*2)</f>
        <v>0.8571428571428571</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19.5" x14ac:dyDescent="0.4">
      <c r="A68" s="17" t="s">
        <v>272</v>
      </c>
      <c r="B68" s="100">
        <v>1</v>
      </c>
      <c r="C68" s="101"/>
      <c r="D68" s="95" t="s">
        <v>546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555</v>
      </c>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514</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556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22</v>
      </c>
    </row>
    <row r="85" spans="1:7" x14ac:dyDescent="0.3">
      <c r="A85" s="347" t="s">
        <v>295</v>
      </c>
      <c r="B85" s="348"/>
      <c r="C85" s="349"/>
      <c r="D85" s="33">
        <f>D84/(COUNT(B67:C83)*2)</f>
        <v>0.91666666666666663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1</v>
      </c>
      <c r="C88" s="101"/>
      <c r="D88" s="95" t="s">
        <v>557</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51" x14ac:dyDescent="0.4">
      <c r="A91" s="23" t="s">
        <v>301</v>
      </c>
      <c r="B91" s="110">
        <v>1</v>
      </c>
      <c r="C91" s="101"/>
      <c r="D91" s="95" t="s">
        <v>582</v>
      </c>
      <c r="E91" s="94"/>
      <c r="F91" s="94" t="s">
        <v>357</v>
      </c>
    </row>
    <row r="92" spans="1:7" ht="19.5" x14ac:dyDescent="0.4">
      <c r="A92" s="20" t="s">
        <v>248</v>
      </c>
      <c r="B92" s="110">
        <v>2</v>
      </c>
      <c r="C92" s="101"/>
      <c r="D92" s="107"/>
      <c r="E92" s="94"/>
      <c r="F92" s="94"/>
    </row>
    <row r="93" spans="1:7" ht="36" x14ac:dyDescent="0.35">
      <c r="A93" s="46" t="s">
        <v>230</v>
      </c>
      <c r="B93" s="110">
        <v>2</v>
      </c>
      <c r="C93" s="120" t="str">
        <f>IF(B93=0, -5, "0")</f>
        <v>0</v>
      </c>
      <c r="D93" s="12" t="s">
        <v>558</v>
      </c>
      <c r="E93" s="94"/>
      <c r="F93" s="94"/>
    </row>
    <row r="94" spans="1:7" ht="18" x14ac:dyDescent="0.35">
      <c r="A94" s="40" t="s">
        <v>235</v>
      </c>
      <c r="B94" s="110">
        <v>2</v>
      </c>
      <c r="C94" s="120" t="str">
        <f>IF(B94=0, -5, "0")</f>
        <v>0</v>
      </c>
      <c r="D94" s="95" t="s">
        <v>559</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26</v>
      </c>
    </row>
    <row r="103" spans="1:7" x14ac:dyDescent="0.3">
      <c r="A103" s="347" t="s">
        <v>295</v>
      </c>
      <c r="B103" s="348"/>
      <c r="C103" s="34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03" t="s">
        <v>560</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20</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1</v>
      </c>
      <c r="C123" s="94"/>
      <c r="D123" s="95" t="s">
        <v>546</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583</v>
      </c>
      <c r="E126" s="102"/>
      <c r="F126" s="94" t="s">
        <v>357</v>
      </c>
    </row>
    <row r="127" spans="1:7" ht="36" x14ac:dyDescent="0.35">
      <c r="A127" s="43" t="s">
        <v>213</v>
      </c>
      <c r="B127" s="111">
        <v>2</v>
      </c>
      <c r="C127" s="120" t="str">
        <f>IF(B127=0, -5, "0")</f>
        <v>0</v>
      </c>
      <c r="D127" s="95" t="s">
        <v>562</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564</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129" t="s">
        <v>565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49.5" x14ac:dyDescent="0.3">
      <c r="A147" s="50" t="s">
        <v>214</v>
      </c>
      <c r="B147" s="110">
        <v>1</v>
      </c>
      <c r="C147" s="95"/>
      <c r="D147" s="129" t="s">
        <v>566</v>
      </c>
      <c r="E147" s="94"/>
      <c r="F147" s="94" t="s">
        <v>357</v>
      </c>
    </row>
    <row r="148" spans="1:7" x14ac:dyDescent="0.3">
      <c r="A148" s="17" t="s">
        <v>305</v>
      </c>
      <c r="B148" s="110">
        <v>2</v>
      </c>
      <c r="C148" s="95"/>
      <c r="D148" s="115"/>
      <c r="E148" s="94"/>
      <c r="F148" s="94"/>
    </row>
    <row r="149" spans="1:7" x14ac:dyDescent="0.3">
      <c r="A149" s="347" t="s">
        <v>36</v>
      </c>
      <c r="B149" s="348"/>
      <c r="C149" s="349"/>
      <c r="D149" s="248">
        <f>SUM(B137:C148)</f>
        <v>22</v>
      </c>
    </row>
    <row r="150" spans="1:7" x14ac:dyDescent="0.3">
      <c r="A150" s="347" t="s">
        <v>295</v>
      </c>
      <c r="B150" s="348"/>
      <c r="C150" s="349"/>
      <c r="D150" s="33">
        <f>D149/(COUNT(B137:C148)*2)</f>
        <v>0.91666666666666663</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584</v>
      </c>
      <c r="E155" s="304" t="s">
        <v>567</v>
      </c>
      <c r="F155" s="94" t="s">
        <v>357</v>
      </c>
    </row>
    <row r="156" spans="1:7" ht="50.25" x14ac:dyDescent="0.35">
      <c r="A156" s="40" t="s">
        <v>307</v>
      </c>
      <c r="B156" s="94">
        <v>0</v>
      </c>
      <c r="C156" s="120">
        <f>IF(B156=0, -5, "0")</f>
        <v>-5</v>
      </c>
      <c r="D156" s="95" t="s">
        <v>585</v>
      </c>
      <c r="E156" s="304" t="s">
        <v>567</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2</v>
      </c>
    </row>
    <row r="162" spans="1:7" x14ac:dyDescent="0.3">
      <c r="A162" s="347" t="s">
        <v>295</v>
      </c>
      <c r="B162" s="348"/>
      <c r="C162" s="349"/>
      <c r="D162" s="33">
        <f>D161/(COUNT(B153:C160)*2)</f>
        <v>0.1</v>
      </c>
    </row>
    <row r="163" spans="1:7" s="22" customFormat="1" x14ac:dyDescent="0.3">
      <c r="A163" s="26"/>
      <c r="B163" s="27"/>
      <c r="C163" s="29"/>
      <c r="D163" s="30"/>
      <c r="G163" s="126"/>
    </row>
    <row r="164" spans="1:7" ht="19.5" x14ac:dyDescent="0.4">
      <c r="A164" s="355" t="s">
        <v>77</v>
      </c>
      <c r="B164" s="356"/>
      <c r="C164" s="356"/>
      <c r="D164" s="356"/>
      <c r="E164" s="356"/>
      <c r="F164" s="356"/>
    </row>
    <row r="165" spans="1:7" ht="33.75" x14ac:dyDescent="0.35">
      <c r="A165" s="40" t="s">
        <v>286</v>
      </c>
      <c r="B165" s="94">
        <v>1</v>
      </c>
      <c r="C165" s="120" t="str">
        <f>IF(B165=0, -5, "0")</f>
        <v>0</v>
      </c>
      <c r="D165" s="95" t="s">
        <v>520</v>
      </c>
      <c r="E165" s="94"/>
      <c r="F165" s="94" t="s">
        <v>357</v>
      </c>
    </row>
    <row r="166" spans="1:7" ht="49.5" x14ac:dyDescent="0.3">
      <c r="A166" s="17" t="s">
        <v>287</v>
      </c>
      <c r="B166" s="94">
        <v>1</v>
      </c>
      <c r="C166" s="94"/>
      <c r="D166" s="95" t="s">
        <v>568</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8">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95" t="s">
        <v>569</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123" t="s">
        <v>522</v>
      </c>
      <c r="E181" s="235" t="s">
        <v>424</v>
      </c>
      <c r="F181" s="94" t="s">
        <v>357</v>
      </c>
    </row>
    <row r="182" spans="1:7" ht="66" x14ac:dyDescent="0.3">
      <c r="A182" s="52" t="s">
        <v>220</v>
      </c>
      <c r="B182" s="94">
        <v>1</v>
      </c>
      <c r="C182" s="94"/>
      <c r="D182" s="95" t="s">
        <v>570</v>
      </c>
      <c r="E182" s="69"/>
      <c r="F182" s="94" t="s">
        <v>357</v>
      </c>
    </row>
    <row r="183" spans="1:7" ht="33" x14ac:dyDescent="0.3">
      <c r="A183" s="17" t="s">
        <v>88</v>
      </c>
      <c r="B183" s="94">
        <v>1</v>
      </c>
      <c r="C183" s="94"/>
      <c r="D183" s="95" t="s">
        <v>571</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8">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ht="33" x14ac:dyDescent="0.3">
      <c r="A190" s="44" t="s">
        <v>371</v>
      </c>
      <c r="B190" s="94">
        <v>1</v>
      </c>
      <c r="C190" s="94"/>
      <c r="D190" s="95" t="s">
        <v>572</v>
      </c>
      <c r="E190" s="94"/>
      <c r="F190" s="94" t="s">
        <v>357</v>
      </c>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573</v>
      </c>
      <c r="E192" s="94"/>
      <c r="F192" s="94" t="s">
        <v>357</v>
      </c>
    </row>
    <row r="193" spans="1:6" x14ac:dyDescent="0.3">
      <c r="A193" s="53" t="s">
        <v>189</v>
      </c>
      <c r="B193" s="94" t="s">
        <v>32</v>
      </c>
      <c r="C193" s="94"/>
      <c r="D193" s="94"/>
      <c r="E193" s="94"/>
      <c r="F193" s="94"/>
    </row>
    <row r="194" spans="1:6" x14ac:dyDescent="0.3">
      <c r="A194" s="347" t="s">
        <v>36</v>
      </c>
      <c r="B194" s="348"/>
      <c r="C194" s="349"/>
      <c r="D194" s="54">
        <f>SUM(B190:C193)</f>
        <v>2</v>
      </c>
    </row>
    <row r="195" spans="1:6" x14ac:dyDescent="0.3">
      <c r="A195" s="347" t="s">
        <v>295</v>
      </c>
      <c r="B195" s="348"/>
      <c r="C195" s="349"/>
      <c r="D195" s="33">
        <f>D194/(COUNT(B190:C193)*2)</f>
        <v>0.5</v>
      </c>
    </row>
    <row r="197" spans="1:6" ht="18" x14ac:dyDescent="0.35">
      <c r="A197" s="64" t="s">
        <v>246</v>
      </c>
      <c r="B197" s="63"/>
      <c r="C197" s="63"/>
      <c r="D197" s="305">
        <f>E197/F197</f>
        <v>0.33333333333333331</v>
      </c>
      <c r="E197" s="306">
        <f>COUNTIF('A1 Technique'!F17:F193,"ok")</f>
        <v>9</v>
      </c>
      <c r="F197" s="306">
        <f>COUNTA('A1 Technique'!F17:F193)</f>
        <v>27</v>
      </c>
    </row>
    <row r="198" spans="1:6" ht="22.5" x14ac:dyDescent="0.3">
      <c r="A198" s="35" t="s">
        <v>322</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0.81140350877192979</v>
      </c>
    </row>
  </sheetData>
  <sheetProtection algorithmName="SHA-512" hashValue="KqQvH/ZRALr6nVrK/bISdCeKyLekuITd1AnRjFqJ3Fnd5i33VvDNtuEjS2SJgTFD0i76OzJO3FxjRyjKAjHBoQ==" saltValue="1v8EYQkV1smTK0m7bEOXk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fitToHeight="0" orientation="portrait" r:id="rId1"/>
  <rowBreaks count="1" manualBreakCount="1">
    <brk id="86" max="6" man="1"/>
  </rowBreaks>
  <colBreaks count="1" manualBreakCount="1">
    <brk id="6" max="198"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36" zoomScale="93" zoomScaleSheetLayoutView="93" workbookViewId="0">
      <selection activeCell="F543" sqref="F54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527</v>
      </c>
      <c r="C9" s="322"/>
      <c r="D9" s="322"/>
      <c r="E9" s="322"/>
      <c r="F9" s="322"/>
      <c r="G9" s="125"/>
    </row>
    <row r="10" spans="1:7" ht="24" x14ac:dyDescent="0.45">
      <c r="A10" s="15" t="s">
        <v>44</v>
      </c>
      <c r="B10" s="323" t="s">
        <v>528</v>
      </c>
      <c r="C10" s="323"/>
      <c r="D10" s="323"/>
      <c r="E10" s="323"/>
      <c r="F10" s="323"/>
      <c r="G10" s="125"/>
    </row>
    <row r="11" spans="1:7" ht="24" x14ac:dyDescent="0.45">
      <c r="A11" s="14" t="s">
        <v>43</v>
      </c>
      <c r="B11" s="318">
        <v>43285</v>
      </c>
      <c r="C11" s="318"/>
      <c r="D11" s="318"/>
      <c r="E11" s="318"/>
      <c r="F11" s="318"/>
      <c r="G11" s="125"/>
    </row>
    <row r="12" spans="1:7" ht="24" x14ac:dyDescent="0.45">
      <c r="A12" s="14" t="s">
        <v>239</v>
      </c>
      <c r="B12" s="324">
        <f>D549</f>
        <v>0.9101694915254237</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43285</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577</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75" customHeight="1" x14ac:dyDescent="0.3">
      <c r="A40" s="70" t="s">
        <v>381</v>
      </c>
      <c r="B40" s="130">
        <v>0</v>
      </c>
      <c r="C40" s="130"/>
      <c r="D40" s="113" t="s">
        <v>589</v>
      </c>
      <c r="E40" s="95" t="s">
        <v>590</v>
      </c>
      <c r="F40" s="204" t="s">
        <v>356</v>
      </c>
    </row>
    <row r="41" spans="1:7" ht="45" x14ac:dyDescent="0.3">
      <c r="A41" s="4" t="s">
        <v>249</v>
      </c>
      <c r="B41" s="280">
        <f>IF(D41=1, 2, IF(AND(D41&lt;1,D41&gt;0), 1, "0"))</f>
        <v>1</v>
      </c>
      <c r="C41" s="130"/>
      <c r="D41" s="281">
        <f>IFERROR(E41/F41,"N.A")</f>
        <v>0.66666666666666663</v>
      </c>
      <c r="E41" s="282">
        <f>COUNTIF('A1 Exploitation'!F21:F40,"ok")</f>
        <v>4</v>
      </c>
      <c r="F41" s="283">
        <f>COUNTA('A1 Exploitation'!F21:F40)</f>
        <v>6</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43285</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301"/>
      <c r="E74" s="116"/>
      <c r="F74" s="204"/>
      <c r="G74" s="214"/>
    </row>
    <row r="75" spans="1:7" s="112" customFormat="1" ht="33" x14ac:dyDescent="0.3">
      <c r="A75" s="70" t="s">
        <v>251</v>
      </c>
      <c r="B75" s="130">
        <v>1</v>
      </c>
      <c r="C75" s="131"/>
      <c r="D75" s="151" t="s">
        <v>538</v>
      </c>
      <c r="E75" s="106"/>
      <c r="F75" s="204" t="s">
        <v>356</v>
      </c>
      <c r="G75" s="214"/>
    </row>
    <row r="76" spans="1:7" s="112" customFormat="1" ht="82.5" x14ac:dyDescent="0.3">
      <c r="A76" s="70" t="s">
        <v>156</v>
      </c>
      <c r="B76" s="130">
        <v>2</v>
      </c>
      <c r="C76" s="131"/>
      <c r="D76" s="138" t="s">
        <v>529</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539</v>
      </c>
      <c r="E92" s="106"/>
      <c r="F92" s="204" t="s">
        <v>357</v>
      </c>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8</v>
      </c>
      <c r="F99" s="283">
        <f>COUNTA('A1 Exploitation'!F53:F98)</f>
        <v>8</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43285</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2</v>
      </c>
      <c r="C129" s="213" t="str">
        <f>IF(B129=0, -5, "0")</f>
        <v>0</v>
      </c>
      <c r="D129" s="116"/>
      <c r="E129" s="116"/>
      <c r="F129" s="204"/>
      <c r="G129" s="127"/>
    </row>
    <row r="130" spans="1:7" ht="18" x14ac:dyDescent="0.3">
      <c r="A130" s="70" t="s">
        <v>240</v>
      </c>
      <c r="B130" s="130" t="s">
        <v>32</v>
      </c>
      <c r="C130" s="131"/>
      <c r="D130" s="154"/>
      <c r="E130" s="106"/>
      <c r="F130" s="204"/>
    </row>
    <row r="131" spans="1:7" ht="82.5" x14ac:dyDescent="0.3">
      <c r="A131" s="209" t="s">
        <v>380</v>
      </c>
      <c r="B131" s="130">
        <v>1</v>
      </c>
      <c r="C131" s="213" t="str">
        <f>IF(B131=0, -5, "0")</f>
        <v>0</v>
      </c>
      <c r="D131" s="95" t="s">
        <v>574</v>
      </c>
      <c r="E131" s="95"/>
      <c r="F131" s="204" t="s">
        <v>357</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0.97058823529411764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9</v>
      </c>
      <c r="F153" s="283">
        <f>COUNTA('A1 Exploitation'!F110:F152)</f>
        <v>9</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0.98484848484848486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43285</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13" t="s">
        <v>575</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64.5" customHeight="1" x14ac:dyDescent="0.3">
      <c r="A188" s="70" t="s">
        <v>170</v>
      </c>
      <c r="B188" s="130">
        <v>1</v>
      </c>
      <c r="C188" s="130"/>
      <c r="D188" s="116" t="s">
        <v>530</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2</v>
      </c>
      <c r="F200" s="283">
        <f>COUNTA('A1 Exploitation'!F165:F199)</f>
        <v>3</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43285</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71.5" customHeight="1" x14ac:dyDescent="0.3">
      <c r="A238" s="209" t="s">
        <v>66</v>
      </c>
      <c r="B238" s="130">
        <v>0</v>
      </c>
      <c r="C238" s="150">
        <f>IF(B238=0, -5, "0")</f>
        <v>-5</v>
      </c>
      <c r="D238" s="165" t="s">
        <v>578</v>
      </c>
      <c r="E238" s="113" t="s">
        <v>531</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02" customHeight="1" x14ac:dyDescent="0.3">
      <c r="A252" s="208" t="s">
        <v>579</v>
      </c>
      <c r="B252" s="130">
        <v>0</v>
      </c>
      <c r="C252" s="150">
        <f>IF(B252=0, -5, "0")</f>
        <v>-5</v>
      </c>
      <c r="D252" s="129" t="s">
        <v>580</v>
      </c>
      <c r="E252" s="113" t="s">
        <v>532</v>
      </c>
      <c r="F252" s="204" t="s">
        <v>356</v>
      </c>
    </row>
    <row r="253" spans="1:7" x14ac:dyDescent="0.3">
      <c r="A253" s="4" t="s">
        <v>224</v>
      </c>
      <c r="B253" s="130">
        <v>2</v>
      </c>
      <c r="C253" s="130"/>
      <c r="D253" s="129"/>
      <c r="E253" s="94"/>
      <c r="F253" s="204"/>
    </row>
    <row r="254" spans="1:7" x14ac:dyDescent="0.3">
      <c r="A254" s="70" t="s">
        <v>257</v>
      </c>
      <c r="B254" s="130">
        <v>1</v>
      </c>
      <c r="C254" s="131"/>
      <c r="D254" s="159" t="s">
        <v>587</v>
      </c>
      <c r="E254" s="106"/>
      <c r="F254" s="204" t="s">
        <v>356</v>
      </c>
    </row>
    <row r="255" spans="1:7" x14ac:dyDescent="0.3">
      <c r="A255" s="70" t="s">
        <v>143</v>
      </c>
      <c r="B255" s="130">
        <v>2</v>
      </c>
      <c r="C255" s="130"/>
      <c r="D255" s="302"/>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3" x14ac:dyDescent="0.3">
      <c r="A259" s="219" t="s">
        <v>391</v>
      </c>
      <c r="B259" s="130">
        <v>1</v>
      </c>
      <c r="C259" s="131"/>
      <c r="D259" s="147" t="s">
        <v>540</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0.7142857142857143</v>
      </c>
      <c r="E261" s="282">
        <f>COUNTIF('A1 Exploitation'!F212:F260,"ok")</f>
        <v>5</v>
      </c>
      <c r="F261" s="283">
        <f>COUNTA('A1 Exploitation'!F212:F260)</f>
        <v>7</v>
      </c>
    </row>
    <row r="262" spans="1:7" x14ac:dyDescent="0.3">
      <c r="A262" s="5" t="s">
        <v>36</v>
      </c>
      <c r="B262" s="5"/>
      <c r="C262" s="5"/>
      <c r="D262" s="5">
        <f>SUM(B248:C255,B257:C261)</f>
        <v>14</v>
      </c>
    </row>
    <row r="263" spans="1:7" x14ac:dyDescent="0.3">
      <c r="A263" s="5" t="s">
        <v>35</v>
      </c>
      <c r="B263" s="132"/>
      <c r="C263" s="133"/>
      <c r="D263" s="134">
        <f>D262/(COUNT(B248:C255,B257:C261)*2)</f>
        <v>0.53846153846153844</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43285</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66" x14ac:dyDescent="0.3">
      <c r="A293" s="70" t="s">
        <v>136</v>
      </c>
      <c r="B293" s="130">
        <v>1</v>
      </c>
      <c r="C293" s="130"/>
      <c r="D293" s="156" t="s">
        <v>541</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t="s">
        <v>533</v>
      </c>
      <c r="E297" s="116"/>
      <c r="F297" s="204"/>
      <c r="G297" s="214"/>
    </row>
    <row r="298" spans="1:7" s="16" customFormat="1" ht="30" x14ac:dyDescent="0.3">
      <c r="A298" s="70" t="s">
        <v>260</v>
      </c>
      <c r="B298" s="130">
        <v>2</v>
      </c>
      <c r="C298" s="130"/>
      <c r="D298" s="156"/>
      <c r="E298" s="106"/>
      <c r="F298" s="204"/>
      <c r="G298" s="214"/>
    </row>
    <row r="299" spans="1:7" s="16" customFormat="1" ht="66" x14ac:dyDescent="0.3">
      <c r="A299" s="70" t="s">
        <v>170</v>
      </c>
      <c r="B299" s="130">
        <v>0</v>
      </c>
      <c r="C299" s="130"/>
      <c r="D299" s="156" t="s">
        <v>534</v>
      </c>
      <c r="E299" s="149" t="s">
        <v>535</v>
      </c>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0</v>
      </c>
      <c r="C302" s="150">
        <f>IF(B302=0, -5, "0")</f>
        <v>-5</v>
      </c>
      <c r="D302" s="165" t="s">
        <v>581</v>
      </c>
      <c r="E302" s="116" t="s">
        <v>591</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0.7142857142857143</v>
      </c>
      <c r="E313" s="282">
        <f>COUNTIF('A1 Exploitation'!F273:F312,"ok")</f>
        <v>5</v>
      </c>
      <c r="F313" s="283">
        <f>COUNTA('A1 Exploitation'!F273:F312)</f>
        <v>7</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0.72916666666666663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0.81944444444444442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43285</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1</v>
      </c>
      <c r="C352" s="131"/>
      <c r="D352" s="116" t="s">
        <v>536</v>
      </c>
      <c r="E352" s="106"/>
      <c r="F352" s="204" t="s">
        <v>356</v>
      </c>
      <c r="G352" s="127"/>
    </row>
    <row r="353" spans="1:7" ht="45" x14ac:dyDescent="0.3">
      <c r="A353" s="56" t="s">
        <v>249</v>
      </c>
      <c r="B353" s="280">
        <f>IF(D353=1, 2, IF(AND(D353&lt;1,D353&gt;0), 1, "0"))</f>
        <v>1</v>
      </c>
      <c r="C353" s="130"/>
      <c r="D353" s="281">
        <f>IFERROR(E353/F353,"N.A")</f>
        <v>0.8</v>
      </c>
      <c r="E353" s="282">
        <f>COUNTIF('A1 Exploitation'!F325:F352,"ok")</f>
        <v>4</v>
      </c>
      <c r="F353" s="283">
        <f>COUNTA('A1 Exploitation'!F325:F352)</f>
        <v>5</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43285</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ht="33" x14ac:dyDescent="0.3">
      <c r="A365" s="70" t="s">
        <v>99</v>
      </c>
      <c r="B365" s="130">
        <v>1</v>
      </c>
      <c r="C365" s="130"/>
      <c r="D365" s="113" t="s">
        <v>542</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69" customHeight="1" x14ac:dyDescent="0.3">
      <c r="A385" s="10" t="s">
        <v>391</v>
      </c>
      <c r="B385" s="130">
        <v>0</v>
      </c>
      <c r="C385" s="130"/>
      <c r="D385" s="113" t="s">
        <v>543</v>
      </c>
      <c r="E385" s="95" t="s">
        <v>576</v>
      </c>
      <c r="F385" s="204" t="s">
        <v>357</v>
      </c>
      <c r="G385" s="127"/>
    </row>
    <row r="386" spans="1:7" ht="45" x14ac:dyDescent="0.3">
      <c r="A386" s="8" t="s">
        <v>249</v>
      </c>
      <c r="B386" s="280">
        <f>IF(D386=1, 2, IF(AND(D386&lt;1,D386&gt;0), 1, "0"))</f>
        <v>1</v>
      </c>
      <c r="C386" s="130"/>
      <c r="D386" s="281">
        <f>IFERROR(E386/F386,"N.A")</f>
        <v>0.5</v>
      </c>
      <c r="E386" s="282">
        <f>COUNTIF('A1 Exploitation'!F365:F385,"ok")</f>
        <v>2</v>
      </c>
      <c r="F386" s="283">
        <f>COUNTA('A1 Exploitation'!F365:F385)</f>
        <v>4</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43285</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82.5" x14ac:dyDescent="0.3">
      <c r="A410" s="4" t="s">
        <v>96</v>
      </c>
      <c r="B410" s="130">
        <v>1</v>
      </c>
      <c r="C410" s="130"/>
      <c r="D410" s="113" t="s">
        <v>537</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6</v>
      </c>
      <c r="F439" s="283">
        <f>COUNTA('A1 Exploitation'!F398:F438)</f>
        <v>6</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43285</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99" x14ac:dyDescent="0.3">
      <c r="A453" s="6" t="s">
        <v>113</v>
      </c>
      <c r="B453" s="130">
        <v>1</v>
      </c>
      <c r="C453" s="130"/>
      <c r="D453" s="95" t="s">
        <v>592</v>
      </c>
      <c r="E453" s="94"/>
      <c r="F453" s="204" t="s">
        <v>357</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1</v>
      </c>
      <c r="C476" s="140"/>
      <c r="D476" s="281">
        <f>IFERROR(E476/F476,"N.A")</f>
        <v>0.5</v>
      </c>
      <c r="E476" s="282">
        <f>COUNTIF('A1 Exploitation'!F451:F475,"ok")</f>
        <v>1</v>
      </c>
      <c r="F476" s="283">
        <f>COUNTA('A1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0.95</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43285</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24"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43285</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61"/>
      <c r="E508" s="328"/>
      <c r="F508" s="328"/>
    </row>
    <row r="509" spans="1:7" x14ac:dyDescent="0.3">
      <c r="A509" s="6" t="s">
        <v>15</v>
      </c>
      <c r="B509" s="130">
        <v>2</v>
      </c>
      <c r="C509" s="130"/>
      <c r="D509" s="95"/>
      <c r="E509" s="94"/>
      <c r="F509" s="204"/>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43285</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61"/>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43285</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61"/>
      <c r="E539" s="328"/>
      <c r="F539" s="328"/>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81">
        <f>IFERROR(E543/F543,"N.A")</f>
        <v>1</v>
      </c>
      <c r="E543" s="282">
        <f>COUNTIF('A1 Exploitation'!F540:F542,"ok")</f>
        <v>1</v>
      </c>
      <c r="F543" s="283">
        <f>COUNTA('A1 Exploitation'!F540:F542)</f>
        <v>1</v>
      </c>
    </row>
    <row r="544" spans="1:7" x14ac:dyDescent="0.3">
      <c r="A544" s="5" t="s">
        <v>36</v>
      </c>
      <c r="B544" s="5"/>
      <c r="C544" s="175"/>
      <c r="D544" s="5">
        <f>SUM(B540:C543)</f>
        <v>2</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0.73553113553113547</v>
      </c>
    </row>
    <row r="548" spans="1:4" ht="22.5" x14ac:dyDescent="0.45">
      <c r="A548" s="35" t="s">
        <v>45</v>
      </c>
      <c r="B548" s="181"/>
      <c r="C548" s="182"/>
      <c r="D548" s="183">
        <f>SUM(D544,D533,D513,D502,D443,D390,D357,D45,D317,D265,D157,D480,D204,D102)</f>
        <v>537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0.9101694915254237</v>
      </c>
    </row>
  </sheetData>
  <sheetProtection algorithmName="SHA-512" hashValue="7frmDzJ12gBSa5oo/2rQ2qL7fw509sS00rkuagIZivg82R6Dd9vNFJ2QERkBzmXVaQXalvrSTV6d08+M0Y0Rsg==" saltValue="feztNNxfb84qlILXH9Ixq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09:B511 B53:B60 B65:B83 B88:B93 B39:B40 B520:B532 B110:B116 B121:B138 B95:B98 B143:B147 B176:B194 B149:B152 B165:B171 B226:B243 B248:B255 B196:B199 B212:B221 B289:B307 B257:B260 B325:B332 B273:B284 B309:B312 B337:B348 B365:B372 B350:B352 B377:B382 B398:B405 B410:B416 B421:B425 B384:B385 B436:B438 B461:B470 B430:B434 B488:B492 B472:B475 B496:B497 B451:B456 B540:B54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dataValidations>
  <pageMargins left="0.7" right="0.7" top="0.75" bottom="0.75" header="0.3" footer="0.3"/>
  <pageSetup paperSize="9" scale="47" fitToHeight="0" orientation="portrait" r:id="rId1"/>
  <rowBreaks count="3" manualBreakCount="3">
    <brk id="103" max="6" man="1"/>
    <brk id="267" max="6" man="1"/>
    <brk id="481"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8" zoomScale="80" zoomScaleSheetLayoutView="80" workbookViewId="0">
      <selection activeCell="D541" sqref="D54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593</v>
      </c>
      <c r="C9" s="322"/>
      <c r="D9" s="322"/>
      <c r="E9" s="322"/>
      <c r="F9" s="322"/>
      <c r="G9" s="125"/>
    </row>
    <row r="10" spans="1:7" ht="24" x14ac:dyDescent="0.45">
      <c r="A10" s="15" t="s">
        <v>44</v>
      </c>
      <c r="B10" s="323" t="s">
        <v>594</v>
      </c>
      <c r="C10" s="323"/>
      <c r="D10" s="323"/>
      <c r="E10" s="323"/>
      <c r="F10" s="323"/>
      <c r="G10" s="125"/>
    </row>
    <row r="11" spans="1:7" ht="24" x14ac:dyDescent="0.45">
      <c r="A11" s="14" t="s">
        <v>43</v>
      </c>
      <c r="B11" s="318">
        <v>43346</v>
      </c>
      <c r="C11" s="318"/>
      <c r="D11" s="318"/>
      <c r="E11" s="318"/>
      <c r="F11" s="318"/>
      <c r="G11" s="125"/>
    </row>
    <row r="12" spans="1:7" ht="24" x14ac:dyDescent="0.45">
      <c r="A12" s="14" t="s">
        <v>239</v>
      </c>
      <c r="B12" s="324">
        <f>D549</f>
        <v>0.87254901960784315</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43346</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595</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2</v>
      </c>
      <c r="F41" s="283">
        <f>COUNTA('A2 Exploitation'!F21:F40)</f>
        <v>2</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43346</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95" t="s">
        <v>596</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301" t="s">
        <v>598</v>
      </c>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597</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3" x14ac:dyDescent="0.3">
      <c r="A90" s="8" t="s">
        <v>222</v>
      </c>
      <c r="B90" s="130">
        <v>1</v>
      </c>
      <c r="C90" s="130"/>
      <c r="D90" s="129" t="s">
        <v>599</v>
      </c>
      <c r="E90" s="94"/>
      <c r="F90" s="204"/>
    </row>
    <row r="91" spans="1:7" x14ac:dyDescent="0.3">
      <c r="A91" s="269" t="s">
        <v>375</v>
      </c>
      <c r="B91" s="130">
        <v>2</v>
      </c>
      <c r="C91" s="136" t="str">
        <f>IF(B91=0, -10, "0")</f>
        <v>0</v>
      </c>
      <c r="D91" s="220"/>
      <c r="E91" s="106"/>
      <c r="F91" s="204"/>
      <c r="G91" s="127"/>
    </row>
    <row r="92" spans="1:7" ht="82.5" x14ac:dyDescent="0.3">
      <c r="A92" s="70" t="s">
        <v>384</v>
      </c>
      <c r="B92" s="130">
        <v>1</v>
      </c>
      <c r="C92" s="218"/>
      <c r="D92" s="147" t="s">
        <v>600</v>
      </c>
      <c r="E92" s="106"/>
      <c r="F92" s="204"/>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0.5</v>
      </c>
      <c r="E99" s="282">
        <f>COUNTIF('A2 Exploitation'!F53:F98,"ok")</f>
        <v>1</v>
      </c>
      <c r="F99" s="283">
        <f>COUNTA('A2 Exploitation'!F53:F98)</f>
        <v>2</v>
      </c>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62</v>
      </c>
    </row>
    <row r="103" spans="1:7" ht="18" x14ac:dyDescent="0.35">
      <c r="A103" s="42" t="s">
        <v>199</v>
      </c>
      <c r="B103" s="152"/>
      <c r="C103" s="153"/>
      <c r="D103" s="144">
        <f>D102/(COUNT(B88:C93,B53:C60,B65:C83,B95:C99)*2)</f>
        <v>0.91176470588235292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43346</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1</v>
      </c>
      <c r="C131" s="213" t="str">
        <f>IF(B131=0, -5, "0")</f>
        <v>0</v>
      </c>
      <c r="D131" s="95" t="s">
        <v>604</v>
      </c>
      <c r="E131" s="95"/>
      <c r="F131" s="204"/>
      <c r="G131" s="127"/>
    </row>
    <row r="132" spans="1:7" ht="49.5" x14ac:dyDescent="0.3">
      <c r="A132" s="210" t="s">
        <v>157</v>
      </c>
      <c r="B132" s="130">
        <v>1</v>
      </c>
      <c r="C132" s="150" t="str">
        <f>IF(B132=0, -5, "0")</f>
        <v>0</v>
      </c>
      <c r="D132" s="301" t="s">
        <v>603</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1</v>
      </c>
      <c r="C150" s="225"/>
      <c r="D150" s="116" t="s">
        <v>602</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0</v>
      </c>
      <c r="C153" s="140"/>
      <c r="D153" s="281">
        <f>IFERROR(E153/F153,"N.A")</f>
        <v>0</v>
      </c>
      <c r="E153" s="282">
        <f>COUNTIF('A2 Exploitation'!F110:F152,"ok")</f>
        <v>0</v>
      </c>
      <c r="F153" s="283">
        <f>COUNTA('A2 Exploitation'!F110:F152)</f>
        <v>1</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43346</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43346</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1</v>
      </c>
      <c r="C233" s="130"/>
      <c r="D233" s="157" t="s">
        <v>614</v>
      </c>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32" x14ac:dyDescent="0.3">
      <c r="A238" s="209" t="s">
        <v>66</v>
      </c>
      <c r="B238" s="130">
        <v>0</v>
      </c>
      <c r="C238" s="150">
        <f>IF(B238=0, -5, "0")</f>
        <v>-5</v>
      </c>
      <c r="D238" s="294" t="s">
        <v>613</v>
      </c>
      <c r="E238" s="294" t="s">
        <v>623</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ht="82.5" x14ac:dyDescent="0.3">
      <c r="A250" s="269" t="s">
        <v>55</v>
      </c>
      <c r="B250" s="130">
        <v>0</v>
      </c>
      <c r="C250" s="136">
        <f>IF(B250=0, -10, IF(B250=1, -5, "0"))</f>
        <v>-10</v>
      </c>
      <c r="D250" s="151" t="s">
        <v>622</v>
      </c>
      <c r="E250" s="106" t="s">
        <v>621</v>
      </c>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610</v>
      </c>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ht="49.5" x14ac:dyDescent="0.3">
      <c r="A258" s="55" t="s">
        <v>386</v>
      </c>
      <c r="B258" s="130">
        <v>1</v>
      </c>
      <c r="C258" s="131"/>
      <c r="D258" s="147" t="s">
        <v>615</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4</v>
      </c>
      <c r="F261" s="283">
        <f>COUNTA('A2 Exploitation'!F212:F260)</f>
        <v>4</v>
      </c>
    </row>
    <row r="262" spans="1:7" x14ac:dyDescent="0.3">
      <c r="A262" s="5" t="s">
        <v>36</v>
      </c>
      <c r="B262" s="5"/>
      <c r="C262" s="5"/>
      <c r="D262" s="5">
        <f>SUM(B248:C255,B257:C261)</f>
        <v>12</v>
      </c>
    </row>
    <row r="263" spans="1:7" x14ac:dyDescent="0.3">
      <c r="A263" s="5" t="s">
        <v>35</v>
      </c>
      <c r="B263" s="132"/>
      <c r="C263" s="133"/>
      <c r="D263" s="134">
        <f>D262/(COUNT(B248:C255,B257:C261)*2)</f>
        <v>0.42857142857142855</v>
      </c>
    </row>
    <row r="264" spans="1:7" x14ac:dyDescent="0.3">
      <c r="A264" s="145"/>
      <c r="B264" s="124"/>
      <c r="C264" s="135"/>
      <c r="D264" s="124"/>
    </row>
    <row r="265" spans="1:7" ht="18" x14ac:dyDescent="0.35">
      <c r="A265" s="42" t="s">
        <v>70</v>
      </c>
      <c r="B265" s="152"/>
      <c r="C265" s="153"/>
      <c r="D265" s="143">
        <f>SUM(D262,D222,D244)</f>
        <v>60</v>
      </c>
    </row>
    <row r="266" spans="1:7" ht="18" x14ac:dyDescent="0.35">
      <c r="A266" s="57" t="s">
        <v>202</v>
      </c>
      <c r="B266" s="160"/>
      <c r="C266" s="161"/>
      <c r="D266" s="162">
        <f>D265/(COUNT(B226:C243,B248:C255,B212:C221,B257:C261)*2)</f>
        <v>0.69767441860465118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43346</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5.25" customHeight="1" x14ac:dyDescent="0.3">
      <c r="A289" s="211" t="s">
        <v>372</v>
      </c>
      <c r="B289" s="130">
        <v>1</v>
      </c>
      <c r="C289" s="131"/>
      <c r="D289" s="165" t="s">
        <v>617</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48.5" x14ac:dyDescent="0.3">
      <c r="A302" s="209" t="s">
        <v>157</v>
      </c>
      <c r="B302" s="130">
        <v>0</v>
      </c>
      <c r="C302" s="150">
        <f>IF(B302=0, -5, "0")</f>
        <v>-5</v>
      </c>
      <c r="D302" s="165" t="s">
        <v>619</v>
      </c>
      <c r="E302" s="165" t="s">
        <v>620</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ht="49.5" x14ac:dyDescent="0.3">
      <c r="A310" s="55" t="s">
        <v>386</v>
      </c>
      <c r="B310" s="130">
        <v>1</v>
      </c>
      <c r="C310" s="213"/>
      <c r="D310" s="165" t="s">
        <v>616</v>
      </c>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0.78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0.85135135135135132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43346</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1</v>
      </c>
      <c r="C341" s="131"/>
      <c r="D341" s="138" t="s">
        <v>624</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43346</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66.75" x14ac:dyDescent="0.35">
      <c r="A378" s="261" t="s">
        <v>7</v>
      </c>
      <c r="B378" s="130">
        <v>0</v>
      </c>
      <c r="C378" s="136">
        <f>IF(B378=0, -10, IF(B378=1, -5, "0"))</f>
        <v>-10</v>
      </c>
      <c r="D378" s="95" t="s">
        <v>625</v>
      </c>
      <c r="E378" s="106"/>
      <c r="F378" s="204"/>
      <c r="G378" s="127"/>
    </row>
    <row r="379" spans="1:7" x14ac:dyDescent="0.3">
      <c r="A379" s="70" t="s">
        <v>132</v>
      </c>
      <c r="B379" s="130">
        <v>2</v>
      </c>
      <c r="C379" s="130"/>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95" t="s">
        <v>626</v>
      </c>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42" customHeight="1" x14ac:dyDescent="0.3">
      <c r="A384" s="70" t="s">
        <v>361</v>
      </c>
      <c r="B384" s="130">
        <v>1</v>
      </c>
      <c r="C384" s="130"/>
      <c r="D384" s="149" t="s">
        <v>628</v>
      </c>
      <c r="E384" s="94"/>
      <c r="F384" s="204"/>
      <c r="G384" s="127"/>
    </row>
    <row r="385" spans="1:7" ht="27" customHeight="1" x14ac:dyDescent="0.3">
      <c r="A385" s="10" t="s">
        <v>391</v>
      </c>
      <c r="B385" s="130">
        <v>2</v>
      </c>
      <c r="C385" s="130"/>
      <c r="D385" s="149" t="s">
        <v>627</v>
      </c>
      <c r="E385" s="94"/>
      <c r="F385" s="204"/>
      <c r="G385" s="127"/>
    </row>
    <row r="386" spans="1:7" ht="45" x14ac:dyDescent="0.3">
      <c r="A386" s="8" t="s">
        <v>249</v>
      </c>
      <c r="B386" s="280">
        <f>IF(D386=1, 2, IF(AND(D386&lt;1,D386&gt;0), 1,IF(D386=0,"0","NA")))</f>
        <v>1</v>
      </c>
      <c r="C386" s="130"/>
      <c r="D386" s="281">
        <f>IFERROR(E386/F386,"N.A")</f>
        <v>0.5</v>
      </c>
      <c r="E386" s="282">
        <f>COUNTIF('A2 Exploitation'!F365:F385,"ok")</f>
        <v>1</v>
      </c>
      <c r="F386" s="283">
        <f>COUNTA('A2 Exploitation'!F365:F385)</f>
        <v>2</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0.15</v>
      </c>
      <c r="G388" s="127"/>
    </row>
    <row r="389" spans="1:7" x14ac:dyDescent="0.3">
      <c r="A389" s="2"/>
      <c r="B389" s="135"/>
      <c r="C389" s="135"/>
      <c r="D389" s="135"/>
      <c r="G389" s="127"/>
    </row>
    <row r="390" spans="1:7" ht="18" x14ac:dyDescent="0.35">
      <c r="A390" s="42" t="s">
        <v>40</v>
      </c>
      <c r="B390" s="152"/>
      <c r="C390" s="153"/>
      <c r="D390" s="143">
        <f>SUM(D387,D373)</f>
        <v>19</v>
      </c>
      <c r="G390" s="127"/>
    </row>
    <row r="391" spans="1:7" ht="18" x14ac:dyDescent="0.35">
      <c r="A391" s="42" t="s">
        <v>205</v>
      </c>
      <c r="B391" s="152"/>
      <c r="C391" s="153"/>
      <c r="D391" s="168">
        <f>D390/(COUNT(B377:C382,B365:C372,B384:C386)*2)</f>
        <v>0.52777777777777779</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43346</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66" x14ac:dyDescent="0.3">
      <c r="A431" s="210" t="s">
        <v>137</v>
      </c>
      <c r="B431" s="130">
        <v>1</v>
      </c>
      <c r="C431" s="150" t="str">
        <f>IF(B431=0, -5, "0")</f>
        <v>0</v>
      </c>
      <c r="D431" s="151" t="s">
        <v>631</v>
      </c>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0</v>
      </c>
      <c r="C438" s="150">
        <f>IF(B438=0, -5, "0")</f>
        <v>-5</v>
      </c>
      <c r="D438" s="129" t="s">
        <v>629</v>
      </c>
      <c r="E438" s="95" t="s">
        <v>630</v>
      </c>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0.44444444444444442</v>
      </c>
    </row>
    <row r="442" spans="1:7" x14ac:dyDescent="0.3">
      <c r="A442" s="2"/>
      <c r="B442" s="135"/>
      <c r="C442" s="135"/>
      <c r="D442" s="135"/>
    </row>
    <row r="443" spans="1:7" ht="18" x14ac:dyDescent="0.35">
      <c r="A443" s="42" t="s">
        <v>41</v>
      </c>
      <c r="B443" s="152"/>
      <c r="C443" s="153"/>
      <c r="D443" s="143">
        <f>SUM(D440,D417,D426,D406)</f>
        <v>48</v>
      </c>
    </row>
    <row r="444" spans="1:7" ht="18" x14ac:dyDescent="0.35">
      <c r="A444" s="42" t="s">
        <v>206</v>
      </c>
      <c r="B444" s="152"/>
      <c r="C444" s="153"/>
      <c r="D444" s="144">
        <f>D443/(COUNT(B430:C434,B410:C416,B421:C425,B398:C405,B436:C439)*2)</f>
        <v>0.82758620689655171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43346</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99" x14ac:dyDescent="0.3">
      <c r="A453" s="6" t="s">
        <v>113</v>
      </c>
      <c r="B453" s="130">
        <v>1</v>
      </c>
      <c r="C453" s="130"/>
      <c r="D453" s="95" t="s">
        <v>592</v>
      </c>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9" t="str">
        <f>IF(D476=1, 2, IF(AND(D476&lt;1,D476&gt;0), 1, IF(D476=0,"0","NA")))</f>
        <v>0</v>
      </c>
      <c r="C476" s="140"/>
      <c r="D476" s="281">
        <f>IFERROR(E476/F476,"N.A")</f>
        <v>0</v>
      </c>
      <c r="E476" s="282">
        <f>COUNTIF('A2 Exploitation'!F451:F475,"ok")</f>
        <v>0</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43346</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43346</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43346</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0</v>
      </c>
      <c r="C529" s="140"/>
      <c r="D529" s="174" t="s">
        <v>632</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18</v>
      </c>
    </row>
    <row r="534" spans="1:7" x14ac:dyDescent="0.3">
      <c r="A534" s="5" t="s">
        <v>35</v>
      </c>
      <c r="B534" s="132"/>
      <c r="C534" s="133"/>
      <c r="D534" s="134">
        <f>D533/(COUNT(B520:C532)*2)</f>
        <v>0.9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43346</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t="e">
        <f>D544/(COUNT(B540:C543)*2)</f>
        <v>#DIV/0!</v>
      </c>
    </row>
    <row r="547" spans="1:4" ht="22.5" x14ac:dyDescent="0.45">
      <c r="A547" s="178" t="s">
        <v>245</v>
      </c>
      <c r="B547" s="179"/>
      <c r="C547" s="179"/>
      <c r="D547" s="180">
        <f>AVERAGE(D41,D99,D153,D200,D261,D313,D353,D386,D439,D476,D498,D512,D532,D543)</f>
        <v>0.6</v>
      </c>
    </row>
    <row r="548" spans="1:4" ht="22.5" x14ac:dyDescent="0.45">
      <c r="A548" s="35" t="s">
        <v>45</v>
      </c>
      <c r="B548" s="181"/>
      <c r="C548" s="182"/>
      <c r="D548" s="183">
        <f>SUM(D544,D533,D513,D502,D443,D390,D357,D45,D317,D265,D157,D480,D204,D102)</f>
        <v>534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0.87254901960784315</v>
      </c>
    </row>
  </sheetData>
  <sheetProtection algorithmName="SHA-512" hashValue="BAXCbHGz1G9uy4p+uc1Iz86yNeVXc/tIx54wMpizbQ4k4F8y797iafkWKlxsLhzBV6wfEZxztYMj9iqOlYpwrg==" saltValue="Q5YtPEnhnk3L4VoMBY197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H199"/>
  <sheetViews>
    <sheetView view="pageBreakPreview" topLeftCell="A183" zoomScale="70" zoomScaleNormal="90" zoomScaleSheetLayoutView="70" workbookViewId="0">
      <selection activeCell="D190" sqref="D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3" t="s">
        <v>50</v>
      </c>
      <c r="B6" s="343"/>
      <c r="C6" s="343"/>
      <c r="D6" s="343"/>
      <c r="E6" s="343"/>
      <c r="F6" s="343"/>
      <c r="G6" s="125"/>
    </row>
    <row r="7" spans="1:7" s="12" customFormat="1" ht="21.75" customHeight="1" x14ac:dyDescent="0.45">
      <c r="A7" s="321" t="str">
        <f>'A3 Exploitation'!A8:F8</f>
        <v>Gammarth The Residence</v>
      </c>
      <c r="B7" s="321"/>
      <c r="C7" s="321"/>
      <c r="D7" s="321"/>
      <c r="E7" s="321"/>
      <c r="F7" s="321"/>
      <c r="G7" s="125"/>
    </row>
    <row r="8" spans="1:7" s="12" customFormat="1" ht="24" x14ac:dyDescent="0.45">
      <c r="A8" s="14" t="s">
        <v>42</v>
      </c>
      <c r="B8" s="344" t="str">
        <f>'A3 Exploitation'!B9:F9</f>
        <v>Dr Hend KAMOUN</v>
      </c>
      <c r="C8" s="344"/>
      <c r="D8" s="344"/>
      <c r="E8" s="344"/>
      <c r="F8" s="344"/>
      <c r="G8" s="125"/>
    </row>
    <row r="9" spans="1:7" s="12" customFormat="1" ht="24" x14ac:dyDescent="0.45">
      <c r="A9" s="15" t="s">
        <v>44</v>
      </c>
      <c r="B9" s="345" t="str">
        <f>'A3 Exploitation'!B10:F10</f>
        <v>Chefs rayons</v>
      </c>
      <c r="C9" s="345"/>
      <c r="D9" s="345"/>
      <c r="E9" s="345"/>
      <c r="F9" s="345"/>
      <c r="G9" s="125"/>
    </row>
    <row r="10" spans="1:7" s="12" customFormat="1" ht="24" x14ac:dyDescent="0.45">
      <c r="A10" s="14" t="s">
        <v>43</v>
      </c>
      <c r="B10" s="342">
        <f>'A3 Exploitation'!B11:F11</f>
        <v>43346</v>
      </c>
      <c r="C10" s="342"/>
      <c r="D10" s="342"/>
      <c r="E10" s="342"/>
      <c r="F10" s="342"/>
      <c r="G10" s="125"/>
    </row>
    <row r="11" spans="1:7" s="12" customFormat="1" ht="24" x14ac:dyDescent="0.45">
      <c r="A11" s="14" t="s">
        <v>294</v>
      </c>
      <c r="B11" s="346">
        <f>D199</f>
        <v>0.82203389830508478</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0</v>
      </c>
      <c r="C17" s="94"/>
      <c r="D17" s="95" t="s">
        <v>544</v>
      </c>
      <c r="E17" s="95" t="s">
        <v>545</v>
      </c>
      <c r="F17" s="94" t="s">
        <v>357</v>
      </c>
      <c r="G17" s="126" t="s">
        <v>357</v>
      </c>
    </row>
    <row r="18" spans="1:7" x14ac:dyDescent="0.3">
      <c r="A18" s="20" t="s">
        <v>80</v>
      </c>
      <c r="B18" s="94">
        <v>2</v>
      </c>
      <c r="C18" s="94"/>
      <c r="D18" s="95"/>
      <c r="E18" s="94"/>
      <c r="F18" s="94"/>
    </row>
    <row r="19" spans="1:7" x14ac:dyDescent="0.3">
      <c r="A19" s="17" t="s">
        <v>81</v>
      </c>
      <c r="B19" s="94">
        <v>1</v>
      </c>
      <c r="C19" s="94"/>
      <c r="D19" s="95" t="s">
        <v>546</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92">
        <f>SUM(B17:C21)</f>
        <v>7</v>
      </c>
    </row>
    <row r="23" spans="1:7" x14ac:dyDescent="0.3">
      <c r="A23" s="347" t="s">
        <v>295</v>
      </c>
      <c r="B23" s="348"/>
      <c r="C23" s="349"/>
      <c r="D23" s="33">
        <f>D22/(COUNT(B17:C21)*2)</f>
        <v>0.7</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91">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91">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0.75" x14ac:dyDescent="0.3">
      <c r="A46" s="17" t="s">
        <v>270</v>
      </c>
      <c r="B46" s="94">
        <v>1</v>
      </c>
      <c r="C46" s="94"/>
      <c r="D46" s="98" t="s">
        <v>548</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91">
        <f>SUM(B46:C51)</f>
        <v>11</v>
      </c>
    </row>
    <row r="53" spans="1:7" x14ac:dyDescent="0.3">
      <c r="A53" s="347" t="s">
        <v>295</v>
      </c>
      <c r="B53" s="348"/>
      <c r="C53" s="349"/>
      <c r="D53" s="33">
        <f>D52/(COUNT(B46:C51)*2)</f>
        <v>0.91666666666666663</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99" x14ac:dyDescent="0.3">
      <c r="A58" s="23" t="s">
        <v>244</v>
      </c>
      <c r="B58" s="94">
        <v>1</v>
      </c>
      <c r="C58" s="94"/>
      <c r="D58" s="95" t="s">
        <v>633</v>
      </c>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91">
        <f>SUM(B56:C62)</f>
        <v>13</v>
      </c>
    </row>
    <row r="64" spans="1:7" x14ac:dyDescent="0.3">
      <c r="A64" s="347" t="s">
        <v>295</v>
      </c>
      <c r="B64" s="348"/>
      <c r="C64" s="349"/>
      <c r="D64" s="33">
        <f>D63/(COUNT(B56:C62)*2)</f>
        <v>0.9285714285714286</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2</v>
      </c>
      <c r="C67" s="101"/>
      <c r="D67" s="102"/>
      <c r="E67" s="102"/>
      <c r="F67" s="94"/>
    </row>
    <row r="68" spans="1:7" ht="19.5" x14ac:dyDescent="0.4">
      <c r="A68" s="17" t="s">
        <v>272</v>
      </c>
      <c r="B68" s="100">
        <v>1</v>
      </c>
      <c r="C68" s="101"/>
      <c r="D68" s="95" t="s">
        <v>546</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91">
        <f>SUM(B67:C83)</f>
        <v>27</v>
      </c>
    </row>
    <row r="85" spans="1:7" x14ac:dyDescent="0.3">
      <c r="A85" s="347" t="s">
        <v>295</v>
      </c>
      <c r="B85" s="348"/>
      <c r="C85" s="349"/>
      <c r="D85" s="33">
        <f>D84/(COUNT(B67:C83)*2)</f>
        <v>0.9642857142857143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1</v>
      </c>
      <c r="C88" s="101"/>
      <c r="D88" s="95" t="s">
        <v>557</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51" x14ac:dyDescent="0.4">
      <c r="A91" s="23" t="s">
        <v>301</v>
      </c>
      <c r="B91" s="110">
        <v>1</v>
      </c>
      <c r="C91" s="101"/>
      <c r="D91" s="95" t="s">
        <v>582</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605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91">
        <f>SUM(B88:C101)</f>
        <v>26</v>
      </c>
    </row>
    <row r="103" spans="1:7" x14ac:dyDescent="0.3">
      <c r="A103" s="347" t="s">
        <v>295</v>
      </c>
      <c r="B103" s="348"/>
      <c r="C103" s="34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606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91">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1</v>
      </c>
      <c r="C123" s="94"/>
      <c r="D123" s="95" t="s">
        <v>546</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47.25" x14ac:dyDescent="0.4">
      <c r="A126" s="17" t="s">
        <v>292</v>
      </c>
      <c r="B126" s="111">
        <v>1</v>
      </c>
      <c r="C126" s="101"/>
      <c r="D126" s="107" t="s">
        <v>609</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107" t="s">
        <v>608</v>
      </c>
      <c r="E130" s="95"/>
      <c r="F130" s="94"/>
    </row>
    <row r="131" spans="1:7" ht="33" x14ac:dyDescent="0.3">
      <c r="A131" s="23" t="s">
        <v>276</v>
      </c>
      <c r="B131" s="111">
        <v>1</v>
      </c>
      <c r="C131" s="121"/>
      <c r="D131" s="95" t="s">
        <v>611</v>
      </c>
      <c r="E131" s="95"/>
      <c r="F131" s="94"/>
    </row>
    <row r="132" spans="1:7" ht="18" x14ac:dyDescent="0.35">
      <c r="A132" s="45" t="s">
        <v>317</v>
      </c>
      <c r="B132" s="111">
        <v>2</v>
      </c>
      <c r="C132" s="120" t="str">
        <f>IF(B132=0, -5, "0")</f>
        <v>0</v>
      </c>
      <c r="D132" s="107" t="s">
        <v>607</v>
      </c>
      <c r="E132" s="102"/>
      <c r="F132" s="94"/>
    </row>
    <row r="133" spans="1:7" x14ac:dyDescent="0.3">
      <c r="A133" s="347" t="s">
        <v>36</v>
      </c>
      <c r="B133" s="348"/>
      <c r="C133" s="349"/>
      <c r="D133" s="91">
        <f>SUM(B122:C132)</f>
        <v>19</v>
      </c>
    </row>
    <row r="134" spans="1:7" x14ac:dyDescent="0.3">
      <c r="A134" s="347" t="s">
        <v>295</v>
      </c>
      <c r="B134" s="348"/>
      <c r="C134" s="349"/>
      <c r="D134" s="32">
        <f>D133/(COUNT(B122:C132)*2)</f>
        <v>0.86363636363636365</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0.75" x14ac:dyDescent="0.3">
      <c r="A140" s="52" t="s">
        <v>278</v>
      </c>
      <c r="B140" s="110">
        <v>1</v>
      </c>
      <c r="C140" s="95"/>
      <c r="D140" s="98" t="s">
        <v>564</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2.25" customHeight="1" x14ac:dyDescent="0.3">
      <c r="A146" s="23" t="s">
        <v>95</v>
      </c>
      <c r="B146" s="110">
        <v>1</v>
      </c>
      <c r="C146" s="95"/>
      <c r="D146" s="362" t="s">
        <v>612</v>
      </c>
      <c r="E146" s="94"/>
      <c r="F146" s="94"/>
    </row>
    <row r="147" spans="1:7" ht="45.75" x14ac:dyDescent="0.3">
      <c r="A147" s="50" t="s">
        <v>214</v>
      </c>
      <c r="B147" s="110">
        <v>0</v>
      </c>
      <c r="C147" s="95"/>
      <c r="D147" s="98" t="s">
        <v>618</v>
      </c>
      <c r="E147" s="94"/>
      <c r="F147" s="94"/>
    </row>
    <row r="148" spans="1:7" x14ac:dyDescent="0.3">
      <c r="A148" s="17" t="s">
        <v>305</v>
      </c>
      <c r="B148" s="110">
        <v>2</v>
      </c>
      <c r="C148" s="95"/>
      <c r="D148" s="115"/>
      <c r="E148" s="94"/>
      <c r="F148" s="94"/>
    </row>
    <row r="149" spans="1:7" x14ac:dyDescent="0.3">
      <c r="A149" s="347" t="s">
        <v>36</v>
      </c>
      <c r="B149" s="348"/>
      <c r="C149" s="349"/>
      <c r="D149" s="91">
        <f>SUM(B137:C148)</f>
        <v>20</v>
      </c>
    </row>
    <row r="150" spans="1:7" x14ac:dyDescent="0.3">
      <c r="A150" s="347" t="s">
        <v>295</v>
      </c>
      <c r="B150" s="348"/>
      <c r="C150" s="349"/>
      <c r="D150" s="33">
        <f>D149/(COUNT(B137:C148)*2)</f>
        <v>0.83333333333333337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0</v>
      </c>
      <c r="C155" s="120">
        <f>IF(B155=0, -5, "0")</f>
        <v>-5</v>
      </c>
      <c r="D155" s="95" t="s">
        <v>636</v>
      </c>
      <c r="E155" s="304" t="s">
        <v>567</v>
      </c>
      <c r="F155" s="94"/>
    </row>
    <row r="156" spans="1:7" ht="50.25" x14ac:dyDescent="0.35">
      <c r="A156" s="40" t="s">
        <v>307</v>
      </c>
      <c r="B156" s="94">
        <v>0</v>
      </c>
      <c r="C156" s="120">
        <f>IF(B156=0, -5, "0")</f>
        <v>-5</v>
      </c>
      <c r="D156" s="95" t="s">
        <v>635</v>
      </c>
      <c r="E156" s="304" t="s">
        <v>567</v>
      </c>
      <c r="F156" s="94"/>
    </row>
    <row r="157" spans="1:7" ht="50.25" x14ac:dyDescent="0.35">
      <c r="A157" s="40" t="s">
        <v>308</v>
      </c>
      <c r="B157" s="94">
        <v>1</v>
      </c>
      <c r="C157" s="120" t="str">
        <f>IF(B157=0, -5, "0")</f>
        <v>0</v>
      </c>
      <c r="D157" s="95" t="s">
        <v>634</v>
      </c>
      <c r="E157" s="123"/>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92">
        <f>SUM(B153:C160)</f>
        <v>1</v>
      </c>
    </row>
    <row r="162" spans="1:7" x14ac:dyDescent="0.3">
      <c r="A162" s="347" t="s">
        <v>295</v>
      </c>
      <c r="B162" s="348"/>
      <c r="C162" s="349"/>
      <c r="D162" s="33">
        <f>D161/(COUNT(B153:C160)*2)</f>
        <v>0.05</v>
      </c>
    </row>
    <row r="163" spans="1:7" s="22" customFormat="1" x14ac:dyDescent="0.3">
      <c r="A163" s="26"/>
      <c r="B163" s="27"/>
      <c r="C163" s="29"/>
      <c r="D163" s="30"/>
      <c r="G163" s="126"/>
    </row>
    <row r="164" spans="1:7" ht="19.5" x14ac:dyDescent="0.4">
      <c r="A164" s="355" t="s">
        <v>77</v>
      </c>
      <c r="B164" s="356"/>
      <c r="C164" s="356"/>
      <c r="D164" s="356"/>
      <c r="E164" s="356"/>
      <c r="F164" s="356"/>
    </row>
    <row r="165" spans="1:7" ht="50.25" x14ac:dyDescent="0.35">
      <c r="A165" s="40" t="s">
        <v>286</v>
      </c>
      <c r="B165" s="94">
        <v>1</v>
      </c>
      <c r="C165" s="120" t="str">
        <f>IF(B165=0, -5, "0")</f>
        <v>0</v>
      </c>
      <c r="D165" s="95" t="s">
        <v>637</v>
      </c>
      <c r="E165" s="94"/>
      <c r="F165" s="94"/>
    </row>
    <row r="166" spans="1:7" ht="49.5" x14ac:dyDescent="0.3">
      <c r="A166" s="17" t="s">
        <v>287</v>
      </c>
      <c r="B166" s="94">
        <v>1</v>
      </c>
      <c r="C166" s="94"/>
      <c r="D166" s="95" t="s">
        <v>568</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91">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91">
        <f>SUM(B173:C176)</f>
        <v>8</v>
      </c>
    </row>
    <row r="178" spans="1:7" x14ac:dyDescent="0.3">
      <c r="A178" s="347" t="s">
        <v>295</v>
      </c>
      <c r="B178" s="348"/>
      <c r="C178" s="349"/>
      <c r="D178" s="33">
        <f>D177/(COUNT(B173:C176)*2)</f>
        <v>1</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123" t="s">
        <v>522</v>
      </c>
      <c r="E181" s="235" t="s">
        <v>424</v>
      </c>
      <c r="F181" s="94"/>
    </row>
    <row r="182" spans="1:7" ht="66" x14ac:dyDescent="0.3">
      <c r="A182" s="52" t="s">
        <v>220</v>
      </c>
      <c r="B182" s="94">
        <v>1</v>
      </c>
      <c r="C182" s="94"/>
      <c r="D182" s="95" t="s">
        <v>570</v>
      </c>
      <c r="E182" s="69"/>
      <c r="F182" s="94"/>
    </row>
    <row r="183" spans="1:7" ht="33" x14ac:dyDescent="0.3">
      <c r="A183" s="17" t="s">
        <v>88</v>
      </c>
      <c r="B183" s="94">
        <v>1</v>
      </c>
      <c r="C183" s="94"/>
      <c r="D183" s="95" t="s">
        <v>571</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91">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ht="33" x14ac:dyDescent="0.3">
      <c r="A190" s="44" t="s">
        <v>371</v>
      </c>
      <c r="B190" s="94">
        <v>1</v>
      </c>
      <c r="C190" s="94"/>
      <c r="D190" s="95" t="s">
        <v>572</v>
      </c>
      <c r="E190" s="94"/>
      <c r="F190" s="94"/>
      <c r="G190" s="13"/>
    </row>
    <row r="191" spans="1:7" ht="18" x14ac:dyDescent="0.35">
      <c r="A191" s="67" t="s">
        <v>316</v>
      </c>
      <c r="B191" s="94">
        <v>2</v>
      </c>
      <c r="C191" s="120" t="str">
        <f>IF(B191=0, -5, "0")</f>
        <v>0</v>
      </c>
      <c r="D191" s="94"/>
      <c r="E191" s="94"/>
      <c r="F191" s="94"/>
    </row>
    <row r="192" spans="1:7" x14ac:dyDescent="0.3">
      <c r="A192" s="20" t="s">
        <v>311</v>
      </c>
      <c r="B192" s="94">
        <v>1</v>
      </c>
      <c r="C192" s="94"/>
      <c r="D192" s="94" t="s">
        <v>601</v>
      </c>
      <c r="E192" s="94"/>
      <c r="F192" s="94"/>
    </row>
    <row r="193" spans="1:8" x14ac:dyDescent="0.3">
      <c r="A193" s="53" t="s">
        <v>189</v>
      </c>
      <c r="B193" s="94" t="s">
        <v>32</v>
      </c>
      <c r="C193" s="94"/>
      <c r="D193" s="94"/>
      <c r="E193" s="94"/>
      <c r="F193" s="94"/>
    </row>
    <row r="194" spans="1:8" x14ac:dyDescent="0.3">
      <c r="A194" s="347" t="s">
        <v>36</v>
      </c>
      <c r="B194" s="348"/>
      <c r="C194" s="349"/>
      <c r="D194" s="54">
        <f>SUM(B190:C193)</f>
        <v>4</v>
      </c>
    </row>
    <row r="195" spans="1:8" x14ac:dyDescent="0.3">
      <c r="A195" s="347" t="s">
        <v>295</v>
      </c>
      <c r="B195" s="348"/>
      <c r="C195" s="349"/>
      <c r="D195" s="33">
        <f>D194/(COUNT(B190:C193)*2)</f>
        <v>0.66666666666666663</v>
      </c>
    </row>
    <row r="197" spans="1:8" ht="18" x14ac:dyDescent="0.35">
      <c r="A197" s="64" t="s">
        <v>246</v>
      </c>
      <c r="B197" s="63"/>
      <c r="C197" s="63"/>
      <c r="D197" s="305">
        <f>E197/F197</f>
        <v>0.24</v>
      </c>
      <c r="E197" s="306">
        <f>COUNTIF('A2 Technique'!F17:F193,"ok")</f>
        <v>6</v>
      </c>
      <c r="F197" s="306">
        <f>COUNTA('A2 Technique'!F17:F193)</f>
        <v>25</v>
      </c>
      <c r="G197" s="307"/>
      <c r="H197" s="308"/>
    </row>
    <row r="198" spans="1:8" ht="22.5" x14ac:dyDescent="0.3">
      <c r="A198" s="35" t="s">
        <v>322</v>
      </c>
      <c r="B198" s="36"/>
      <c r="C198" s="37"/>
      <c r="D198" s="38">
        <f>SUM(D194,D186,D177,D169,D161,D63,D52,D33,D22,D118,D149,D133,D102,D84,D42)</f>
        <v>194</v>
      </c>
    </row>
    <row r="199" spans="1:8" ht="22.5" x14ac:dyDescent="0.3">
      <c r="A199" s="35" t="s">
        <v>323</v>
      </c>
      <c r="B199" s="36"/>
      <c r="C199" s="37"/>
      <c r="D199" s="39">
        <f>D198/(COUNT(B190:C193,B181:C185,B173:C176,B165:C168,B153:C160,B56:C62,B46:C51,B26:C32,B17:C21,B107:C117,B137:C148,B122:C132,B88:C101,B67:C83,B37:C41)*2)</f>
        <v>0.82203389830508478</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04" zoomScale="70" zoomScaleSheetLayoutView="70" workbookViewId="0">
      <selection activeCell="B50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zZiUnTsaCeTK0LL77LpSrPGbG9yL4CVFvFg6UHvGAPVyW3R7ZLYDn0g0pByWT5HtgrRATjtHfp/d5/3/9Jxuw==" saltValue="rRC/o/LMpeC5dmN8ZcoJj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3" t="s">
        <v>50</v>
      </c>
      <c r="B6" s="343"/>
      <c r="C6" s="343"/>
      <c r="D6" s="343"/>
      <c r="E6" s="343"/>
      <c r="F6" s="343"/>
      <c r="G6" s="125"/>
    </row>
    <row r="7" spans="1:7" s="12" customFormat="1" ht="21.75" customHeight="1" x14ac:dyDescent="0.45">
      <c r="A7" s="321" t="e">
        <f>#REF!</f>
        <v>#REF!</v>
      </c>
      <c r="B7" s="321"/>
      <c r="C7" s="321"/>
      <c r="D7" s="321"/>
      <c r="E7" s="321"/>
      <c r="F7" s="321"/>
      <c r="G7" s="125"/>
    </row>
    <row r="8" spans="1:7" s="12" customFormat="1" ht="24" x14ac:dyDescent="0.45">
      <c r="A8" s="14" t="s">
        <v>42</v>
      </c>
      <c r="B8" s="344">
        <f>'A4 Exploitation'!B9:F9</f>
        <v>0</v>
      </c>
      <c r="C8" s="344"/>
      <c r="D8" s="344"/>
      <c r="E8" s="344"/>
      <c r="F8" s="344"/>
      <c r="G8" s="125"/>
    </row>
    <row r="9" spans="1:7" s="12" customFormat="1" ht="24" x14ac:dyDescent="0.45">
      <c r="A9" s="15" t="s">
        <v>44</v>
      </c>
      <c r="B9" s="345">
        <f>'A4 Exploitation'!B10:F10</f>
        <v>0</v>
      </c>
      <c r="C9" s="345"/>
      <c r="D9" s="345"/>
      <c r="E9" s="345"/>
      <c r="F9" s="345"/>
      <c r="G9" s="125"/>
    </row>
    <row r="10" spans="1:7" s="12" customFormat="1" ht="24" x14ac:dyDescent="0.45">
      <c r="A10" s="14" t="s">
        <v>43</v>
      </c>
      <c r="B10" s="342">
        <f>'A4 Exploitation'!A8:F8</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45">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44">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44">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44">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44">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44">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44">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44">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44">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44">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45">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44">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44">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44">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305">
        <f>E197/F197</f>
        <v>0</v>
      </c>
      <c r="E197" s="306">
        <f>COUNTIF('A3 Technique'!F17:F193,"ok")</f>
        <v>0</v>
      </c>
      <c r="F197" s="306">
        <f>COUNTA('A3 Technique'!F17:F193)</f>
        <v>2</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Technique</vt:lpstr>
      <vt:lpstr>A2 Exploitation</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2018-07-18T09:01:04Z</cp:lastPrinted>
  <dcterms:created xsi:type="dcterms:W3CDTF">2015-10-03T07:44:26Z</dcterms:created>
  <dcterms:modified xsi:type="dcterms:W3CDTF">2018-09-19T22:01:38Z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