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E:\Clients\uhd\Audit magasin\Audits par magasins\CM Gammarth Résidence\2018\février\"/>
    </mc:Choice>
  </mc:AlternateContent>
  <bookViews>
    <workbookView xWindow="0" yWindow="0" windowWidth="20490" windowHeight="7620"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B498" i="36"/>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c r="D417" i="43"/>
  <c r="D418" i="43" s="1"/>
  <c r="D426" i="43"/>
  <c r="D427" i="43" s="1"/>
  <c r="D457" i="43"/>
  <c r="D458" i="43"/>
  <c r="D476" i="43"/>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B476" i="43"/>
  <c r="D477" i="43" s="1"/>
  <c r="D512" i="40"/>
  <c r="D476" i="40"/>
  <c r="B476" i="40" s="1"/>
  <c r="D386" i="40"/>
  <c r="B386" i="40" s="1"/>
  <c r="D387" i="40" s="1"/>
  <c r="D222" i="40"/>
  <c r="D223" i="40" s="1"/>
  <c r="D25" i="40"/>
  <c r="D26" i="40" s="1"/>
  <c r="D476" i="38"/>
  <c r="B476" i="38" s="1"/>
  <c r="D477" i="38" s="1"/>
  <c r="D285" i="38"/>
  <c r="D286" i="38" s="1"/>
  <c r="D25" i="38"/>
  <c r="D26" i="38" s="1"/>
  <c r="D493" i="31"/>
  <c r="D494" i="31" s="1"/>
  <c r="D476" i="31"/>
  <c r="B476" i="31" s="1"/>
  <c r="D222" i="31"/>
  <c r="D223" i="31" s="1"/>
  <c r="D25" i="31"/>
  <c r="D26" i="31" s="1"/>
  <c r="D476" i="33"/>
  <c r="B476" i="33"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E532" i="40"/>
  <c r="D532" i="40" s="1"/>
  <c r="B532" i="40" s="1"/>
  <c r="D533" i="40" s="1"/>
  <c r="D534" i="40" s="1"/>
  <c r="F512" i="40"/>
  <c r="E512" i="40"/>
  <c r="F498" i="40"/>
  <c r="E498" i="40"/>
  <c r="D498" i="40" s="1"/>
  <c r="B498" i="40" s="1"/>
  <c r="D499" i="40" s="1"/>
  <c r="F476" i="40"/>
  <c r="E476" i="40"/>
  <c r="F439" i="40"/>
  <c r="E439" i="40"/>
  <c r="D439" i="40" s="1"/>
  <c r="B439" i="40" s="1"/>
  <c r="F386" i="40"/>
  <c r="E386" i="40"/>
  <c r="F353" i="40"/>
  <c r="E353" i="40"/>
  <c r="D353" i="40" s="1"/>
  <c r="B353" i="40" s="1"/>
  <c r="D354" i="40" s="1"/>
  <c r="F313" i="40"/>
  <c r="E313" i="40"/>
  <c r="D313" i="40" s="1"/>
  <c r="B313" i="40" s="1"/>
  <c r="D314" i="40" s="1"/>
  <c r="F261" i="40"/>
  <c r="E261" i="40"/>
  <c r="D261" i="40" s="1"/>
  <c r="B261" i="40" s="1"/>
  <c r="F200" i="40"/>
  <c r="E200" i="40"/>
  <c r="D200" i="40" s="1"/>
  <c r="B200" i="40" s="1"/>
  <c r="F153" i="40"/>
  <c r="E153" i="40"/>
  <c r="D153" i="40" s="1"/>
  <c r="B153" i="40" s="1"/>
  <c r="D154" i="40" s="1"/>
  <c r="F99" i="40"/>
  <c r="E99" i="40"/>
  <c r="D99" i="40" s="1"/>
  <c r="B99" i="40" s="1"/>
  <c r="D100" i="40" s="1"/>
  <c r="D101" i="40" s="1"/>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F543" i="38"/>
  <c r="E543" i="38"/>
  <c r="D543" i="38" s="1"/>
  <c r="B543" i="38" s="1"/>
  <c r="D544" i="38" s="1"/>
  <c r="F532" i="38"/>
  <c r="E532" i="38"/>
  <c r="D532" i="38" s="1"/>
  <c r="B532" i="38" s="1"/>
  <c r="D533" i="38" s="1"/>
  <c r="D534" i="38" s="1"/>
  <c r="F512" i="38"/>
  <c r="E512" i="38"/>
  <c r="D512" i="38" s="1"/>
  <c r="F498" i="38"/>
  <c r="E498" i="38"/>
  <c r="D498" i="38" s="1"/>
  <c r="B498" i="38" s="1"/>
  <c r="D499" i="38" s="1"/>
  <c r="F476" i="38"/>
  <c r="E476" i="38"/>
  <c r="F439" i="38"/>
  <c r="E439" i="38"/>
  <c r="D439" i="38" s="1"/>
  <c r="F386" i="38"/>
  <c r="E386" i="38"/>
  <c r="D386" i="38" s="1"/>
  <c r="B386" i="38" s="1"/>
  <c r="D387" i="38" s="1"/>
  <c r="F353" i="38"/>
  <c r="E353" i="38"/>
  <c r="D353" i="38" s="1"/>
  <c r="B353" i="38" s="1"/>
  <c r="D354" i="38" s="1"/>
  <c r="F313" i="38"/>
  <c r="E313" i="38"/>
  <c r="D313" i="38" s="1"/>
  <c r="B313" i="38" s="1"/>
  <c r="D314" i="38" s="1"/>
  <c r="F261" i="38"/>
  <c r="E261" i="38"/>
  <c r="D261" i="38" s="1"/>
  <c r="B261" i="38" s="1"/>
  <c r="F200" i="38"/>
  <c r="E200" i="38"/>
  <c r="D200" i="38" s="1"/>
  <c r="B200" i="38" s="1"/>
  <c r="F153" i="38"/>
  <c r="E153" i="38"/>
  <c r="D153" i="38" s="1"/>
  <c r="B153" i="38" s="1"/>
  <c r="D154" i="38" s="1"/>
  <c r="F99" i="38"/>
  <c r="D99" i="38" s="1"/>
  <c r="E99" i="38"/>
  <c r="F41" i="38"/>
  <c r="E41" i="38"/>
  <c r="D41" i="38" s="1"/>
  <c r="B41" i="38" s="1"/>
  <c r="D42" i="38" s="1"/>
  <c r="D45" i="38" s="1"/>
  <c r="D46"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B543" i="33" s="1"/>
  <c r="D544" i="33" s="1"/>
  <c r="F532" i="33"/>
  <c r="E532" i="33"/>
  <c r="D532" i="33" s="1"/>
  <c r="B532" i="33" s="1"/>
  <c r="D533" i="33" s="1"/>
  <c r="D534" i="33" s="1"/>
  <c r="F512" i="33"/>
  <c r="E512" i="33"/>
  <c r="D512" i="33" s="1"/>
  <c r="B512" i="33" s="1"/>
  <c r="D513" i="33" s="1"/>
  <c r="D514" i="33" s="1"/>
  <c r="F498" i="33"/>
  <c r="E498" i="33"/>
  <c r="D498" i="33" s="1"/>
  <c r="B498" i="33" s="1"/>
  <c r="D499" i="33" s="1"/>
  <c r="F476" i="33"/>
  <c r="E476" i="33"/>
  <c r="F439" i="33"/>
  <c r="E439" i="33"/>
  <c r="D439" i="33" s="1"/>
  <c r="B439" i="33" s="1"/>
  <c r="D440" i="33" s="1"/>
  <c r="F386" i="33"/>
  <c r="E386" i="33"/>
  <c r="D386" i="33" s="1"/>
  <c r="B386" i="33" s="1"/>
  <c r="D387" i="33" s="1"/>
  <c r="F353" i="33"/>
  <c r="E353" i="33"/>
  <c r="D353" i="33" s="1"/>
  <c r="B353" i="33" s="1"/>
  <c r="D354" i="33" s="1"/>
  <c r="F313" i="33"/>
  <c r="E313" i="33"/>
  <c r="D313" i="33" s="1"/>
  <c r="B313" i="33" s="1"/>
  <c r="F261" i="33"/>
  <c r="E261" i="33"/>
  <c r="D261" i="33" s="1"/>
  <c r="B261" i="33" s="1"/>
  <c r="D262" i="33" s="1"/>
  <c r="F200" i="33"/>
  <c r="E200" i="33"/>
  <c r="D200" i="33" s="1"/>
  <c r="B200" i="33" s="1"/>
  <c r="D201" i="33" s="1"/>
  <c r="F153" i="33"/>
  <c r="E153" i="33"/>
  <c r="F99" i="33"/>
  <c r="E99" i="33"/>
  <c r="D99" i="33" s="1"/>
  <c r="F41" i="33"/>
  <c r="E41" i="33"/>
  <c r="D41" i="33" s="1"/>
  <c r="B41" i="33" s="1"/>
  <c r="D42" i="33" s="1"/>
  <c r="F200" i="43"/>
  <c r="F153" i="43"/>
  <c r="F99" i="43"/>
  <c r="F41" i="43"/>
  <c r="F543" i="43"/>
  <c r="E543" i="43"/>
  <c r="D543" i="43" s="1"/>
  <c r="B543" i="43" s="1"/>
  <c r="D544" i="43" s="1"/>
  <c r="E532" i="43"/>
  <c r="D532" i="43" s="1"/>
  <c r="B532" i="43" s="1"/>
  <c r="D533" i="43" s="1"/>
  <c r="D534" i="43" s="1"/>
  <c r="B162" i="29" s="1"/>
  <c r="F532" i="43"/>
  <c r="F512" i="43"/>
  <c r="E512" i="43"/>
  <c r="D512" i="43" s="1"/>
  <c r="B512" i="43" s="1"/>
  <c r="D513" i="43" s="1"/>
  <c r="D514" i="43" s="1"/>
  <c r="B152" i="29" s="1"/>
  <c r="F498" i="43"/>
  <c r="E498" i="43"/>
  <c r="F476" i="43"/>
  <c r="E476" i="43"/>
  <c r="F439" i="43"/>
  <c r="E439" i="43"/>
  <c r="F386" i="43"/>
  <c r="E386" i="43"/>
  <c r="D386" i="43" s="1"/>
  <c r="B386" i="43" s="1"/>
  <c r="D387" i="43" s="1"/>
  <c r="F353" i="43"/>
  <c r="E353" i="43"/>
  <c r="F313" i="43"/>
  <c r="E313" i="43"/>
  <c r="D313" i="43" s="1"/>
  <c r="B313" i="43" s="1"/>
  <c r="D314" i="43" s="1"/>
  <c r="F261" i="43"/>
  <c r="E261" i="43"/>
  <c r="E200" i="43"/>
  <c r="D200" i="43" s="1"/>
  <c r="B200" i="43" s="1"/>
  <c r="D201" i="43" s="1"/>
  <c r="E153" i="43"/>
  <c r="D153" i="43" s="1"/>
  <c r="E99" i="43"/>
  <c r="D99" i="43" s="1"/>
  <c r="B99" i="43" s="1"/>
  <c r="D100" i="43" s="1"/>
  <c r="E41" i="43"/>
  <c r="A537" i="43"/>
  <c r="A517" i="43"/>
  <c r="A506" i="43"/>
  <c r="A484" i="43"/>
  <c r="A447" i="43"/>
  <c r="A394" i="43"/>
  <c r="A361" i="43"/>
  <c r="A321" i="43"/>
  <c r="A269" i="43"/>
  <c r="A208" i="43"/>
  <c r="A161" i="43"/>
  <c r="A106" i="43"/>
  <c r="A49" i="43"/>
  <c r="A16" i="43"/>
  <c r="A8" i="43"/>
  <c r="A7" i="35" s="1"/>
  <c r="D547" i="40" l="1"/>
  <c r="B41" i="40"/>
  <c r="D42" i="40" s="1"/>
  <c r="D45" i="40" s="1"/>
  <c r="D46" i="40" s="1"/>
  <c r="D513" i="38"/>
  <c r="D514" i="38" s="1"/>
  <c r="B512" i="38"/>
  <c r="D547" i="38"/>
  <c r="B99" i="38"/>
  <c r="D100" i="38" s="1"/>
  <c r="D101" i="38" s="1"/>
  <c r="B99" i="33"/>
  <c r="D100" i="33" s="1"/>
  <c r="B439" i="38"/>
  <c r="D440" i="38" s="1"/>
  <c r="D41" i="43"/>
  <c r="B41" i="43" s="1"/>
  <c r="D42" i="43" s="1"/>
  <c r="D261" i="43"/>
  <c r="B261" i="43" s="1"/>
  <c r="D262" i="43" s="1"/>
  <c r="D353" i="43"/>
  <c r="D439" i="43"/>
  <c r="B439" i="43" s="1"/>
  <c r="D440" i="43" s="1"/>
  <c r="D443" i="43" s="1"/>
  <c r="D444" i="43" s="1"/>
  <c r="D498" i="43"/>
  <c r="B498" i="43" s="1"/>
  <c r="D499" i="43" s="1"/>
  <c r="D153" i="33"/>
  <c r="B153" i="33" s="1"/>
  <c r="B512" i="40"/>
  <c r="D513" i="40" s="1"/>
  <c r="D514" i="40" s="1"/>
  <c r="B153" i="43"/>
  <c r="D154" i="43" s="1"/>
  <c r="D547" i="33"/>
  <c r="D155" i="43"/>
  <c r="D157" i="43"/>
  <c r="D158" i="43" s="1"/>
  <c r="D390" i="43"/>
  <c r="D391" i="43" s="1"/>
  <c r="D388" i="43"/>
  <c r="D202" i="43"/>
  <c r="D204" i="43"/>
  <c r="D205" i="43" s="1"/>
  <c r="D441" i="43"/>
  <c r="D265" i="43"/>
  <c r="D266" i="43" s="1"/>
  <c r="D263" i="43"/>
  <c r="D478" i="43"/>
  <c r="D480" i="43"/>
  <c r="D481" i="43" s="1"/>
  <c r="D545" i="43"/>
  <c r="D101" i="43"/>
  <c r="D102" i="43"/>
  <c r="D103" i="43" s="1"/>
  <c r="D315" i="43"/>
  <c r="D317" i="43"/>
  <c r="D318" i="43" s="1"/>
  <c r="D500" i="43"/>
  <c r="D502" i="43"/>
  <c r="D503" i="43" s="1"/>
  <c r="B143" i="29" s="1"/>
  <c r="D502" i="40"/>
  <c r="D503" i="40" s="1"/>
  <c r="D357" i="33"/>
  <c r="D358" i="33" s="1"/>
  <c r="D45" i="33"/>
  <c r="D46" i="33" s="1"/>
  <c r="D502" i="33"/>
  <c r="D503" i="33" s="1"/>
  <c r="D357" i="40"/>
  <c r="D358" i="40" s="1"/>
  <c r="D440" i="40"/>
  <c r="D443" i="40" s="1"/>
  <c r="D444" i="40" s="1"/>
  <c r="D201" i="40"/>
  <c r="D202" i="40" s="1"/>
  <c r="D262" i="40"/>
  <c r="D265" i="40" s="1"/>
  <c r="D266" i="40" s="1"/>
  <c r="D502" i="38"/>
  <c r="D503" i="38" s="1"/>
  <c r="D357" i="38"/>
  <c r="D358" i="38" s="1"/>
  <c r="D201" i="38"/>
  <c r="D202" i="38" s="1"/>
  <c r="D262" i="38"/>
  <c r="D477" i="31"/>
  <c r="D478" i="31" s="1"/>
  <c r="D314" i="33"/>
  <c r="D315" i="33" s="1"/>
  <c r="D154" i="33"/>
  <c r="D157" i="33" s="1"/>
  <c r="D158" i="33" s="1"/>
  <c r="D477" i="33"/>
  <c r="D480" i="33" s="1"/>
  <c r="D481" i="33" s="1"/>
  <c r="B171" i="29"/>
  <c r="D545" i="40"/>
  <c r="D155" i="40"/>
  <c r="D157" i="40"/>
  <c r="D158" i="40" s="1"/>
  <c r="D480" i="40"/>
  <c r="D481" i="40" s="1"/>
  <c r="D478" i="40"/>
  <c r="D102" i="40"/>
  <c r="D103" i="40" s="1"/>
  <c r="D390" i="40"/>
  <c r="D391" i="40" s="1"/>
  <c r="D388" i="40"/>
  <c r="D263" i="40"/>
  <c r="D317" i="40"/>
  <c r="D318" i="40" s="1"/>
  <c r="D315" i="40"/>
  <c r="D355" i="40"/>
  <c r="D500" i="40"/>
  <c r="D43" i="40"/>
  <c r="D85" i="40"/>
  <c r="D173" i="40"/>
  <c r="D388" i="38"/>
  <c r="D390" i="38"/>
  <c r="D391" i="38" s="1"/>
  <c r="D545" i="38"/>
  <c r="D263" i="38"/>
  <c r="D265" i="38"/>
  <c r="D266" i="38" s="1"/>
  <c r="D155" i="38"/>
  <c r="D157" i="38"/>
  <c r="D158" i="38" s="1"/>
  <c r="D480" i="38"/>
  <c r="D481" i="38" s="1"/>
  <c r="D478" i="38"/>
  <c r="D102" i="38"/>
  <c r="D103" i="38" s="1"/>
  <c r="D317" i="38"/>
  <c r="D318" i="38" s="1"/>
  <c r="D315" i="38"/>
  <c r="D43" i="38"/>
  <c r="D355" i="38"/>
  <c r="D500" i="38"/>
  <c r="D85" i="38"/>
  <c r="D173" i="38"/>
  <c r="D480" i="31"/>
  <c r="D481" i="31" s="1"/>
  <c r="D85" i="31"/>
  <c r="D173" i="31"/>
  <c r="D263" i="33"/>
  <c r="D265" i="33"/>
  <c r="D266" i="33" s="1"/>
  <c r="D478" i="33"/>
  <c r="D388" i="33"/>
  <c r="D390" i="33"/>
  <c r="D391" i="33" s="1"/>
  <c r="D317" i="33"/>
  <c r="D318" i="33" s="1"/>
  <c r="D204" i="33"/>
  <c r="D205" i="33" s="1"/>
  <c r="D202" i="33"/>
  <c r="D441" i="33"/>
  <c r="D443" i="33"/>
  <c r="D444" i="33" s="1"/>
  <c r="B126" i="29" s="1"/>
  <c r="D545" i="33"/>
  <c r="D43" i="33"/>
  <c r="D355" i="33"/>
  <c r="D500"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41" i="38" l="1"/>
  <c r="D443" i="38"/>
  <c r="D444" i="38" s="1"/>
  <c r="D102" i="33"/>
  <c r="D103" i="33" s="1"/>
  <c r="D101" i="33"/>
  <c r="D43" i="43"/>
  <c r="D45" i="43"/>
  <c r="D46" i="43" s="1"/>
  <c r="D547" i="43"/>
  <c r="B44" i="29" s="1"/>
  <c r="D441" i="40"/>
  <c r="D355" i="43"/>
  <c r="D357" i="43"/>
  <c r="D358" i="43" s="1"/>
  <c r="B107" i="29" s="1"/>
  <c r="D155" i="33"/>
  <c r="D204" i="40"/>
  <c r="D205" i="40" s="1"/>
  <c r="D204" i="38"/>
  <c r="D205" i="38" s="1"/>
  <c r="B71" i="29"/>
  <c r="D222" i="36"/>
  <c r="D223" i="36" s="1"/>
  <c r="D100" i="36"/>
  <c r="D101" i="36" s="1"/>
  <c r="D548" i="33"/>
  <c r="D549" i="33"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D52" i="41"/>
  <c r="D53" i="41" s="1"/>
  <c r="C51" i="41"/>
  <c r="C37" i="41"/>
  <c r="D42" i="41" s="1"/>
  <c r="D43" i="41" s="1"/>
  <c r="C26" i="41"/>
  <c r="D33" i="41" s="1"/>
  <c r="D34" i="41" s="1"/>
  <c r="D23" i="41"/>
  <c r="D22" i="41"/>
  <c r="B166" i="29"/>
  <c r="B156" i="29"/>
  <c r="B57" i="29"/>
  <c r="A8" i="40"/>
  <c r="A7" i="41" s="1"/>
  <c r="D197" i="39"/>
  <c r="C191" i="39"/>
  <c r="D194" i="39" s="1"/>
  <c r="D186" i="39"/>
  <c r="D187" i="39" s="1"/>
  <c r="D177" i="39"/>
  <c r="D178" i="39" s="1"/>
  <c r="C165" i="39"/>
  <c r="D169" i="39" s="1"/>
  <c r="D170" i="39" s="1"/>
  <c r="C157" i="39"/>
  <c r="C156" i="39"/>
  <c r="C155" i="39"/>
  <c r="C145" i="39"/>
  <c r="C144" i="39"/>
  <c r="C138" i="39"/>
  <c r="C132" i="39"/>
  <c r="C130" i="39"/>
  <c r="C128" i="39"/>
  <c r="C127" i="39"/>
  <c r="C116" i="39"/>
  <c r="C115" i="39"/>
  <c r="D118" i="39" s="1"/>
  <c r="D119" i="39" s="1"/>
  <c r="C112" i="39"/>
  <c r="C100" i="39"/>
  <c r="C99" i="39"/>
  <c r="C94" i="39"/>
  <c r="C93" i="39"/>
  <c r="C82" i="39"/>
  <c r="C80" i="39"/>
  <c r="C77" i="39"/>
  <c r="C76" i="39"/>
  <c r="C75" i="39"/>
  <c r="C61" i="39"/>
  <c r="C60" i="39"/>
  <c r="C56" i="39"/>
  <c r="D63" i="39" s="1"/>
  <c r="D64" i="39" s="1"/>
  <c r="C51" i="39"/>
  <c r="D52" i="39" s="1"/>
  <c r="D53" i="39" s="1"/>
  <c r="D42" i="39"/>
  <c r="D43" i="39" s="1"/>
  <c r="C37" i="39"/>
  <c r="C26" i="39"/>
  <c r="D33" i="39" s="1"/>
  <c r="D34" i="39" s="1"/>
  <c r="D22" i="39"/>
  <c r="D23" i="39" s="1"/>
  <c r="B165" i="29"/>
  <c r="B155" i="29"/>
  <c r="A8" i="38"/>
  <c r="A7" i="39" s="1"/>
  <c r="D161" i="39" l="1"/>
  <c r="D162" i="39" s="1"/>
  <c r="D63" i="41"/>
  <c r="D64" i="41" s="1"/>
  <c r="D161" i="41"/>
  <c r="D162" i="41" s="1"/>
  <c r="D84" i="39"/>
  <c r="D85" i="39" s="1"/>
  <c r="D133" i="39"/>
  <c r="D134" i="39" s="1"/>
  <c r="D149" i="39"/>
  <c r="D150" i="39" s="1"/>
  <c r="D133" i="41"/>
  <c r="D134" i="41" s="1"/>
  <c r="D102" i="39"/>
  <c r="D103" i="39" s="1"/>
  <c r="D84" i="41"/>
  <c r="D85" i="41" s="1"/>
  <c r="D102" i="41"/>
  <c r="D103" i="41" s="1"/>
  <c r="D118" i="41"/>
  <c r="D119" i="41" s="1"/>
  <c r="D149" i="41"/>
  <c r="D150" i="41" s="1"/>
  <c r="D548" i="40"/>
  <c r="D549" i="40" s="1"/>
  <c r="D548" i="38"/>
  <c r="D549" i="38" s="1"/>
  <c r="D548" i="43"/>
  <c r="D549" i="43" s="1"/>
  <c r="B53" i="29"/>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B11" i="39" l="1"/>
  <c r="B183" i="29"/>
  <c r="B11" i="41"/>
  <c r="B184" i="29"/>
  <c r="B12" i="43"/>
  <c r="B35" i="29"/>
  <c r="B128" i="29"/>
  <c r="B101" i="29"/>
  <c r="B12" i="40" l="1"/>
  <c r="B39" i="29"/>
  <c r="B29" i="29"/>
  <c r="B12" i="38"/>
  <c r="B38" i="29"/>
  <c r="B28" i="29"/>
  <c r="E543" i="31"/>
  <c r="F532" i="31"/>
  <c r="E532" i="31"/>
  <c r="D532" i="31" s="1"/>
  <c r="B532" i="31" s="1"/>
  <c r="D533" i="31" s="1"/>
  <c r="D534" i="31" s="1"/>
  <c r="F512" i="31"/>
  <c r="E512" i="31"/>
  <c r="D512" i="31" s="1"/>
  <c r="B512" i="31" s="1"/>
  <c r="D513" i="31" s="1"/>
  <c r="D514" i="31" s="1"/>
  <c r="F498" i="31"/>
  <c r="E498" i="31"/>
  <c r="D498" i="31" s="1"/>
  <c r="B498" i="31" s="1"/>
  <c r="D499" i="31" s="1"/>
  <c r="F476" i="31"/>
  <c r="E476" i="31"/>
  <c r="F439" i="31"/>
  <c r="E439" i="31"/>
  <c r="D439" i="31" s="1"/>
  <c r="B439" i="31" s="1"/>
  <c r="D440" i="31" s="1"/>
  <c r="F386" i="31"/>
  <c r="E386" i="31"/>
  <c r="D386" i="31" s="1"/>
  <c r="B386" i="31" s="1"/>
  <c r="D387" i="31" s="1"/>
  <c r="F353" i="31"/>
  <c r="E353" i="31"/>
  <c r="D353" i="31" s="1"/>
  <c r="B353" i="31" s="1"/>
  <c r="D354" i="31" s="1"/>
  <c r="F313" i="31"/>
  <c r="E313" i="31"/>
  <c r="D313" i="31" s="1"/>
  <c r="B313" i="31" s="1"/>
  <c r="D314" i="31" s="1"/>
  <c r="F261" i="31"/>
  <c r="E261" i="31"/>
  <c r="D261" i="31" s="1"/>
  <c r="B261" i="31" s="1"/>
  <c r="D262" i="31" s="1"/>
  <c r="F200" i="31"/>
  <c r="E200" i="31"/>
  <c r="D200" i="31" s="1"/>
  <c r="B200" i="31" s="1"/>
  <c r="D201" i="31" s="1"/>
  <c r="F153" i="31"/>
  <c r="E153" i="31"/>
  <c r="D153" i="31" s="1"/>
  <c r="B153" i="31" s="1"/>
  <c r="D154" i="31" s="1"/>
  <c r="F99" i="31"/>
  <c r="E99" i="31"/>
  <c r="D99" i="31" s="1"/>
  <c r="B99" i="31" s="1"/>
  <c r="D100" i="31" s="1"/>
  <c r="F41" i="31"/>
  <c r="E41" i="31"/>
  <c r="D41" i="31" s="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D149" i="35" s="1"/>
  <c r="D150" i="35" s="1"/>
  <c r="C138" i="35"/>
  <c r="C132" i="35"/>
  <c r="C130" i="35"/>
  <c r="C128" i="35"/>
  <c r="C127" i="35"/>
  <c r="C116" i="35"/>
  <c r="C115" i="35"/>
  <c r="C112" i="35"/>
  <c r="D118" i="35" s="1"/>
  <c r="D119" i="35" s="1"/>
  <c r="C100" i="35"/>
  <c r="C99" i="35"/>
  <c r="C94" i="35"/>
  <c r="C93" i="35"/>
  <c r="D102" i="35" s="1"/>
  <c r="D103" i="35" s="1"/>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B41" i="31" l="1"/>
  <c r="D42" i="31" s="1"/>
  <c r="D355" i="31"/>
  <c r="D357" i="31"/>
  <c r="D358" i="31" s="1"/>
  <c r="D161" i="35"/>
  <c r="D162" i="35" s="1"/>
  <c r="D101" i="31"/>
  <c r="D102" i="31"/>
  <c r="D103" i="31" s="1"/>
  <c r="D202" i="31"/>
  <c r="D204" i="31"/>
  <c r="D205" i="31" s="1"/>
  <c r="D388" i="31"/>
  <c r="D390" i="31"/>
  <c r="D391" i="31" s="1"/>
  <c r="D63" i="35"/>
  <c r="D64" i="35" s="1"/>
  <c r="D317" i="31"/>
  <c r="D318" i="31" s="1"/>
  <c r="D315" i="31"/>
  <c r="D133" i="35"/>
  <c r="D134" i="35" s="1"/>
  <c r="D157" i="31"/>
  <c r="D158" i="31" s="1"/>
  <c r="D155" i="31"/>
  <c r="D263" i="31"/>
  <c r="D265" i="31"/>
  <c r="D266" i="31" s="1"/>
  <c r="D441" i="31"/>
  <c r="D443" i="31"/>
  <c r="D444" i="31" s="1"/>
  <c r="D502" i="31"/>
  <c r="D503" i="31" s="1"/>
  <c r="D500" i="3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D197" i="35"/>
  <c r="D195" i="37"/>
  <c r="B170" i="29"/>
  <c r="D198" i="35"/>
  <c r="D199" i="35" s="1"/>
  <c r="B11" i="35" s="1"/>
  <c r="D195" i="35"/>
  <c r="B172" i="29"/>
  <c r="B90" i="29"/>
  <c r="B117" i="29"/>
  <c r="B135" i="29"/>
  <c r="B63" i="29"/>
  <c r="B72" i="29"/>
  <c r="B108" i="29"/>
  <c r="D43" i="31" l="1"/>
  <c r="D45" i="31"/>
  <c r="D46" i="31" s="1"/>
  <c r="D198" i="37"/>
  <c r="D199" i="37" s="1"/>
  <c r="B179" i="29" s="1"/>
  <c r="D390" i="36"/>
  <c r="D391" i="36" s="1"/>
  <c r="B115" i="29" s="1"/>
  <c r="D443" i="36"/>
  <c r="B180" i="29"/>
  <c r="B25" i="29"/>
  <c r="D480" i="36"/>
  <c r="D481" i="36" s="1"/>
  <c r="B133" i="29" s="1"/>
  <c r="D355" i="36"/>
  <c r="D317" i="36"/>
  <c r="D318" i="36" s="1"/>
  <c r="B97" i="29" s="1"/>
  <c r="D265" i="36"/>
  <c r="D266" i="36" s="1"/>
  <c r="B88" i="29" s="1"/>
  <c r="D157" i="36"/>
  <c r="D158" i="36" s="1"/>
  <c r="B70" i="29" s="1"/>
  <c r="D102" i="36"/>
  <c r="D46" i="36"/>
  <c r="B52" i="29" s="1"/>
  <c r="B99" i="29"/>
  <c r="B81" i="29"/>
  <c r="B79" i="29"/>
  <c r="B43" i="29"/>
  <c r="B45" i="29"/>
  <c r="B11" i="37" l="1"/>
  <c r="D444" i="36"/>
  <c r="B124" i="29" s="1"/>
  <c r="D103" i="36"/>
  <c r="B61" i="29" s="1"/>
  <c r="D548" i="36"/>
  <c r="D549" i="36" s="1"/>
  <c r="B24" i="29" s="1"/>
  <c r="B12" i="33"/>
  <c r="B36" i="29"/>
  <c r="F197" i="32"/>
  <c r="E197" i="32"/>
  <c r="B12" i="36" l="1"/>
  <c r="F543" i="31"/>
  <c r="D543" i="31" s="1"/>
  <c r="D197" i="32"/>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D118" i="32" s="1"/>
  <c r="D119" i="32" s="1"/>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84" i="32" l="1"/>
  <c r="D85" i="32" s="1"/>
  <c r="D161" i="32"/>
  <c r="D162" i="32" s="1"/>
  <c r="D102" i="32"/>
  <c r="D103" i="32" s="1"/>
  <c r="D133" i="32"/>
  <c r="D134" i="32" s="1"/>
  <c r="D149" i="32"/>
  <c r="D150" i="32" s="1"/>
  <c r="B543" i="31"/>
  <c r="D544" i="31" s="1"/>
  <c r="D547" i="31"/>
  <c r="D63" i="32"/>
  <c r="D64" i="32" s="1"/>
  <c r="B34" i="29"/>
  <c r="B109" i="29"/>
  <c r="B73" i="29"/>
  <c r="B64" i="29"/>
  <c r="D198" i="32"/>
  <c r="D199" i="32" s="1"/>
  <c r="D195" i="32"/>
  <c r="B145" i="29"/>
  <c r="B55" i="29"/>
  <c r="B118" i="29"/>
  <c r="B91" i="29"/>
  <c r="B82" i="29"/>
  <c r="B127" i="29"/>
  <c r="B136" i="29"/>
  <c r="D545" i="31" l="1"/>
  <c r="B173" i="29" s="1"/>
  <c r="D548" i="31"/>
  <c r="D549" i="31" s="1"/>
  <c r="B11" i="32"/>
  <c r="B182" i="29"/>
  <c r="B100" i="29"/>
  <c r="C191" i="25"/>
  <c r="C165" i="25"/>
  <c r="D169" i="25" s="1"/>
  <c r="D170" i="25" s="1"/>
  <c r="C157" i="25"/>
  <c r="C156" i="25"/>
  <c r="C155" i="25"/>
  <c r="C145" i="25"/>
  <c r="C144" i="25"/>
  <c r="D149" i="25" s="1"/>
  <c r="D150" i="25" s="1"/>
  <c r="C138" i="25"/>
  <c r="C132" i="25"/>
  <c r="C130" i="25"/>
  <c r="C128" i="25"/>
  <c r="D133" i="25" s="1"/>
  <c r="D134" i="25" s="1"/>
  <c r="C127" i="25"/>
  <c r="C116" i="25"/>
  <c r="C115" i="25"/>
  <c r="C112" i="25"/>
  <c r="D118" i="25" s="1"/>
  <c r="D119" i="25" s="1"/>
  <c r="C100" i="25"/>
  <c r="C99" i="25"/>
  <c r="C94" i="25"/>
  <c r="C93" i="25"/>
  <c r="D102" i="25" s="1"/>
  <c r="D103" i="25" s="1"/>
  <c r="C82" i="25"/>
  <c r="C80" i="25"/>
  <c r="C77" i="25"/>
  <c r="C76" i="25"/>
  <c r="D84" i="25" s="1"/>
  <c r="D85" i="25" s="1"/>
  <c r="C75" i="25"/>
  <c r="C61" i="25"/>
  <c r="C60" i="25"/>
  <c r="C56" i="25"/>
  <c r="D63" i="25" s="1"/>
  <c r="D64" i="25" s="1"/>
  <c r="C51" i="25"/>
  <c r="C37" i="25"/>
  <c r="D194" i="25"/>
  <c r="D195" i="25" s="1"/>
  <c r="D186" i="25"/>
  <c r="D187" i="25" s="1"/>
  <c r="D177" i="25"/>
  <c r="D178" i="25" s="1"/>
  <c r="D52" i="25"/>
  <c r="D53" i="25" s="1"/>
  <c r="D42" i="25"/>
  <c r="D43" i="25" s="1"/>
  <c r="C26" i="25"/>
  <c r="D33" i="25" s="1"/>
  <c r="D34" i="25" s="1"/>
  <c r="D22" i="25"/>
  <c r="D23" i="25" s="1"/>
  <c r="D161" i="25"/>
  <c r="D162" i="25" s="1"/>
  <c r="J178" i="29"/>
  <c r="J169" i="29"/>
  <c r="J160" i="29"/>
  <c r="J150" i="29"/>
  <c r="J141" i="29"/>
  <c r="J132" i="29"/>
  <c r="J123" i="29"/>
  <c r="J114" i="29"/>
  <c r="J105" i="29"/>
  <c r="J96" i="29"/>
  <c r="J87" i="29"/>
  <c r="J78" i="29"/>
  <c r="J69" i="29"/>
  <c r="J60" i="29"/>
  <c r="J51" i="29"/>
  <c r="J42" i="29"/>
  <c r="J33" i="29"/>
  <c r="J23" i="29"/>
  <c r="D198" i="25" l="1"/>
  <c r="D199" i="25" s="1"/>
  <c r="B27" i="29"/>
  <c r="B37" i="29"/>
  <c r="B12" i="31"/>
  <c r="B11" i="25" l="1"/>
  <c r="B181" i="29"/>
  <c r="B26" i="29"/>
  <c r="B46" i="29"/>
</calcChain>
</file>

<file path=xl/sharedStrings.xml><?xml version="1.0" encoding="utf-8"?>
<sst xmlns="http://schemas.openxmlformats.org/spreadsheetml/2006/main" count="5286" uniqueCount="528">
  <si>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</si>
  <si>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</si>
  <si>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</si>
  <si>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</si>
  <si>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</si>
  <si>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</si>
  <si>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</si>
  <si>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</si>
  <si>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</si>
  <si>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</si>
  <si>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</si>
  <si>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</si>
  <si>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</si>
  <si>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</si>
  <si>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</si>
  <si>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</si>
  <si>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</si>
  <si>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</si>
  <si>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</si>
  <si>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</si>
  <si>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</si>
  <si>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</si>
  <si>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</si>
  <si>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</si>
  <si>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</si>
  <si>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</si>
  <si>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</si>
  <si>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</si>
  <si>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</si>
  <si>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</si>
  <si>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</si>
  <si>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</si>
  <si>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</si>
  <si>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</si>
  <si>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</si>
  <si>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</si>
  <si>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</si>
  <si>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</si>
  <si>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</si>
  <si>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</si>
  <si>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</si>
  <si>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</si>
  <si>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</si>
  <si>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</si>
  <si>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</si>
  <si>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</si>
  <si>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</si>
  <si>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</si>
  <si>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</si>
  <si>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</si>
  <si>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</si>
  <si>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</si>
  <si>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</si>
  <si>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</si>
  <si>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</si>
  <si>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</si>
  <si>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</si>
  <si>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</si>
  <si>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</si>
  <si>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</si>
  <si>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</si>
  <si>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</si>
  <si>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</si>
  <si>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</si>
  <si>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</si>
  <si>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</si>
  <si>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</si>
  <si>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</si>
  <si>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</si>
  <si>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</si>
  <si>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</si>
  <si>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</si>
  <si>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</si>
  <si>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</si>
  <si>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</si>
  <si>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</si>
  <si>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</si>
  <si>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</si>
  <si>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</si>
  <si>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</si>
  <si>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</si>
  <si>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</si>
  <si>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</si>
  <si>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</si>
  <si>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</si>
  <si>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</si>
  <si>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</si>
  <si>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</si>
  <si>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</si>
  <si>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</si>
  <si>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</si>
  <si>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</si>
  <si>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</si>
  <si>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</si>
  <si>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</si>
  <si>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</si>
  <si>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</si>
  <si>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</si>
  <si>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</si>
  <si>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</si>
  <si>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</si>
  <si>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</si>
  <si>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</si>
  <si>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</si>
  <si>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</si>
  <si>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</si>
  <si>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</si>
  <si>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</si>
  <si>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</si>
  <si>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</si>
  <si>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</si>
  <si>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</si>
  <si>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</si>
  <si>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</si>
  <si>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</si>
  <si>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</si>
  <si>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</si>
  <si>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</si>
  <si>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</si>
  <si>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</si>
  <si>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</si>
  <si>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</si>
  <si>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</si>
  <si>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</si>
  <si>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</si>
  <si>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</si>
  <si>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</si>
  <si>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</si>
  <si>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</si>
  <si>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</si>
  <si>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</si>
  <si>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</si>
  <si>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</si>
  <si>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</si>
  <si>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</si>
  <si>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</si>
  <si>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</si>
  <si>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</si>
  <si>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</si>
  <si>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</si>
  <si>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</si>
  <si>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</si>
  <si>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</si>
  <si>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</si>
  <si>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</si>
  <si>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</si>
  <si>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</si>
  <si>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</si>
  <si>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</si>
  <si>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</si>
  <si>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</si>
  <si>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</si>
  <si>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</si>
  <si>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</si>
  <si>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</si>
  <si>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</si>
  <si>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</si>
  <si>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</si>
  <si>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</si>
  <si>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</si>
  <si>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</si>
  <si>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</si>
  <si>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</si>
  <si>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</si>
  <si>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</si>
  <si>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</si>
  <si>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</si>
  <si>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</si>
  <si>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</si>
  <si>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</si>
  <si>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</si>
  <si>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</si>
  <si>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</si>
  <si>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</si>
  <si>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</si>
  <si>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</si>
  <si>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</si>
  <si>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</si>
  <si>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</si>
  <si>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</si>
  <si>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</si>
  <si>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</si>
  <si>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</si>
  <si>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</si>
  <si>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</si>
  <si>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</si>
  <si>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</si>
  <si>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</si>
  <si>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</si>
  <si>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</si>
  <si>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</si>
  <si>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</si>
  <si>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</si>
  <si>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</si>
  <si>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</si>
  <si>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</si>
  <si>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</si>
  <si>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</si>
  <si>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</si>
  <si>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</si>
  <si>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</si>
  <si>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</si>
  <si>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</si>
  <si>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</si>
  <si>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</si>
  <si>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</si>
  <si>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</si>
  <si>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</si>
  <si>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</si>
  <si>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</si>
  <si>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</si>
  <si>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</si>
  <si>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</si>
  <si>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</si>
  <si>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</si>
  <si>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</si>
  <si>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</si>
  <si>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</si>
  <si>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</si>
  <si>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</si>
  <si>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</si>
  <si>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</si>
  <si>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</si>
  <si>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</si>
  <si>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</si>
  <si>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</si>
  <si>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</si>
  <si>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</si>
  <si>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</si>
  <si>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</si>
  <si>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</si>
  <si>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</si>
  <si>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</si>
  <si>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</si>
  <si>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</si>
  <si>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</si>
  <si>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</si>
  <si>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</si>
  <si>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</si>
  <si>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</si>
  <si>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</si>
  <si>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</si>
  <si>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</si>
  <si>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</si>
  <si>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</si>
  <si>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</si>
  <si>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</si>
  <si>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</si>
  <si>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</si>
  <si>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</si>
  <si>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</si>
  <si>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</si>
  <si>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</si>
  <si>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</si>
  <si>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</si>
  <si>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</si>
  <si>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</si>
  <si>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</si>
  <si>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</si>
  <si>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</si>
  <si>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</si>
  <si>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</si>
  <si>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</si>
  <si>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</si>
  <si>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</si>
  <si>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</si>
  <si>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</si>
  <si>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</si>
  <si>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</si>
  <si>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</si>
  <si>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</si>
  <si>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</si>
  <si>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</si>
  <si>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</si>
  <si>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</si>
  <si>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</si>
  <si>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</si>
  <si>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</si>
  <si>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</si>
  <si>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</si>
  <si>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</si>
  <si>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</si>
  <si>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</si>
  <si>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</si>
  <si>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</si>
  <si>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</si>
  <si>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</si>
  <si>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</si>
  <si>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</si>
  <si>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</si>
  <si>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</si>
  <si>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</si>
  <si>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</si>
  <si>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</si>
  <si>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</si>
  <si>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</si>
  <si>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</si>
  <si>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</si>
  <si>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</si>
  <si>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</si>
  <si>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</si>
  <si>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</si>
  <si>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</si>
  <si>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</si>
  <si>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</si>
  <si>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</si>
  <si>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</si>
  <si>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</si>
  <si>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</si>
  <si>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</si>
  <si>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</si>
  <si>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</si>
  <si>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</si>
  <si>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</si>
  <si>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</si>
  <si>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</si>
  <si>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</si>
  <si>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</si>
  <si>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</si>
  <si>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</si>
  <si>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</si>
  <si>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</si>
  <si>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</si>
  <si>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</si>
  <si>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</si>
  <si>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</si>
  <si>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</si>
  <si>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</si>
  <si>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</si>
  <si>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</si>
  <si>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</si>
  <si>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</si>
  <si>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</si>
  <si>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</si>
  <si>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</si>
  <si>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</si>
  <si>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</si>
  <si>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</si>
  <si>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</si>
  <si>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</si>
  <si>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</si>
  <si>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</si>
  <si>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</si>
  <si>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</si>
  <si>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</si>
  <si>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</si>
  <si>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</si>
  <si>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</si>
  <si>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</si>
  <si>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</si>
  <si>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</si>
  <si>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</si>
  <si>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</si>
  <si>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</si>
  <si>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</si>
  <si>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</si>
  <si>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</si>
  <si>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</si>
  <si>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</si>
  <si>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</si>
  <si>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</si>
  <si>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</si>
  <si>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</si>
  <si>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</si>
  <si>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</si>
  <si>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</si>
  <si>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</si>
  <si>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</si>
  <si>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</si>
  <si>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</si>
  <si>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</si>
  <si>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</si>
  <si>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</si>
  <si>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</si>
  <si>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</si>
  <si>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</si>
  <si>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</si>
  <si>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</si>
  <si>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</si>
  <si>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</si>
  <si>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</si>
  <si>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</si>
  <si>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</si>
  <si>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</si>
  <si>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</si>
  <si>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</si>
  <si>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</si>
  <si>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</si>
  <si>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</si>
  <si>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</si>
  <si>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</si>
  <si>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</si>
  <si>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</si>
  <si>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</si>
  <si>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</si>
  <si>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</si>
  <si>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</si>
  <si>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</si>
  <si>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</si>
  <si>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</si>
  <si>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</si>
  <si>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</si>
  <si>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</si>
  <si>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</si>
  <si>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</si>
  <si>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</si>
  <si>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</si>
  <si>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</si>
  <si>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Gammart</t>
  </si>
  <si>
    <t xml:space="preserve"> </t>
  </si>
  <si>
    <t>L'enregistrement n'était pas fait depuis novembre 2017</t>
  </si>
  <si>
    <t>Veuillez utiliser les caches barbe.</t>
  </si>
  <si>
    <t>Respecter les dates limites de retrait.</t>
  </si>
  <si>
    <t>La résine était écaillée</t>
  </si>
  <si>
    <t>Les produits exposés dans le meuble froid négative étaient couverts de givre.</t>
  </si>
  <si>
    <t>Deux lampes au laboratoire n'étaient pas en marche le jour de l'audit.</t>
  </si>
  <si>
    <t>Les parois de la chambres froide négative étaient rouillés</t>
  </si>
  <si>
    <t>Les étagères au niveau de la boucherie étaient rouillés</t>
  </si>
  <si>
    <t>Stagnation dans la chambre froide non utilisée au niveau du traiteur</t>
  </si>
  <si>
    <t>Les portes-appâts étaient non fixés au sol. Assurer leurs fixation.</t>
  </si>
  <si>
    <t>Le thermomètre n'était pas étalonné depuis octobre 2017</t>
  </si>
  <si>
    <t>Assurer un étalonnage mensuel du thermomètre</t>
  </si>
  <si>
    <t>Quelques poubelles étaient munies de pédale non fonctionnelle. Veuillez les réparés.</t>
  </si>
  <si>
    <t>Le rapport et le plan d'action n'étaient pas présents le jour de l'audit.</t>
  </si>
  <si>
    <t>Interdire le port des bagues</t>
  </si>
  <si>
    <t>Aménager l'espace pour un local poubelle</t>
  </si>
  <si>
    <t>Le thermomètre était absent le jour de l'audit.</t>
  </si>
  <si>
    <t>Assurer la présence et la conformité du thermomètre.</t>
  </si>
  <si>
    <t>Absence du savon liquide et du papier essuie main.</t>
  </si>
  <si>
    <t>La résine était écaillée.</t>
  </si>
  <si>
    <t>De Mejed Heni - M. Souheil Draoui</t>
  </si>
  <si>
    <t>M. Riadh Kefi (DM)</t>
  </si>
  <si>
    <t>L'état de propreté n'était pas satisfaisant. Renforcer le rangement et le nettoyage</t>
  </si>
  <si>
    <t>L'aire extérieure de réception n'était pas bien rangée; accumulation de ferrailles, et d'anciens futs, présence de déchets d'anciens chariots, .. (Voir photo)</t>
  </si>
  <si>
    <t>Assurer le rangement et le classement des documents</t>
  </si>
  <si>
    <t>Veuillez garder une copie de l'ancien rapport et de son plan d'action.</t>
  </si>
  <si>
    <t>Chambre froide négative; entreposage de quelques cartons sur le sol.</t>
  </si>
  <si>
    <t>Respecter le FEFO et renforcer le remplissage des cases et le contrôle d'enregistrement</t>
  </si>
  <si>
    <t>Absence de papier essuie-mains</t>
  </si>
  <si>
    <t>La durée de vie des produits Sopral est supérieure à la durée de vie attribuée par Carrefour
La durée de vie des produits Happy's est inférieure à la durée de vie attribuée par Carrefour.</t>
  </si>
  <si>
    <t>L'ancien rapport et le plan d'action n'étaient pas affichés</t>
  </si>
  <si>
    <t>Afficher l'ancien rapport et le plan d'action dans les locaux de travail.</t>
  </si>
  <si>
    <t>Le vérifications des températures des chambres froides ne sont pas enregistrées.
Les températures à cœur pour l'année 2018 ne sont pas enregistrées.</t>
  </si>
  <si>
    <t xml:space="preserve">Les produits exposés la veille étaient encore présents dans les meubles d'exposition le jour de l'audit. </t>
  </si>
  <si>
    <t>Al fin du service, tous les produits doivent être retirés de la vente et stockés ou scannés pour la casse.</t>
  </si>
  <si>
    <t>Les meubles d'exposition n'étaient pas propres depuis la veille.</t>
  </si>
  <si>
    <t>Les dernières colonnes (nombre de casse, vente…) n'étaient pas remplies.</t>
  </si>
  <si>
    <t>Enregistrer tous les poulets cuits et vendus
Enregistrer la trace des sandwiches et de leurs ingrédients
Préciser les quantités en grammes pour les fritures.</t>
  </si>
  <si>
    <t>Absence de papier  essuie-mains</t>
  </si>
  <si>
    <t>Un thermomètre est à fournir pour le rayon.</t>
  </si>
  <si>
    <t xml:space="preserve">Le rayon ne dispose pas de thermomètre </t>
  </si>
  <si>
    <t>Présence de morceaux de fromage et de boudins de charcuterie exposés sans étiquetage de la date d'ouverture.
Exposition de morceaux de tomme sans étiquetage
Les produits ne peuvent être exposés dans le meuble qu'après les avoir étiquetés.
Les piques prix ne doivent pas être maintenus sur les grilles d'aération.</t>
  </si>
  <si>
    <t>Correct</t>
  </si>
  <si>
    <t>Veuillez garder une copie des documents dans le laboratoire pendant 2 ans</t>
  </si>
  <si>
    <t>Des morceaux de viande sans identification étaient maintenus dans le bac du hachoir prêts pour le hachage en cas de demande par un client. Cette pratique ne permet pas le maintien de la chaîne du froid d'autant plus que la réglementation stipule que c'est au client de faire le choix des morceaux à hacher (Voir photo)</t>
  </si>
  <si>
    <t>Les emballage étaient entreposés dans le local des déchets. Remarque récurrente</t>
  </si>
  <si>
    <t>Le thermomètre n'était pas en marche et sa vérification n'a pas été faite en février (dernière vérification le 09/01)</t>
  </si>
  <si>
    <t>Remplacer le thermomètre et assurer sa vérification mensuelle.</t>
  </si>
  <si>
    <t>La traçabilité LS n'était pas assurée.
La traçabilité du 26/02 (veille de l'audit) n'était pas enregistrée
Traçabilité trad: les dates de premières mises en rayon ne sont pas correctes. LE protocole de remplissage est erroné: les dates de mise en vente sont antérieures aux dates de désossage.</t>
  </si>
  <si>
    <t>Former le personnel et procéder au remplissage des cases tels que stipulée dans les instructions.</t>
  </si>
  <si>
    <t>Les températures à cœur des produits n'étaient pas enregistrées depuis janvier 2018</t>
  </si>
  <si>
    <t>Les certificats de salubrité ne sont conservés que dans la réception. Le rayon doit classer ses documents sanitaires pendant 2 ans.</t>
  </si>
  <si>
    <t>Garder une copie ou l'originale de chaque document sanitaire. La réception ne doit garder sa copie que 6 mois.</t>
  </si>
  <si>
    <t>Renforcer le rangement et le nettoyage dans la chambre froide négative.</t>
  </si>
  <si>
    <t>La chambre froide des produits finis n'est pas utilisée en raison des eaux stagnantes persistantes.
Assurer le rangement dans la chambre froide négative.</t>
  </si>
  <si>
    <t>Aménager un espace dans la chambre froide négative pour les produits casse et retour.</t>
  </si>
  <si>
    <t>Le billot n'était pas propre.</t>
  </si>
  <si>
    <t>Renforcer le nettoyage du meuble froid négatif</t>
  </si>
  <si>
    <t>Renforcer le contrôle quotidien des étiquettes. Les produits dépourvus d'étiquettes ne doivent pas être exposés à la vente.</t>
  </si>
  <si>
    <t>Les noms des produits frais sont seulement en français. L'arabe est exigé par la réglementation</t>
  </si>
  <si>
    <t xml:space="preserve"> Six barquettes de petit pois dont la DLC expire le jour de l'audit demeuraient exposées (DLC 27/02/2018).</t>
  </si>
  <si>
    <t>Absence d'enregistrement des températures à cœur depuis octobre 2017
Les vérifications mensuelles de la chambre froide ne sont pas enregistrées.</t>
  </si>
  <si>
    <t>Renforcer le nettoyage derrière et en dessous des palettes.</t>
  </si>
  <si>
    <t>Les produits casse ne sont pas identifiés.</t>
  </si>
  <si>
    <t>Les linéaires des pâtes alimentaires n'étaient pas propres.</t>
  </si>
  <si>
    <t>Enregistrer les autocontrôles quotidiennement.</t>
  </si>
  <si>
    <t>Chambre froide négative: Plusieurs cartons étaient directement sur le sol. Renforcer le nettoyage et le rangement.</t>
  </si>
  <si>
    <t>Le rangement et la propreté du meuble froid négatif n'étaient pas satisfaisants (photo)</t>
  </si>
  <si>
    <t>Les enregistrements ne sont pas quotidiens</t>
  </si>
  <si>
    <t>Les températures à cœur n'étaient pas enregistrées pendant janvier et février .</t>
  </si>
  <si>
    <t>Présence de plusieurs boîtes de conserves ouvertes et non vidés dans des récipients. Ces boîtes de conserve étaient protégées par du film étirable.
La contamination des produits est hautement risquée</t>
  </si>
  <si>
    <t>Vider les boîtes de conserves dans des récipients propres en maintenant les étiquetage.</t>
  </si>
  <si>
    <t>Aucun protocole n'a été dressé pour la presse orange.</t>
  </si>
  <si>
    <t>3 récipients étaient dépourvus de louches.</t>
  </si>
  <si>
    <t>Présence de plusieurs barquette de champignon qui présentaient un étiquetage secondaire collé sur l'étiquette du fournisseur: Les DLC et les DF originales étaient camouflées.</t>
  </si>
  <si>
    <t>Le double étiquetage étant interdit, couper les dates d'emballage de Carrefour avant de coller les étiquettes.</t>
  </si>
  <si>
    <t>Renforcer le nettoyage des extracteurs</t>
  </si>
  <si>
    <t>Fournir du savon et du papier pour les sanitaires.</t>
  </si>
  <si>
    <t>Les porte-appâts n'étaient pas fixés au sol.</t>
  </si>
  <si>
    <t>Afficher les instructions dans les laboratoires</t>
  </si>
  <si>
    <t>Abir de la pâtisserie et les employés de la boucherie manquent de formation sur le système.</t>
  </si>
  <si>
    <t>Absence de trace sur les crevettes congelées et décortiquées.
Les barquettes de seiches nettoyées emballées le 15/02 et le 18/01, n'étaient pas tracées. Le protocole de modification des prix et de gestion des produits déchirés n'était pas connu.</t>
  </si>
  <si>
    <t>Présence des bulletins d'analyses et plans d'action</t>
  </si>
  <si>
    <t>Enregistrements des autocontrôles de nettoyage et de désinfection</t>
  </si>
  <si>
    <t>Les produits surgelés stockés dans la chambre froide négative de la pâtisserie n'étaient pas identifiés ni protégés. Ils étaient stockés dans un bac.</t>
  </si>
  <si>
    <t>La friteuse, bien que non utilisée n'était pas propre. Cet équipement est à nettoyer rigoureusement et à filmer.
Le four, bien qu'ayant fait l'objet de nettoyage automatique, n'était pas propre (voir photo). Le système de nettoyage devrait être revu.</t>
  </si>
  <si>
    <t xml:space="preserve">Utilisation correcte des cadenciers de cuisson et de fabrication </t>
  </si>
  <si>
    <t>La traçabilité des poulets entre le 20/02 et le 26/02 était mal maîtrisée: Certains étaient cuits et non enregistrés dans la traçabilité, certains étaient tracés mais non enregistrés dans la cuisson et d'autres n'étaient pas du tout tracés.
Absence de traçabilité des sandwiches à l'emmental et au fleur des champs
Les unités utilisées pour la traçabilité des fritures sont le sac, le demi sac et le nombre de pièces au lieu d'utiliser le grammage.</t>
  </si>
  <si>
    <t>Respecter le remplissage des cases des tableaux de traçabilité selon les instructions. En cas de modification des prix ou de déchirure d'un emballage, il faudra toujours veiller à maintenir la durée de vie.</t>
  </si>
  <si>
    <t>Les autocontrôles ne sont pas enregistrés</t>
  </si>
  <si>
    <t>L'employé chargé de la réception ne portait pas les vêtements fournis par carrefour. Le badge n'était pas accroché.</t>
  </si>
  <si>
    <t>Tartelette amandine X2; ouvert le 09/02, 11 unités vendues, 1 pièce manquante dans le carton, elle n'est pas enregistrée casse.
Opéra 20/20, ouvert le 22/01, 2 unités vendues, 1 pièce manquante dans le carton, elle n'est pas enregistrée casse.
Crème au beurre noisette 20/20; le 15/02 utilisation d'un carton ouvert le 09/02 et le 24/02, utilisation d'un carton ouvert le 04/12/2017, perte de maîtrise de la traçabilité en nombre d'unités.</t>
  </si>
  <si>
    <t>Les english pies sont exposées à température ambiante mais la durée n'est pas enregistrée. Demander à la qualité d'adapter les tableaux en cas de nécessité.</t>
  </si>
  <si>
    <t>Les certificats de salubrité des produit n'étaient pas présents dans la boucherie.
Tous les certificats demandés ont été récupérés de chez la réception</t>
  </si>
  <si>
    <t>La durée d'exposition ne peut être suivie si le remplissage des fiches de traçabilité trad. n'est pas respecté.</t>
  </si>
  <si>
    <t>Présence d'un paquet de crevettes crues congelées avec un étiquetage dépourvu de la DLC de la DF et du N° de lot.
Un autre paquet du même produit présentait un sac déchiré.
Présence de 2 barquettes de cocktails salades de fruits de mer sans étiquetage.
Les noms des produits frais  sur l'étale sont inscrits seulement en français
Absence de balisage pour le saumon
2 boîtes de sardines à l'huile n'étaient pas étiquetées (photo)</t>
  </si>
  <si>
    <t>La zone retour dans la chambre froide négative n'était pas identifiée.</t>
  </si>
  <si>
    <t>Installer une jointure sous la porte pour réduire l'espace.</t>
  </si>
  <si>
    <t>La résine était décollée</t>
  </si>
  <si>
    <t>La résine était écaillée dans la chambre froide positive</t>
  </si>
  <si>
    <t>Un des couvercles du meuble froid d'exposition des  produits surgelés était démonté.</t>
  </si>
  <si>
    <t>Dégivrer le meuble</t>
  </si>
  <si>
    <t>L'éclairage dans la chambre froide négative est faible.</t>
  </si>
  <si>
    <t xml:space="preserve">La résine est décollée </t>
  </si>
  <si>
    <t>Les tubes de collecte des condensats dans le système d'extraction ne sont pas reliés. Développement de rouille sur l'extracteur.</t>
  </si>
  <si>
    <t>Présence du givre sur le sol et sur les produits stockés dans la chambre froide négative</t>
  </si>
  <si>
    <t>Procéder au réparations nécessaires.</t>
  </si>
  <si>
    <t>Le meuble de rangement au coin présentait des portières coulissantes difficiles à manipuler. Les portières sont en dehors des rails.
La chambre froide des produits finis présente des infiltrations permanentes d'eau depuis la jointure sol cloison.
Elle est mise à l'arrêt.</t>
  </si>
  <si>
    <t>Les vitres de la rôtissoire étaient non propres. Taches de brûlure persistantes même après nettoyage</t>
  </si>
  <si>
    <t>La résine était écaillée dans le laboratoire
La plonge n'était pas séparée du laboratoire.</t>
  </si>
  <si>
    <t>Certains casiers étaient rouillés, d'autres sans portières.</t>
  </si>
  <si>
    <t>Le pistolet de la station de nettoyage du traiteur était démonté.</t>
  </si>
  <si>
    <t>Séparer la plonge de la boucherie.</t>
  </si>
  <si>
    <t>Absence de local poubelle</t>
  </si>
  <si>
    <t>On à constaté une accumulation de cartons non traités. La presse des cartons n'était pas fonctionnelle le jour de l'audit.</t>
  </si>
  <si>
    <t>Le givre était présent dans la chambre froide négative et les meubles froids négatifs</t>
  </si>
  <si>
    <t>Dégivrer les enceintes froides.</t>
  </si>
  <si>
    <t>Mise en place partielle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</si>
</sst>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
    <numFmt numFmtId="165" formatCode="0.0%"/>
    <numFmt numFmtId="166" formatCode="0;;;@"/>
  </numFmts>
  <fonts count="43"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3">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14" fillId="2" borderId="1" xfId="0" applyFont="1" applyFill="1" applyBorder="1" applyAlignment="1" applyProtection="1">
      <alignment vertical="top" wrapText="1"/>
      <protection locked="0"/>
    </xf>
    <xf numFmtId="0" fontId="8" fillId="0" borderId="1" xfId="0" applyFont="1" applyFill="1" applyBorder="1" applyAlignment="1" applyProtection="1">
      <alignment horizontal="left" wrapText="1"/>
      <protection locked="0"/>
    </xf>
    <xf numFmtId="9" fontId="8" fillId="14" borderId="1" xfId="0" applyNumberFormat="1" applyFont="1" applyFill="1" applyBorder="1" applyProtection="1">
      <protection locked="0"/>
    </xf>
    <xf numFmtId="0" fontId="14" fillId="2" borderId="1" xfId="0" applyFont="1" applyFill="1" applyBorder="1" applyAlignment="1" applyProtection="1">
      <alignment wrapText="1"/>
      <protection locked="0"/>
    </xf>
    <xf numFmtId="0" fontId="8" fillId="0" borderId="1" xfId="0" applyFont="1" applyBorder="1" applyAlignment="1" applyProtection="1">
      <alignment horizontal="left" wrapText="1"/>
      <protection locked="0"/>
    </xf>
    <xf numFmtId="0" fontId="8" fillId="2" borderId="1" xfId="0" applyFont="1" applyFill="1" applyBorder="1" applyAlignment="1" applyProtection="1">
      <alignment horizontal="center" vertical="center" wrapText="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xf numFmtId="0" fontId="14" fillId="2" borderId="1" xfId="0" applyFont="1" applyFill="1" applyBorder="1" applyAlignment="1" applyProtection="1">
      <alignment horizontal="left" vertical="center" wrapText="1"/>
      <protection locked="0"/>
    </xf>
    <xf numFmtId="0" fontId="14" fillId="0" borderId="1" xfId="0" applyFont="1" applyFill="1" applyBorder="1" applyAlignment="1" applyProtection="1">
      <alignment horizontal="left"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0.75</c:v>
                </c:pt>
                <c:pt idx="1">
                  <c:v>0</c:v>
                </c:pt>
                <c:pt idx="2">
                  <c:v>0</c:v>
                </c:pt>
                <c:pt idx="3">
                  <c:v>0</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266394736"/>
        <c:axId val="1266395280"/>
      </c:barChart>
      <c:catAx>
        <c:axId val="1266394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66395280"/>
        <c:crosses val="autoZero"/>
        <c:auto val="1"/>
        <c:lblAlgn val="ctr"/>
        <c:lblOffset val="100"/>
        <c:noMultiLvlLbl val="0"/>
      </c:catAx>
      <c:valAx>
        <c:axId val="1266395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66394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0.9285714285714286</c:v>
                </c:pt>
                <c:pt idx="1">
                  <c:v>0</c:v>
                </c:pt>
                <c:pt idx="2">
                  <c:v>0</c:v>
                </c:pt>
                <c:pt idx="3">
                  <c:v>0</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416158656"/>
        <c:axId val="1416150496"/>
      </c:barChart>
      <c:catAx>
        <c:axId val="1416158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6150496"/>
        <c:crosses val="autoZero"/>
        <c:auto val="1"/>
        <c:lblAlgn val="ctr"/>
        <c:lblOffset val="100"/>
        <c:noMultiLvlLbl val="0"/>
      </c:catAx>
      <c:valAx>
        <c:axId val="1416150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6158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0.75</c:v>
                </c:pt>
                <c:pt idx="1">
                  <c:v>0</c:v>
                </c:pt>
                <c:pt idx="2">
                  <c:v>0</c:v>
                </c:pt>
                <c:pt idx="3">
                  <c:v>0</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416152128"/>
        <c:axId val="1416157568"/>
      </c:barChart>
      <c:catAx>
        <c:axId val="1416152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6157568"/>
        <c:crosses val="autoZero"/>
        <c:auto val="1"/>
        <c:lblAlgn val="ctr"/>
        <c:lblOffset val="100"/>
        <c:noMultiLvlLbl val="0"/>
      </c:catAx>
      <c:valAx>
        <c:axId val="1416157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6152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c:v>
                </c:pt>
                <c:pt idx="2">
                  <c:v>0</c:v>
                </c:pt>
                <c:pt idx="3">
                  <c:v>0</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416156480"/>
        <c:axId val="1416159744"/>
      </c:barChart>
      <c:catAx>
        <c:axId val="1416156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6159744"/>
        <c:crosses val="autoZero"/>
        <c:auto val="1"/>
        <c:lblAlgn val="ctr"/>
        <c:lblOffset val="100"/>
        <c:noMultiLvlLbl val="0"/>
      </c:catAx>
      <c:valAx>
        <c:axId val="1416159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6156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0.8571428571428571</c:v>
                </c:pt>
                <c:pt idx="1">
                  <c:v>0</c:v>
                </c:pt>
                <c:pt idx="2">
                  <c:v>0</c:v>
                </c:pt>
                <c:pt idx="3">
                  <c:v>0</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416158112"/>
        <c:axId val="1416151584"/>
      </c:barChart>
      <c:catAx>
        <c:axId val="1416158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6151584"/>
        <c:crosses val="autoZero"/>
        <c:auto val="1"/>
        <c:lblAlgn val="ctr"/>
        <c:lblOffset val="100"/>
        <c:noMultiLvlLbl val="0"/>
      </c:catAx>
      <c:valAx>
        <c:axId val="1416151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6158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416155392"/>
        <c:axId val="1416153760"/>
      </c:barChart>
      <c:catAx>
        <c:axId val="1416155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6153760"/>
        <c:crosses val="autoZero"/>
        <c:auto val="1"/>
        <c:lblAlgn val="ctr"/>
        <c:lblOffset val="100"/>
        <c:noMultiLvlLbl val="0"/>
      </c:catAx>
      <c:valAx>
        <c:axId val="1416153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6155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0.8660714285714286</c:v>
                </c:pt>
                <c:pt idx="1">
                  <c:v>0</c:v>
                </c:pt>
                <c:pt idx="2">
                  <c:v>0</c:v>
                </c:pt>
                <c:pt idx="3">
                  <c:v>0</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416160288"/>
        <c:axId val="1416149408"/>
      </c:barChart>
      <c:catAx>
        <c:axId val="1416160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6149408"/>
        <c:crosses val="autoZero"/>
        <c:auto val="1"/>
        <c:lblAlgn val="ctr"/>
        <c:lblOffset val="100"/>
        <c:noMultiLvlLbl val="0"/>
      </c:catAx>
      <c:valAx>
        <c:axId val="1416149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6160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0.80952380952380953</c:v>
                </c:pt>
                <c:pt idx="1">
                  <c:v>0</c:v>
                </c:pt>
                <c:pt idx="2">
                  <c:v>0</c:v>
                </c:pt>
                <c:pt idx="3">
                  <c:v>0</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416157024"/>
        <c:axId val="1416146688"/>
      </c:barChart>
      <c:catAx>
        <c:axId val="1416157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6146688"/>
        <c:crosses val="autoZero"/>
        <c:auto val="1"/>
        <c:lblAlgn val="ctr"/>
        <c:lblOffset val="100"/>
        <c:noMultiLvlLbl val="0"/>
      </c:catAx>
      <c:valAx>
        <c:axId val="1416146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6157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0.83779761904761907</c:v>
                </c:pt>
                <c:pt idx="1">
                  <c:v>0</c:v>
                </c:pt>
                <c:pt idx="2">
                  <c:v>0</c:v>
                </c:pt>
                <c:pt idx="3">
                  <c:v>0</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416149952"/>
        <c:axId val="1417447136"/>
        <c:extLst/>
      </c:barChart>
      <c:catAx>
        <c:axId val="141614995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7447136"/>
        <c:crosses val="autoZero"/>
        <c:auto val="1"/>
        <c:lblAlgn val="ctr"/>
        <c:lblOffset val="100"/>
        <c:noMultiLvlLbl val="0"/>
      </c:catAx>
      <c:valAx>
        <c:axId val="141744713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416149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0.79428571428571426</c:v>
                </c:pt>
                <c:pt idx="1">
                  <c:v>0</c:v>
                </c:pt>
                <c:pt idx="2">
                  <c:v>0</c:v>
                </c:pt>
                <c:pt idx="3">
                  <c:v>0</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417437344"/>
        <c:axId val="1417438432"/>
        <c:extLst/>
      </c:barChart>
      <c:catAx>
        <c:axId val="1417437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7438432"/>
        <c:crosses val="autoZero"/>
        <c:auto val="1"/>
        <c:lblAlgn val="ctr"/>
        <c:lblOffset val="100"/>
        <c:noMultiLvlLbl val="0"/>
      </c:catAx>
      <c:valAx>
        <c:axId val="1417438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417437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0.734375</c:v>
                </c:pt>
                <c:pt idx="1">
                  <c:v>0</c:v>
                </c:pt>
                <c:pt idx="2">
                  <c:v>0</c:v>
                </c:pt>
                <c:pt idx="3">
                  <c:v>0</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266397456"/>
        <c:axId val="1266398000"/>
      </c:barChart>
      <c:catAx>
        <c:axId val="1266397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66398000"/>
        <c:crosses val="autoZero"/>
        <c:auto val="1"/>
        <c:lblAlgn val="ctr"/>
        <c:lblOffset val="100"/>
        <c:noMultiLvlLbl val="0"/>
      </c:catAx>
      <c:valAx>
        <c:axId val="1266398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66397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0.71212121212121215</c:v>
                </c:pt>
                <c:pt idx="1">
                  <c:v>0</c:v>
                </c:pt>
                <c:pt idx="2">
                  <c:v>0</c:v>
                </c:pt>
                <c:pt idx="3">
                  <c:v>0</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415567936"/>
        <c:axId val="1415554880"/>
      </c:barChart>
      <c:catAx>
        <c:axId val="1415567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5554880"/>
        <c:crosses val="autoZero"/>
        <c:auto val="1"/>
        <c:lblAlgn val="ctr"/>
        <c:lblOffset val="100"/>
        <c:noMultiLvlLbl val="0"/>
      </c:catAx>
      <c:valAx>
        <c:axId val="1415554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5567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0.93103448275862066</c:v>
                </c:pt>
                <c:pt idx="1">
                  <c:v>0</c:v>
                </c:pt>
                <c:pt idx="2">
                  <c:v>0</c:v>
                </c:pt>
                <c:pt idx="3">
                  <c:v>0</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415555968"/>
        <c:axId val="1415569568"/>
      </c:barChart>
      <c:catAx>
        <c:axId val="1415555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5569568"/>
        <c:crosses val="autoZero"/>
        <c:auto val="1"/>
        <c:lblAlgn val="ctr"/>
        <c:lblOffset val="100"/>
        <c:noMultiLvlLbl val="0"/>
      </c:catAx>
      <c:valAx>
        <c:axId val="1415569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5555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0.78205128205128205</c:v>
                </c:pt>
                <c:pt idx="1">
                  <c:v>0</c:v>
                </c:pt>
                <c:pt idx="2">
                  <c:v>0</c:v>
                </c:pt>
                <c:pt idx="3">
                  <c:v>0</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415556512"/>
        <c:axId val="1415558144"/>
      </c:barChart>
      <c:catAx>
        <c:axId val="1415556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5558144"/>
        <c:crosses val="autoZero"/>
        <c:auto val="1"/>
        <c:lblAlgn val="ctr"/>
        <c:lblOffset val="100"/>
        <c:noMultiLvlLbl val="0"/>
      </c:catAx>
      <c:valAx>
        <c:axId val="1415558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5556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0.75</c:v>
                </c:pt>
                <c:pt idx="1">
                  <c:v>0</c:v>
                </c:pt>
                <c:pt idx="2">
                  <c:v>0</c:v>
                </c:pt>
                <c:pt idx="3">
                  <c:v>0</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415567392"/>
        <c:axId val="1415563040"/>
      </c:barChart>
      <c:catAx>
        <c:axId val="1415567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5563040"/>
        <c:crosses val="autoZero"/>
        <c:auto val="1"/>
        <c:lblAlgn val="ctr"/>
        <c:lblOffset val="100"/>
        <c:noMultiLvlLbl val="0"/>
      </c:catAx>
      <c:valAx>
        <c:axId val="1415563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5567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0.8125</c:v>
                </c:pt>
                <c:pt idx="1">
                  <c:v>0</c:v>
                </c:pt>
                <c:pt idx="2">
                  <c:v>0</c:v>
                </c:pt>
                <c:pt idx="3">
                  <c:v>0</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415557056"/>
        <c:axId val="1415561408"/>
      </c:barChart>
      <c:catAx>
        <c:axId val="1415557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5561408"/>
        <c:crosses val="autoZero"/>
        <c:auto val="1"/>
        <c:lblAlgn val="ctr"/>
        <c:lblOffset val="100"/>
        <c:noMultiLvlLbl val="0"/>
      </c:catAx>
      <c:valAx>
        <c:axId val="1415561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5557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0.84375</c:v>
                </c:pt>
                <c:pt idx="1">
                  <c:v>0</c:v>
                </c:pt>
                <c:pt idx="2">
                  <c:v>0</c:v>
                </c:pt>
                <c:pt idx="3">
                  <c:v>0</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415565216"/>
        <c:axId val="1415557600"/>
      </c:barChart>
      <c:catAx>
        <c:axId val="1415565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5557600"/>
        <c:crosses val="autoZero"/>
        <c:auto val="1"/>
        <c:lblAlgn val="ctr"/>
        <c:lblOffset val="100"/>
        <c:noMultiLvlLbl val="0"/>
      </c:catAx>
      <c:valAx>
        <c:axId val="1415557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5565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0.87931034482758619</c:v>
                </c:pt>
                <c:pt idx="1">
                  <c:v>0</c:v>
                </c:pt>
                <c:pt idx="2">
                  <c:v>0</c:v>
                </c:pt>
                <c:pt idx="3">
                  <c:v>0</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415566304"/>
        <c:axId val="1415566848"/>
      </c:barChart>
      <c:catAx>
        <c:axId val="1415566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5566848"/>
        <c:crosses val="autoZero"/>
        <c:auto val="1"/>
        <c:lblAlgn val="ctr"/>
        <c:lblOffset val="100"/>
        <c:noMultiLvlLbl val="0"/>
      </c:catAx>
      <c:valAx>
        <c:axId val="1415566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5566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25" zoomScaleSheetLayoutView="100" workbookViewId="0">
      <selection activeCell="D31" sqref="D31"/>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299" t="s">
        <v>324</v>
      </c>
      <c r="B18" s="299"/>
      <c r="C18" s="299"/>
      <c r="D18" s="300" t="s">
        <v>408</v>
      </c>
      <c r="E18" s="300"/>
      <c r="F18" s="300"/>
      <c r="G18" s="300"/>
      <c r="H18" s="300"/>
      <c r="I18" s="300"/>
      <c r="J18" s="300"/>
      <c r="K18" s="300"/>
    </row>
    <row r="20" spans="1:11" ht="16.5" x14ac:dyDescent="0.3">
      <c r="A20" s="83"/>
      <c r="B20" s="78"/>
      <c r="C20" s="78"/>
      <c r="D20" s="78"/>
      <c r="E20" s="78"/>
      <c r="F20" s="78"/>
      <c r="G20" s="78"/>
      <c r="H20" s="78"/>
      <c r="I20" s="78"/>
    </row>
    <row r="21" spans="1:11" x14ac:dyDescent="0.25">
      <c r="A21" s="301" t="s">
        <v>325</v>
      </c>
      <c r="B21" s="301"/>
      <c r="C21" s="301"/>
      <c r="D21" s="301"/>
      <c r="E21" s="301"/>
      <c r="F21" s="301"/>
      <c r="G21" s="301"/>
      <c r="H21" s="301"/>
      <c r="I21" s="301"/>
      <c r="J21" s="301"/>
      <c r="K21" s="301"/>
    </row>
    <row r="22" spans="1:11" x14ac:dyDescent="0.25">
      <c r="A22" s="84"/>
      <c r="B22" s="79"/>
      <c r="C22" s="79"/>
      <c r="D22" s="78"/>
      <c r="E22" s="78"/>
      <c r="F22" s="78"/>
      <c r="G22" s="78"/>
      <c r="H22" s="78"/>
      <c r="I22" s="78"/>
    </row>
    <row r="23" spans="1:11" ht="42" customHeight="1" x14ac:dyDescent="0.25">
      <c r="A23" s="85" t="s">
        <v>326</v>
      </c>
      <c r="B23" s="302" t="s">
        <v>327</v>
      </c>
      <c r="C23" s="302"/>
      <c r="D23" s="78"/>
      <c r="E23" s="78"/>
      <c r="F23" s="78"/>
      <c r="G23" s="78"/>
      <c r="H23" s="78"/>
      <c r="I23" s="78"/>
      <c r="J23" s="77" t="str">
        <f>D18</f>
        <v>Gammart</v>
      </c>
    </row>
    <row r="24" spans="1:11" ht="33" customHeight="1" x14ac:dyDescent="0.25">
      <c r="A24" s="86" t="s">
        <v>328</v>
      </c>
      <c r="B24" s="303">
        <f>AVERAGE('A1 Exploitation'!D549,'A1 Technique'!D199)</f>
        <v>0.83779761904761907</v>
      </c>
      <c r="C24" s="303"/>
      <c r="D24" s="78"/>
      <c r="E24" s="78"/>
      <c r="F24" s="78"/>
      <c r="G24" s="78"/>
      <c r="H24" s="78"/>
      <c r="I24" s="78"/>
    </row>
    <row r="25" spans="1:11" ht="33" customHeight="1" x14ac:dyDescent="0.25">
      <c r="A25" s="85" t="s">
        <v>329</v>
      </c>
      <c r="B25" s="303">
        <f>AVERAGE('A2 Exploitation'!D549,'A2 Technique'!D199)</f>
        <v>0</v>
      </c>
      <c r="C25" s="303"/>
      <c r="D25" s="78"/>
      <c r="E25" s="78"/>
      <c r="F25" s="78"/>
      <c r="G25" s="78"/>
      <c r="H25" s="78"/>
      <c r="I25" s="78"/>
    </row>
    <row r="26" spans="1:11" ht="33" customHeight="1" x14ac:dyDescent="0.25">
      <c r="A26" s="86" t="s">
        <v>330</v>
      </c>
      <c r="B26" s="303">
        <f>AVERAGE('A3 Exploitation'!D549,'A3 Technique'!D199)</f>
        <v>0</v>
      </c>
      <c r="C26" s="303"/>
      <c r="D26" s="78"/>
      <c r="E26" s="78"/>
      <c r="F26" s="78"/>
      <c r="G26" s="78"/>
      <c r="H26" s="78"/>
      <c r="I26" s="78"/>
    </row>
    <row r="27" spans="1:11" ht="33" customHeight="1" x14ac:dyDescent="0.25">
      <c r="A27" s="86" t="s">
        <v>331</v>
      </c>
      <c r="B27" s="303">
        <f>AVERAGE('A4 Exploitation'!D549,'A4 Technique'!D199)</f>
        <v>0</v>
      </c>
      <c r="C27" s="303"/>
      <c r="D27" s="78"/>
      <c r="E27" s="78"/>
      <c r="F27" s="78"/>
      <c r="G27" s="78"/>
      <c r="H27" s="78"/>
      <c r="I27" s="78"/>
    </row>
    <row r="28" spans="1:11" ht="33" customHeight="1" x14ac:dyDescent="0.25">
      <c r="A28" s="85" t="s">
        <v>332</v>
      </c>
      <c r="B28" s="303">
        <f>AVERAGE('A5 Exploitation'!D549,'A5 Technique'!D199)</f>
        <v>0</v>
      </c>
      <c r="C28" s="303"/>
      <c r="D28" s="78"/>
      <c r="E28" s="78"/>
      <c r="F28" s="78"/>
      <c r="G28" s="78"/>
      <c r="H28" s="78"/>
      <c r="I28" s="78"/>
    </row>
    <row r="29" spans="1:11" ht="33" customHeight="1" x14ac:dyDescent="0.25">
      <c r="A29" s="85" t="s">
        <v>333</v>
      </c>
      <c r="B29" s="303">
        <f>AVERAGE('A6 Exploitation'!D549,'A6 Technique'!D199)</f>
        <v>0</v>
      </c>
      <c r="C29" s="303"/>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2" t="s">
        <v>334</v>
      </c>
      <c r="C33" s="302"/>
      <c r="D33" s="78"/>
      <c r="E33" s="78"/>
      <c r="F33" s="78"/>
      <c r="G33" s="78"/>
      <c r="H33" s="78"/>
      <c r="I33" s="78"/>
      <c r="J33" s="77" t="str">
        <f>D18</f>
        <v>Gammart</v>
      </c>
    </row>
    <row r="34" spans="1:10" ht="33" customHeight="1" x14ac:dyDescent="0.25">
      <c r="A34" s="86" t="s">
        <v>328</v>
      </c>
      <c r="B34" s="303">
        <f>'A1 Exploitation'!D549</f>
        <v>0.80952380952380953</v>
      </c>
      <c r="C34" s="303"/>
      <c r="D34" s="78"/>
      <c r="E34" s="78"/>
      <c r="F34" s="78"/>
      <c r="G34" s="78"/>
      <c r="H34" s="78"/>
      <c r="I34" s="78"/>
    </row>
    <row r="35" spans="1:10" ht="33" customHeight="1" x14ac:dyDescent="0.25">
      <c r="A35" s="85" t="s">
        <v>329</v>
      </c>
      <c r="B35" s="303">
        <f>'A2 Exploitation'!D549</f>
        <v>0</v>
      </c>
      <c r="C35" s="303"/>
      <c r="D35" s="78"/>
      <c r="E35" s="78"/>
      <c r="F35" s="78"/>
      <c r="G35" s="78"/>
      <c r="H35" s="78"/>
      <c r="I35" s="78"/>
    </row>
    <row r="36" spans="1:10" ht="33" customHeight="1" x14ac:dyDescent="0.25">
      <c r="A36" s="86" t="s">
        <v>330</v>
      </c>
      <c r="B36" s="303">
        <f>'A3 Exploitation'!D549</f>
        <v>0</v>
      </c>
      <c r="C36" s="303"/>
      <c r="D36" s="78"/>
      <c r="E36" s="78"/>
      <c r="F36" s="78"/>
      <c r="G36" s="78"/>
      <c r="H36" s="78"/>
      <c r="I36" s="78"/>
    </row>
    <row r="37" spans="1:10" ht="33" customHeight="1" x14ac:dyDescent="0.25">
      <c r="A37" s="86" t="s">
        <v>331</v>
      </c>
      <c r="B37" s="303">
        <f>'A4 Exploitation'!D549</f>
        <v>0</v>
      </c>
      <c r="C37" s="303"/>
      <c r="D37" s="78"/>
      <c r="E37" s="78"/>
      <c r="F37" s="78"/>
      <c r="G37" s="78"/>
      <c r="H37" s="78"/>
      <c r="I37" s="78"/>
    </row>
    <row r="38" spans="1:10" ht="33" customHeight="1" x14ac:dyDescent="0.25">
      <c r="A38" s="85" t="s">
        <v>332</v>
      </c>
      <c r="B38" s="303">
        <f>'A5 Exploitation'!D549</f>
        <v>0</v>
      </c>
      <c r="C38" s="303"/>
      <c r="D38" s="78"/>
      <c r="E38" s="78"/>
      <c r="F38" s="78"/>
      <c r="G38" s="78"/>
      <c r="H38" s="78"/>
      <c r="I38" s="78"/>
    </row>
    <row r="39" spans="1:10" ht="33" customHeight="1" x14ac:dyDescent="0.25">
      <c r="A39" s="85" t="s">
        <v>333</v>
      </c>
      <c r="B39" s="303">
        <f>'A6 Exploitation'!D549</f>
        <v>0</v>
      </c>
      <c r="C39" s="303"/>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4" t="s">
        <v>335</v>
      </c>
      <c r="C42" s="304"/>
      <c r="D42" s="78"/>
      <c r="E42" s="78"/>
      <c r="F42" s="78"/>
      <c r="G42" s="78"/>
      <c r="H42" s="78"/>
      <c r="I42" s="78"/>
      <c r="J42" s="77" t="str">
        <f>D18</f>
        <v>Gammart</v>
      </c>
    </row>
    <row r="43" spans="1:10" ht="33" customHeight="1" x14ac:dyDescent="0.25">
      <c r="A43" s="86" t="s">
        <v>328</v>
      </c>
      <c r="B43" s="303">
        <f>AVERAGE('A1 Exploitation'!D547, 'A1 Technique'!D197)</f>
        <v>0.79428571428571426</v>
      </c>
      <c r="C43" s="303"/>
      <c r="D43" s="78"/>
      <c r="E43" s="78"/>
      <c r="F43" s="78"/>
      <c r="G43" s="78"/>
      <c r="H43" s="78"/>
      <c r="I43" s="78"/>
    </row>
    <row r="44" spans="1:10" ht="33" customHeight="1" x14ac:dyDescent="0.25">
      <c r="A44" s="85" t="s">
        <v>329</v>
      </c>
      <c r="B44" s="303" t="e">
        <f>AVERAGE('A2 Exploitation'!D547, 'A2 Technique'!D197)</f>
        <v>#DIV/0!</v>
      </c>
      <c r="C44" s="303"/>
      <c r="D44" s="78"/>
      <c r="E44" s="78"/>
      <c r="F44" s="78"/>
      <c r="G44" s="78"/>
      <c r="H44" s="78"/>
      <c r="I44" s="78"/>
    </row>
    <row r="45" spans="1:10" ht="33" customHeight="1" x14ac:dyDescent="0.25">
      <c r="A45" s="86" t="s">
        <v>330</v>
      </c>
      <c r="B45" s="303" t="e">
        <f>AVERAGE('A3 Exploitation'!D547, 'A3 Technique'!D197)</f>
        <v>#DIV/0!</v>
      </c>
      <c r="C45" s="303"/>
      <c r="D45" s="78"/>
      <c r="E45" s="78"/>
      <c r="F45" s="78"/>
      <c r="G45" s="78"/>
      <c r="H45" s="78"/>
      <c r="I45" s="78"/>
    </row>
    <row r="46" spans="1:10" ht="33" customHeight="1" x14ac:dyDescent="0.25">
      <c r="A46" s="86" t="s">
        <v>331</v>
      </c>
      <c r="B46" s="303" t="e">
        <f>AVERAGE('A4 Exploitation'!D547, 'A4 Technique'!D197)</f>
        <v>#DIV/0!</v>
      </c>
      <c r="C46" s="303"/>
      <c r="D46" s="78"/>
      <c r="E46" s="78"/>
      <c r="F46" s="78"/>
      <c r="G46" s="78"/>
      <c r="H46" s="78"/>
      <c r="I46" s="78"/>
    </row>
    <row r="47" spans="1:10" ht="33" customHeight="1" x14ac:dyDescent="0.25">
      <c r="A47" s="85" t="s">
        <v>332</v>
      </c>
      <c r="B47" s="303" t="e">
        <f>AVERAGE('A5 Exploitation'!D547, 'A5 Technique'!D197)</f>
        <v>#DIV/0!</v>
      </c>
      <c r="C47" s="303"/>
      <c r="D47" s="78"/>
      <c r="E47" s="78"/>
      <c r="F47" s="78"/>
      <c r="G47" s="78"/>
      <c r="H47" s="78"/>
      <c r="I47" s="78"/>
    </row>
    <row r="48" spans="1:10" ht="33" customHeight="1" x14ac:dyDescent="0.25">
      <c r="A48" s="85" t="s">
        <v>333</v>
      </c>
      <c r="B48" s="303" t="e">
        <f>AVERAGE('A6 Exploitation'!D547, 'A6 Technique'!D197)</f>
        <v>#DIV/0!</v>
      </c>
      <c r="C48" s="303"/>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2" t="s">
        <v>336</v>
      </c>
      <c r="C51" s="302"/>
      <c r="D51" s="78"/>
      <c r="E51" s="78"/>
      <c r="F51" s="78"/>
      <c r="G51" s="78"/>
      <c r="H51" s="78"/>
      <c r="I51" s="78"/>
      <c r="J51" s="77" t="str">
        <f>D18</f>
        <v>Gammart</v>
      </c>
    </row>
    <row r="52" spans="1:10" ht="33" customHeight="1" x14ac:dyDescent="0.25">
      <c r="A52" s="86" t="s">
        <v>328</v>
      </c>
      <c r="B52" s="305">
        <f>'A1 Exploitation'!D46</f>
        <v>0.75</v>
      </c>
      <c r="C52" s="305"/>
      <c r="D52" s="78"/>
      <c r="E52" s="78"/>
      <c r="F52" s="78"/>
      <c r="G52" s="78"/>
      <c r="H52" s="78"/>
      <c r="I52" s="78"/>
    </row>
    <row r="53" spans="1:10" ht="33" customHeight="1" x14ac:dyDescent="0.25">
      <c r="A53" s="85" t="s">
        <v>329</v>
      </c>
      <c r="B53" s="305">
        <f>'A2 Exploitation'!D46</f>
        <v>0</v>
      </c>
      <c r="C53" s="305"/>
      <c r="D53" s="78"/>
      <c r="E53" s="78"/>
      <c r="F53" s="78"/>
      <c r="G53" s="78"/>
      <c r="H53" s="78"/>
      <c r="I53" s="78"/>
    </row>
    <row r="54" spans="1:10" ht="33" customHeight="1" x14ac:dyDescent="0.25">
      <c r="A54" s="86" t="s">
        <v>330</v>
      </c>
      <c r="B54" s="305">
        <f>'A3 Exploitation'!D46</f>
        <v>0</v>
      </c>
      <c r="C54" s="305"/>
      <c r="D54" s="78"/>
      <c r="E54" s="78"/>
      <c r="F54" s="78"/>
      <c r="G54" s="78"/>
      <c r="H54" s="78"/>
      <c r="I54" s="78"/>
    </row>
    <row r="55" spans="1:10" ht="33" customHeight="1" x14ac:dyDescent="0.25">
      <c r="A55" s="86" t="s">
        <v>331</v>
      </c>
      <c r="B55" s="305">
        <f>'A4 Exploitation'!D46</f>
        <v>0</v>
      </c>
      <c r="C55" s="305"/>
      <c r="D55" s="78"/>
      <c r="E55" s="78"/>
      <c r="F55" s="78"/>
      <c r="G55" s="78"/>
      <c r="H55" s="78"/>
      <c r="I55" s="78"/>
    </row>
    <row r="56" spans="1:10" ht="33" customHeight="1" x14ac:dyDescent="0.25">
      <c r="A56" s="85" t="s">
        <v>332</v>
      </c>
      <c r="B56" s="305">
        <f>'A5 Exploitation'!D46</f>
        <v>0</v>
      </c>
      <c r="C56" s="305"/>
      <c r="D56" s="78"/>
      <c r="E56" s="78"/>
      <c r="F56" s="78"/>
      <c r="G56" s="78"/>
      <c r="H56" s="78"/>
      <c r="I56" s="78"/>
    </row>
    <row r="57" spans="1:10" ht="33" customHeight="1" x14ac:dyDescent="0.25">
      <c r="A57" s="85" t="s">
        <v>333</v>
      </c>
      <c r="B57" s="305">
        <f>'A6 Exploitation'!D46</f>
        <v>0</v>
      </c>
      <c r="C57" s="305"/>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2" t="s">
        <v>337</v>
      </c>
      <c r="C60" s="302"/>
      <c r="D60" s="78"/>
      <c r="E60" s="78"/>
      <c r="F60" s="78"/>
      <c r="G60" s="78"/>
      <c r="H60" s="78"/>
      <c r="I60" s="78"/>
      <c r="J60" s="77" t="str">
        <f>D18</f>
        <v>Gammart</v>
      </c>
    </row>
    <row r="61" spans="1:10" ht="33" customHeight="1" x14ac:dyDescent="0.25">
      <c r="A61" s="86" t="s">
        <v>328</v>
      </c>
      <c r="B61" s="303">
        <f>'A1 Exploitation'!D103</f>
        <v>0.734375</v>
      </c>
      <c r="C61" s="303"/>
      <c r="D61" s="78"/>
      <c r="E61" s="78"/>
      <c r="F61" s="78"/>
      <c r="G61" s="78"/>
      <c r="H61" s="78"/>
      <c r="I61" s="78"/>
    </row>
    <row r="62" spans="1:10" ht="33" customHeight="1" x14ac:dyDescent="0.25">
      <c r="A62" s="85" t="s">
        <v>329</v>
      </c>
      <c r="B62" s="303">
        <f>'A2 Exploitation'!D103</f>
        <v>0</v>
      </c>
      <c r="C62" s="303"/>
      <c r="D62" s="78"/>
      <c r="E62" s="78"/>
      <c r="F62" s="78"/>
      <c r="G62" s="78"/>
      <c r="H62" s="78"/>
      <c r="I62" s="78"/>
    </row>
    <row r="63" spans="1:10" ht="33" customHeight="1" x14ac:dyDescent="0.25">
      <c r="A63" s="86" t="s">
        <v>330</v>
      </c>
      <c r="B63" s="303">
        <f>'A3 Exploitation'!D103</f>
        <v>0</v>
      </c>
      <c r="C63" s="303"/>
      <c r="D63" s="78"/>
      <c r="E63" s="78"/>
      <c r="F63" s="78"/>
      <c r="G63" s="78"/>
      <c r="H63" s="78"/>
      <c r="I63" s="78"/>
    </row>
    <row r="64" spans="1:10" ht="33" customHeight="1" x14ac:dyDescent="0.25">
      <c r="A64" s="86" t="s">
        <v>331</v>
      </c>
      <c r="B64" s="303">
        <f>'A4 Exploitation'!D103</f>
        <v>0</v>
      </c>
      <c r="C64" s="303"/>
      <c r="D64" s="78"/>
      <c r="E64" s="78"/>
      <c r="F64" s="78"/>
      <c r="G64" s="78"/>
      <c r="H64" s="78"/>
      <c r="I64" s="78"/>
    </row>
    <row r="65" spans="1:10" ht="33" customHeight="1" x14ac:dyDescent="0.25">
      <c r="A65" s="85" t="s">
        <v>332</v>
      </c>
      <c r="B65" s="303">
        <f>'A5 Exploitation'!D103</f>
        <v>0</v>
      </c>
      <c r="C65" s="303"/>
      <c r="D65" s="78"/>
      <c r="E65" s="78"/>
      <c r="F65" s="78"/>
      <c r="G65" s="78"/>
      <c r="H65" s="78"/>
      <c r="I65" s="78"/>
    </row>
    <row r="66" spans="1:10" ht="33" customHeight="1" x14ac:dyDescent="0.25">
      <c r="A66" s="85" t="s">
        <v>333</v>
      </c>
      <c r="B66" s="303">
        <f>'A6 Exploitation'!D103</f>
        <v>0</v>
      </c>
      <c r="C66" s="303"/>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2" t="s">
        <v>338</v>
      </c>
      <c r="C69" s="302"/>
      <c r="D69" s="78"/>
      <c r="E69" s="78"/>
      <c r="F69" s="78"/>
      <c r="G69" s="78"/>
      <c r="H69" s="78"/>
      <c r="I69" s="78"/>
      <c r="J69" s="77" t="str">
        <f>D18</f>
        <v>Gammart</v>
      </c>
    </row>
    <row r="70" spans="1:10" ht="33" customHeight="1" x14ac:dyDescent="0.25">
      <c r="A70" s="86" t="s">
        <v>328</v>
      </c>
      <c r="B70" s="303">
        <f>'A1 Exploitation'!D158</f>
        <v>0.71212121212121215</v>
      </c>
      <c r="C70" s="303"/>
      <c r="D70" s="78"/>
      <c r="E70" s="78"/>
      <c r="F70" s="78"/>
      <c r="G70" s="78"/>
      <c r="H70" s="78"/>
      <c r="I70" s="78"/>
    </row>
    <row r="71" spans="1:10" ht="33" customHeight="1" x14ac:dyDescent="0.25">
      <c r="A71" s="85" t="s">
        <v>329</v>
      </c>
      <c r="B71" s="303">
        <f>'A2 Exploitation'!D158</f>
        <v>0</v>
      </c>
      <c r="C71" s="303"/>
      <c r="D71" s="78"/>
      <c r="E71" s="78"/>
      <c r="F71" s="78"/>
      <c r="G71" s="78"/>
      <c r="H71" s="78"/>
      <c r="I71" s="78"/>
    </row>
    <row r="72" spans="1:10" ht="33" customHeight="1" x14ac:dyDescent="0.25">
      <c r="A72" s="86" t="s">
        <v>330</v>
      </c>
      <c r="B72" s="303">
        <f>'A3 Exploitation'!D158</f>
        <v>0</v>
      </c>
      <c r="C72" s="303"/>
      <c r="D72" s="78"/>
      <c r="E72" s="78"/>
      <c r="F72" s="78"/>
      <c r="G72" s="78"/>
      <c r="H72" s="78"/>
      <c r="I72" s="78"/>
    </row>
    <row r="73" spans="1:10" ht="33" customHeight="1" x14ac:dyDescent="0.25">
      <c r="A73" s="86" t="s">
        <v>331</v>
      </c>
      <c r="B73" s="303">
        <f>'A4 Exploitation'!D158</f>
        <v>0</v>
      </c>
      <c r="C73" s="303"/>
      <c r="D73" s="78"/>
      <c r="E73" s="78"/>
      <c r="F73" s="78"/>
      <c r="G73" s="78"/>
      <c r="H73" s="78"/>
      <c r="I73" s="78"/>
    </row>
    <row r="74" spans="1:10" ht="33" customHeight="1" x14ac:dyDescent="0.25">
      <c r="A74" s="85" t="s">
        <v>332</v>
      </c>
      <c r="B74" s="303">
        <f>'A5 Exploitation'!D158</f>
        <v>0</v>
      </c>
      <c r="C74" s="303"/>
      <c r="D74" s="78"/>
      <c r="E74" s="78"/>
      <c r="F74" s="78"/>
      <c r="G74" s="78"/>
      <c r="H74" s="78"/>
      <c r="I74" s="78"/>
    </row>
    <row r="75" spans="1:10" ht="33" customHeight="1" x14ac:dyDescent="0.25">
      <c r="A75" s="85" t="s">
        <v>333</v>
      </c>
      <c r="B75" s="303">
        <f>'A6 Exploitation'!D158</f>
        <v>0</v>
      </c>
      <c r="C75" s="303"/>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2" t="s">
        <v>339</v>
      </c>
      <c r="C78" s="302"/>
      <c r="D78" s="78"/>
      <c r="E78" s="78"/>
      <c r="F78" s="78"/>
      <c r="G78" s="78"/>
      <c r="H78" s="78"/>
      <c r="I78" s="78"/>
      <c r="J78" s="77" t="str">
        <f>D18</f>
        <v>Gammart</v>
      </c>
    </row>
    <row r="79" spans="1:10" ht="33" customHeight="1" x14ac:dyDescent="0.25">
      <c r="A79" s="86" t="s">
        <v>328</v>
      </c>
      <c r="B79" s="303">
        <f>'A1 Exploitation'!D205</f>
        <v>0.93103448275862066</v>
      </c>
      <c r="C79" s="303"/>
      <c r="D79" s="78"/>
      <c r="E79" s="78"/>
      <c r="F79" s="78"/>
      <c r="G79" s="78"/>
      <c r="H79" s="78"/>
      <c r="I79" s="78"/>
    </row>
    <row r="80" spans="1:10" ht="33" customHeight="1" x14ac:dyDescent="0.25">
      <c r="A80" s="85" t="s">
        <v>329</v>
      </c>
      <c r="B80" s="303">
        <f>'A2 Exploitation'!D205</f>
        <v>0</v>
      </c>
      <c r="C80" s="303"/>
      <c r="D80" s="78"/>
      <c r="E80" s="78"/>
      <c r="F80" s="78"/>
      <c r="G80" s="78"/>
      <c r="H80" s="78"/>
      <c r="I80" s="78"/>
    </row>
    <row r="81" spans="1:10" ht="33" customHeight="1" x14ac:dyDescent="0.25">
      <c r="A81" s="86" t="s">
        <v>330</v>
      </c>
      <c r="B81" s="303">
        <f>'A3 Exploitation'!D205</f>
        <v>0</v>
      </c>
      <c r="C81" s="303"/>
      <c r="D81" s="78"/>
      <c r="E81" s="78"/>
      <c r="F81" s="78"/>
      <c r="G81" s="78"/>
      <c r="H81" s="78"/>
      <c r="I81" s="78"/>
    </row>
    <row r="82" spans="1:10" ht="33" customHeight="1" x14ac:dyDescent="0.25">
      <c r="A82" s="86" t="s">
        <v>331</v>
      </c>
      <c r="B82" s="303">
        <f>'A4 Exploitation'!D205</f>
        <v>0</v>
      </c>
      <c r="C82" s="303"/>
      <c r="D82" s="78"/>
      <c r="E82" s="78"/>
      <c r="F82" s="78"/>
      <c r="G82" s="78"/>
      <c r="H82" s="78"/>
      <c r="I82" s="78"/>
    </row>
    <row r="83" spans="1:10" ht="33" customHeight="1" x14ac:dyDescent="0.25">
      <c r="A83" s="85" t="s">
        <v>332</v>
      </c>
      <c r="B83" s="303">
        <f>'A5 Exploitation'!D205</f>
        <v>0</v>
      </c>
      <c r="C83" s="303"/>
      <c r="D83" s="78"/>
      <c r="E83" s="78"/>
      <c r="F83" s="78"/>
      <c r="G83" s="78"/>
      <c r="H83" s="78"/>
      <c r="I83" s="78"/>
    </row>
    <row r="84" spans="1:10" ht="33" customHeight="1" x14ac:dyDescent="0.25">
      <c r="A84" s="85" t="s">
        <v>333</v>
      </c>
      <c r="B84" s="303">
        <f>'A6 Exploitation'!D205</f>
        <v>0</v>
      </c>
      <c r="C84" s="303"/>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2" t="s">
        <v>340</v>
      </c>
      <c r="C87" s="302"/>
      <c r="D87" s="78"/>
      <c r="E87" s="78"/>
      <c r="F87" s="78"/>
      <c r="G87" s="78"/>
      <c r="H87" s="78"/>
      <c r="I87" s="78"/>
      <c r="J87" s="77" t="str">
        <f>D18</f>
        <v>Gammart</v>
      </c>
    </row>
    <row r="88" spans="1:10" ht="33" customHeight="1" x14ac:dyDescent="0.25">
      <c r="A88" s="86" t="s">
        <v>328</v>
      </c>
      <c r="B88" s="303">
        <f>'A1 Exploitation'!D266</f>
        <v>0.78205128205128205</v>
      </c>
      <c r="C88" s="303"/>
      <c r="D88" s="78"/>
      <c r="E88" s="78"/>
      <c r="F88" s="78"/>
      <c r="G88" s="78"/>
      <c r="H88" s="78"/>
      <c r="I88" s="78"/>
    </row>
    <row r="89" spans="1:10" ht="33" customHeight="1" x14ac:dyDescent="0.25">
      <c r="A89" s="85" t="s">
        <v>329</v>
      </c>
      <c r="B89" s="303">
        <f>'A2 Exploitation'!D266</f>
        <v>0</v>
      </c>
      <c r="C89" s="303"/>
      <c r="D89" s="78"/>
      <c r="E89" s="78"/>
      <c r="F89" s="78"/>
      <c r="G89" s="78"/>
      <c r="H89" s="78"/>
      <c r="I89" s="78"/>
    </row>
    <row r="90" spans="1:10" ht="33" customHeight="1" x14ac:dyDescent="0.25">
      <c r="A90" s="86" t="s">
        <v>330</v>
      </c>
      <c r="B90" s="303">
        <f>'A3 Exploitation'!D266</f>
        <v>0</v>
      </c>
      <c r="C90" s="303"/>
      <c r="D90" s="78"/>
      <c r="E90" s="78"/>
      <c r="F90" s="78"/>
      <c r="G90" s="78"/>
      <c r="H90" s="78"/>
      <c r="I90" s="78"/>
    </row>
    <row r="91" spans="1:10" ht="33" customHeight="1" x14ac:dyDescent="0.25">
      <c r="A91" s="86" t="s">
        <v>331</v>
      </c>
      <c r="B91" s="303">
        <f>'A4 Exploitation'!D266</f>
        <v>0</v>
      </c>
      <c r="C91" s="303"/>
      <c r="D91" s="78"/>
      <c r="E91" s="78"/>
      <c r="F91" s="78"/>
      <c r="G91" s="78"/>
      <c r="H91" s="78"/>
      <c r="I91" s="78"/>
    </row>
    <row r="92" spans="1:10" ht="33" customHeight="1" x14ac:dyDescent="0.25">
      <c r="A92" s="85" t="s">
        <v>332</v>
      </c>
      <c r="B92" s="303">
        <f>'A5 Exploitation'!D266</f>
        <v>0</v>
      </c>
      <c r="C92" s="303"/>
      <c r="D92" s="78"/>
      <c r="E92" s="78"/>
      <c r="F92" s="78"/>
      <c r="G92" s="78"/>
      <c r="H92" s="78"/>
      <c r="I92" s="78"/>
    </row>
    <row r="93" spans="1:10" ht="33" customHeight="1" x14ac:dyDescent="0.25">
      <c r="A93" s="85" t="s">
        <v>333</v>
      </c>
      <c r="B93" s="303">
        <f>'A6 Exploitation'!D266</f>
        <v>0</v>
      </c>
      <c r="C93" s="303"/>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2" t="s">
        <v>341</v>
      </c>
      <c r="C96" s="302"/>
      <c r="D96" s="78"/>
      <c r="E96" s="78"/>
      <c r="F96" s="78"/>
      <c r="G96" s="78"/>
      <c r="H96" s="78"/>
      <c r="I96" s="78"/>
      <c r="J96" s="77" t="str">
        <f>D18</f>
        <v>Gammart</v>
      </c>
    </row>
    <row r="97" spans="1:10" ht="33" customHeight="1" x14ac:dyDescent="0.25">
      <c r="A97" s="86" t="s">
        <v>328</v>
      </c>
      <c r="B97" s="303">
        <f>'A1 Exploitation'!D318</f>
        <v>0.75</v>
      </c>
      <c r="C97" s="303"/>
      <c r="D97" s="78"/>
      <c r="E97" s="78"/>
      <c r="F97" s="78"/>
      <c r="G97" s="78"/>
      <c r="H97" s="78"/>
      <c r="I97" s="78"/>
    </row>
    <row r="98" spans="1:10" ht="33" customHeight="1" x14ac:dyDescent="0.25">
      <c r="A98" s="85" t="s">
        <v>329</v>
      </c>
      <c r="B98" s="303">
        <f>'A2 Exploitation'!D318</f>
        <v>0</v>
      </c>
      <c r="C98" s="303"/>
      <c r="D98" s="78"/>
      <c r="E98" s="78"/>
      <c r="F98" s="78"/>
      <c r="G98" s="78"/>
      <c r="H98" s="78"/>
      <c r="I98" s="78"/>
    </row>
    <row r="99" spans="1:10" ht="33" customHeight="1" x14ac:dyDescent="0.25">
      <c r="A99" s="86" t="s">
        <v>330</v>
      </c>
      <c r="B99" s="303">
        <f>'A3 Exploitation'!D318</f>
        <v>0</v>
      </c>
      <c r="C99" s="303"/>
      <c r="D99" s="78"/>
      <c r="E99" s="78"/>
      <c r="F99" s="78"/>
      <c r="G99" s="78"/>
      <c r="H99" s="78"/>
      <c r="I99" s="78"/>
    </row>
    <row r="100" spans="1:10" ht="33" customHeight="1" x14ac:dyDescent="0.25">
      <c r="A100" s="86" t="s">
        <v>331</v>
      </c>
      <c r="B100" s="303">
        <f>'A4 Exploitation'!D318</f>
        <v>0</v>
      </c>
      <c r="C100" s="303"/>
      <c r="D100" s="78"/>
      <c r="E100" s="78"/>
      <c r="F100" s="78"/>
      <c r="G100" s="78"/>
      <c r="H100" s="78"/>
      <c r="I100" s="78"/>
    </row>
    <row r="101" spans="1:10" ht="33" customHeight="1" x14ac:dyDescent="0.25">
      <c r="A101" s="85" t="s">
        <v>332</v>
      </c>
      <c r="B101" s="303">
        <f>'A5 Exploitation'!D318</f>
        <v>0</v>
      </c>
      <c r="C101" s="303"/>
      <c r="D101" s="78"/>
      <c r="E101" s="78"/>
      <c r="F101" s="78"/>
      <c r="G101" s="78"/>
      <c r="H101" s="78"/>
      <c r="I101" s="78"/>
    </row>
    <row r="102" spans="1:10" ht="33" customHeight="1" x14ac:dyDescent="0.25">
      <c r="A102" s="85" t="s">
        <v>333</v>
      </c>
      <c r="B102" s="303">
        <f>'A6 Exploitation'!D318</f>
        <v>0</v>
      </c>
      <c r="C102" s="303"/>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2" t="s">
        <v>342</v>
      </c>
      <c r="C105" s="302"/>
      <c r="D105" s="78"/>
      <c r="E105" s="78"/>
      <c r="F105" s="78"/>
      <c r="G105" s="78"/>
      <c r="H105" s="78"/>
      <c r="I105" s="78"/>
      <c r="J105" s="77" t="str">
        <f>D18</f>
        <v>Gammart</v>
      </c>
    </row>
    <row r="106" spans="1:10" ht="33" customHeight="1" x14ac:dyDescent="0.25">
      <c r="A106" s="86" t="s">
        <v>328</v>
      </c>
      <c r="B106" s="303">
        <f>'A1 Exploitation'!D358</f>
        <v>0.8125</v>
      </c>
      <c r="C106" s="303"/>
      <c r="D106" s="78"/>
      <c r="E106" s="78"/>
      <c r="F106" s="78"/>
      <c r="G106" s="78"/>
      <c r="H106" s="78"/>
      <c r="I106" s="78"/>
    </row>
    <row r="107" spans="1:10" ht="33" customHeight="1" x14ac:dyDescent="0.25">
      <c r="A107" s="85" t="s">
        <v>329</v>
      </c>
      <c r="B107" s="303">
        <f>'A2 Exploitation'!D358</f>
        <v>0</v>
      </c>
      <c r="C107" s="303"/>
      <c r="D107" s="78"/>
      <c r="E107" s="78"/>
      <c r="F107" s="78"/>
      <c r="G107" s="78"/>
      <c r="H107" s="78"/>
      <c r="I107" s="78"/>
    </row>
    <row r="108" spans="1:10" ht="33" customHeight="1" x14ac:dyDescent="0.25">
      <c r="A108" s="86" t="s">
        <v>330</v>
      </c>
      <c r="B108" s="303">
        <f>'A3 Exploitation'!D358</f>
        <v>0</v>
      </c>
      <c r="C108" s="303"/>
      <c r="D108" s="78"/>
      <c r="E108" s="78"/>
      <c r="F108" s="78"/>
      <c r="G108" s="78"/>
      <c r="H108" s="78"/>
      <c r="I108" s="78"/>
    </row>
    <row r="109" spans="1:10" ht="33" customHeight="1" x14ac:dyDescent="0.25">
      <c r="A109" s="86" t="s">
        <v>331</v>
      </c>
      <c r="B109" s="303">
        <f>'A4 Exploitation'!D358</f>
        <v>0</v>
      </c>
      <c r="C109" s="303"/>
      <c r="D109" s="78"/>
      <c r="E109" s="78"/>
      <c r="F109" s="78"/>
      <c r="G109" s="78"/>
      <c r="H109" s="78"/>
      <c r="I109" s="78"/>
    </row>
    <row r="110" spans="1:10" ht="33" customHeight="1" x14ac:dyDescent="0.25">
      <c r="A110" s="85" t="s">
        <v>332</v>
      </c>
      <c r="B110" s="303">
        <f>'A5 Exploitation'!D358</f>
        <v>0</v>
      </c>
      <c r="C110" s="303"/>
      <c r="D110" s="78"/>
      <c r="E110" s="78"/>
      <c r="F110" s="78"/>
      <c r="G110" s="78"/>
      <c r="H110" s="78"/>
      <c r="I110" s="78"/>
    </row>
    <row r="111" spans="1:10" ht="33" customHeight="1" x14ac:dyDescent="0.25">
      <c r="A111" s="85" t="s">
        <v>333</v>
      </c>
      <c r="B111" s="303">
        <f>'A6 Exploitation'!D358</f>
        <v>0</v>
      </c>
      <c r="C111" s="303"/>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2" t="s">
        <v>343</v>
      </c>
      <c r="C114" s="302"/>
      <c r="D114" s="78"/>
      <c r="E114" s="78"/>
      <c r="F114" s="78"/>
      <c r="G114" s="78"/>
      <c r="H114" s="78"/>
      <c r="I114" s="78"/>
      <c r="J114" s="77" t="str">
        <f>D18</f>
        <v>Gammart</v>
      </c>
    </row>
    <row r="115" spans="1:10" ht="33" customHeight="1" x14ac:dyDescent="0.25">
      <c r="A115" s="86" t="s">
        <v>328</v>
      </c>
      <c r="B115" s="303">
        <f>'A1 Exploitation'!D391</f>
        <v>0.84375</v>
      </c>
      <c r="C115" s="303"/>
      <c r="D115" s="78"/>
      <c r="E115" s="78"/>
      <c r="F115" s="78"/>
      <c r="G115" s="78"/>
      <c r="H115" s="78"/>
      <c r="I115" s="78"/>
    </row>
    <row r="116" spans="1:10" ht="33" customHeight="1" x14ac:dyDescent="0.25">
      <c r="A116" s="85" t="s">
        <v>329</v>
      </c>
      <c r="B116" s="303">
        <f>'A2 Exploitation'!D391</f>
        <v>0</v>
      </c>
      <c r="C116" s="303"/>
      <c r="D116" s="78"/>
      <c r="E116" s="78"/>
      <c r="F116" s="78"/>
      <c r="G116" s="78"/>
      <c r="H116" s="78"/>
      <c r="I116" s="78"/>
    </row>
    <row r="117" spans="1:10" ht="33" customHeight="1" x14ac:dyDescent="0.25">
      <c r="A117" s="86" t="s">
        <v>330</v>
      </c>
      <c r="B117" s="303">
        <f>'A3 Exploitation'!D391</f>
        <v>0</v>
      </c>
      <c r="C117" s="303"/>
      <c r="D117" s="78"/>
      <c r="E117" s="78"/>
      <c r="F117" s="78"/>
      <c r="G117" s="78"/>
      <c r="H117" s="78"/>
      <c r="I117" s="78"/>
    </row>
    <row r="118" spans="1:10" ht="33" customHeight="1" x14ac:dyDescent="0.25">
      <c r="A118" s="86" t="s">
        <v>331</v>
      </c>
      <c r="B118" s="303">
        <f>'A4 Exploitation'!D391</f>
        <v>0</v>
      </c>
      <c r="C118" s="303"/>
      <c r="D118" s="78"/>
      <c r="E118" s="78"/>
      <c r="F118" s="78"/>
      <c r="G118" s="78"/>
      <c r="H118" s="78"/>
      <c r="I118" s="78"/>
    </row>
    <row r="119" spans="1:10" ht="33" customHeight="1" x14ac:dyDescent="0.25">
      <c r="A119" s="85" t="s">
        <v>332</v>
      </c>
      <c r="B119" s="303">
        <f>'A5 Exploitation'!D391</f>
        <v>0</v>
      </c>
      <c r="C119" s="303"/>
      <c r="D119" s="78"/>
      <c r="E119" s="78"/>
      <c r="F119" s="78"/>
      <c r="G119" s="78"/>
      <c r="H119" s="78"/>
      <c r="I119" s="78"/>
    </row>
    <row r="120" spans="1:10" ht="33" customHeight="1" x14ac:dyDescent="0.25">
      <c r="A120" s="85" t="s">
        <v>333</v>
      </c>
      <c r="B120" s="303">
        <f>'A6 Exploitation'!D391</f>
        <v>0</v>
      </c>
      <c r="C120" s="303"/>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2" t="s">
        <v>344</v>
      </c>
      <c r="C123" s="302"/>
      <c r="D123" s="78"/>
      <c r="E123" s="78"/>
      <c r="F123" s="78"/>
      <c r="G123" s="78"/>
      <c r="H123" s="78"/>
      <c r="I123" s="78"/>
      <c r="J123" s="77" t="str">
        <f>D18</f>
        <v>Gammart</v>
      </c>
    </row>
    <row r="124" spans="1:10" ht="33" customHeight="1" x14ac:dyDescent="0.25">
      <c r="A124" s="86" t="s">
        <v>328</v>
      </c>
      <c r="B124" s="303">
        <f>'A1 Exploitation'!D444</f>
        <v>0.87931034482758619</v>
      </c>
      <c r="C124" s="303"/>
      <c r="D124" s="78"/>
      <c r="E124" s="78"/>
      <c r="F124" s="78"/>
      <c r="G124" s="78"/>
      <c r="H124" s="78"/>
      <c r="I124" s="78"/>
    </row>
    <row r="125" spans="1:10" ht="33" customHeight="1" x14ac:dyDescent="0.25">
      <c r="A125" s="85" t="s">
        <v>329</v>
      </c>
      <c r="B125" s="303">
        <f>'A2 Exploitation'!D444</f>
        <v>0</v>
      </c>
      <c r="C125" s="303"/>
      <c r="D125" s="78"/>
      <c r="E125" s="78"/>
      <c r="F125" s="78"/>
      <c r="G125" s="78"/>
      <c r="H125" s="78"/>
      <c r="I125" s="78"/>
    </row>
    <row r="126" spans="1:10" ht="33" customHeight="1" x14ac:dyDescent="0.25">
      <c r="A126" s="86" t="s">
        <v>330</v>
      </c>
      <c r="B126" s="303">
        <f>'A3 Exploitation'!D444</f>
        <v>0</v>
      </c>
      <c r="C126" s="303"/>
      <c r="D126" s="78"/>
      <c r="E126" s="78"/>
      <c r="F126" s="78"/>
      <c r="G126" s="78"/>
      <c r="H126" s="78"/>
      <c r="I126" s="78"/>
    </row>
    <row r="127" spans="1:10" ht="33" customHeight="1" x14ac:dyDescent="0.25">
      <c r="A127" s="86" t="s">
        <v>331</v>
      </c>
      <c r="B127" s="303">
        <f>'A4 Exploitation'!D444</f>
        <v>0</v>
      </c>
      <c r="C127" s="303"/>
      <c r="D127" s="78"/>
      <c r="E127" s="78"/>
      <c r="F127" s="78"/>
      <c r="G127" s="78"/>
      <c r="H127" s="78"/>
      <c r="I127" s="78"/>
    </row>
    <row r="128" spans="1:10" ht="33" customHeight="1" x14ac:dyDescent="0.25">
      <c r="A128" s="85" t="s">
        <v>332</v>
      </c>
      <c r="B128" s="303">
        <f>'A5 Exploitation'!D444</f>
        <v>0</v>
      </c>
      <c r="C128" s="303"/>
      <c r="D128" s="78"/>
      <c r="E128" s="78"/>
      <c r="F128" s="78"/>
      <c r="G128" s="78"/>
      <c r="H128" s="78"/>
      <c r="I128" s="78"/>
    </row>
    <row r="129" spans="1:10" ht="33" customHeight="1" x14ac:dyDescent="0.25">
      <c r="A129" s="85" t="s">
        <v>333</v>
      </c>
      <c r="B129" s="303">
        <f>'A6 Exploitation'!D444</f>
        <v>0</v>
      </c>
      <c r="C129" s="303"/>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2" t="s">
        <v>345</v>
      </c>
      <c r="C132" s="302"/>
      <c r="D132" s="78"/>
      <c r="E132" s="78"/>
      <c r="F132" s="78"/>
      <c r="G132" s="78"/>
      <c r="H132" s="78"/>
      <c r="I132" s="78"/>
      <c r="J132" s="77" t="str">
        <f>D18</f>
        <v>Gammart</v>
      </c>
    </row>
    <row r="133" spans="1:10" ht="33" customHeight="1" x14ac:dyDescent="0.25">
      <c r="A133" s="86" t="s">
        <v>328</v>
      </c>
      <c r="B133" s="303">
        <f>'A1 Exploitation'!D481</f>
        <v>0.9285714285714286</v>
      </c>
      <c r="C133" s="303"/>
      <c r="D133" s="78"/>
      <c r="E133" s="78"/>
      <c r="F133" s="78"/>
      <c r="G133" s="78"/>
      <c r="H133" s="78"/>
      <c r="I133" s="78"/>
    </row>
    <row r="134" spans="1:10" ht="33" customHeight="1" x14ac:dyDescent="0.25">
      <c r="A134" s="85" t="s">
        <v>329</v>
      </c>
      <c r="B134" s="303">
        <f>'A2 Exploitation'!D481</f>
        <v>0</v>
      </c>
      <c r="C134" s="303"/>
      <c r="D134" s="78"/>
      <c r="E134" s="78"/>
      <c r="F134" s="78"/>
      <c r="G134" s="78"/>
      <c r="H134" s="78"/>
      <c r="I134" s="78"/>
    </row>
    <row r="135" spans="1:10" ht="33" customHeight="1" x14ac:dyDescent="0.25">
      <c r="A135" s="86" t="s">
        <v>330</v>
      </c>
      <c r="B135" s="303">
        <f>'A3 Exploitation'!D481</f>
        <v>0</v>
      </c>
      <c r="C135" s="303"/>
      <c r="D135" s="78"/>
      <c r="E135" s="78"/>
      <c r="F135" s="78"/>
      <c r="G135" s="78"/>
      <c r="H135" s="78"/>
      <c r="I135" s="78"/>
    </row>
    <row r="136" spans="1:10" ht="33" customHeight="1" x14ac:dyDescent="0.25">
      <c r="A136" s="86" t="s">
        <v>331</v>
      </c>
      <c r="B136" s="303">
        <f>'A4 Exploitation'!D481</f>
        <v>0</v>
      </c>
      <c r="C136" s="303"/>
      <c r="D136" s="78"/>
      <c r="E136" s="78"/>
      <c r="F136" s="78"/>
      <c r="G136" s="78"/>
      <c r="H136" s="78"/>
      <c r="I136" s="78"/>
    </row>
    <row r="137" spans="1:10" ht="33" customHeight="1" x14ac:dyDescent="0.25">
      <c r="A137" s="85" t="s">
        <v>332</v>
      </c>
      <c r="B137" s="303">
        <f>'A5 Exploitation'!D481</f>
        <v>0</v>
      </c>
      <c r="C137" s="303"/>
      <c r="D137" s="78"/>
      <c r="E137" s="78"/>
      <c r="F137" s="78"/>
      <c r="G137" s="78"/>
      <c r="H137" s="78"/>
      <c r="I137" s="78"/>
    </row>
    <row r="138" spans="1:10" ht="33" customHeight="1" x14ac:dyDescent="0.25">
      <c r="A138" s="85" t="s">
        <v>333</v>
      </c>
      <c r="B138" s="303">
        <f>'A6 Exploitation'!D481</f>
        <v>0</v>
      </c>
      <c r="C138" s="303"/>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2" t="s">
        <v>346</v>
      </c>
      <c r="C141" s="302"/>
      <c r="D141" s="78"/>
      <c r="E141" s="78"/>
      <c r="F141" s="78"/>
      <c r="G141" s="78"/>
      <c r="H141" s="78"/>
      <c r="I141" s="78"/>
      <c r="J141" s="77" t="str">
        <f>D18</f>
        <v>Gammart</v>
      </c>
    </row>
    <row r="142" spans="1:10" ht="33" customHeight="1" x14ac:dyDescent="0.25">
      <c r="A142" s="86" t="s">
        <v>328</v>
      </c>
      <c r="B142" s="303">
        <f>'A1 Exploitation'!D503</f>
        <v>0.75</v>
      </c>
      <c r="C142" s="303"/>
      <c r="D142" s="78"/>
      <c r="E142" s="78"/>
      <c r="F142" s="78"/>
      <c r="G142" s="78"/>
      <c r="H142" s="78"/>
      <c r="I142" s="78"/>
    </row>
    <row r="143" spans="1:10" ht="33" customHeight="1" x14ac:dyDescent="0.25">
      <c r="A143" s="85" t="s">
        <v>329</v>
      </c>
      <c r="B143" s="303">
        <f>'A2 Exploitation'!D503</f>
        <v>0</v>
      </c>
      <c r="C143" s="303"/>
      <c r="D143" s="78"/>
      <c r="E143" s="78"/>
      <c r="F143" s="78"/>
      <c r="G143" s="78"/>
      <c r="H143" s="78"/>
      <c r="I143" s="78"/>
    </row>
    <row r="144" spans="1:10" ht="33" customHeight="1" x14ac:dyDescent="0.25">
      <c r="A144" s="86" t="s">
        <v>330</v>
      </c>
      <c r="B144" s="303">
        <f>'A3 Exploitation'!D503</f>
        <v>0</v>
      </c>
      <c r="C144" s="303"/>
      <c r="D144" s="78"/>
      <c r="E144" s="78"/>
      <c r="F144" s="78"/>
      <c r="G144" s="78"/>
      <c r="H144" s="78"/>
      <c r="I144" s="78"/>
    </row>
    <row r="145" spans="1:10" ht="33" customHeight="1" x14ac:dyDescent="0.25">
      <c r="A145" s="86" t="s">
        <v>331</v>
      </c>
      <c r="B145" s="303">
        <f>'A4 Exploitation'!D503</f>
        <v>0</v>
      </c>
      <c r="C145" s="303"/>
      <c r="D145" s="78"/>
      <c r="E145" s="78"/>
      <c r="F145" s="78"/>
      <c r="G145" s="78"/>
      <c r="H145" s="78"/>
      <c r="I145" s="78"/>
    </row>
    <row r="146" spans="1:10" ht="33" customHeight="1" x14ac:dyDescent="0.25">
      <c r="A146" s="85" t="s">
        <v>332</v>
      </c>
      <c r="B146" s="303">
        <f>'A5 Exploitation'!D503</f>
        <v>0</v>
      </c>
      <c r="C146" s="303"/>
      <c r="D146" s="78"/>
      <c r="E146" s="78"/>
      <c r="F146" s="78"/>
      <c r="G146" s="78"/>
      <c r="H146" s="78"/>
      <c r="I146" s="78"/>
    </row>
    <row r="147" spans="1:10" ht="33" customHeight="1" x14ac:dyDescent="0.25">
      <c r="A147" s="85" t="s">
        <v>333</v>
      </c>
      <c r="B147" s="303">
        <f>'A6 Exploitation'!D503</f>
        <v>0</v>
      </c>
      <c r="C147" s="303"/>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2" t="s">
        <v>347</v>
      </c>
      <c r="C150" s="302"/>
      <c r="D150" s="78"/>
      <c r="E150" s="78"/>
      <c r="F150" s="78"/>
      <c r="G150" s="78"/>
      <c r="H150" s="78"/>
      <c r="I150" s="78"/>
      <c r="J150" s="77" t="str">
        <f>D18</f>
        <v>Gammart</v>
      </c>
    </row>
    <row r="151" spans="1:10" ht="33" customHeight="1" x14ac:dyDescent="0.25">
      <c r="A151" s="86" t="s">
        <v>328</v>
      </c>
      <c r="B151" s="303">
        <f>'A1 Exploitation'!D514</f>
        <v>0.875</v>
      </c>
      <c r="C151" s="303"/>
      <c r="D151" s="78"/>
      <c r="E151" s="78"/>
      <c r="F151" s="78"/>
      <c r="G151" s="78"/>
      <c r="H151" s="78"/>
      <c r="I151" s="78"/>
    </row>
    <row r="152" spans="1:10" ht="33" customHeight="1" x14ac:dyDescent="0.25">
      <c r="A152" s="85" t="s">
        <v>329</v>
      </c>
      <c r="B152" s="303">
        <f>'A2 Exploitation'!D514</f>
        <v>0</v>
      </c>
      <c r="C152" s="303"/>
      <c r="D152" s="78"/>
      <c r="E152" s="78"/>
      <c r="F152" s="78"/>
      <c r="G152" s="78"/>
      <c r="H152" s="78"/>
      <c r="I152" s="78"/>
    </row>
    <row r="153" spans="1:10" ht="33" customHeight="1" x14ac:dyDescent="0.25">
      <c r="A153" s="86" t="s">
        <v>330</v>
      </c>
      <c r="B153" s="303">
        <f>'A3 Exploitation'!D514</f>
        <v>0</v>
      </c>
      <c r="C153" s="303"/>
      <c r="D153" s="78"/>
      <c r="E153" s="78"/>
      <c r="F153" s="78"/>
      <c r="G153" s="78"/>
      <c r="H153" s="78"/>
      <c r="I153" s="78"/>
    </row>
    <row r="154" spans="1:10" ht="33" customHeight="1" x14ac:dyDescent="0.25">
      <c r="A154" s="86" t="s">
        <v>331</v>
      </c>
      <c r="B154" s="303">
        <f>'A4 Exploitation'!D514</f>
        <v>0</v>
      </c>
      <c r="C154" s="303"/>
      <c r="D154" s="78"/>
      <c r="E154" s="78"/>
      <c r="F154" s="78"/>
      <c r="G154" s="78"/>
      <c r="H154" s="78"/>
      <c r="I154" s="78"/>
    </row>
    <row r="155" spans="1:10" ht="33" customHeight="1" x14ac:dyDescent="0.25">
      <c r="A155" s="85" t="s">
        <v>332</v>
      </c>
      <c r="B155" s="303">
        <f>'A5 Exploitation'!D514</f>
        <v>0</v>
      </c>
      <c r="C155" s="303"/>
      <c r="D155" s="78"/>
      <c r="E155" s="78"/>
      <c r="F155" s="78"/>
      <c r="G155" s="78"/>
      <c r="H155" s="78"/>
      <c r="I155" s="78"/>
    </row>
    <row r="156" spans="1:10" ht="33" customHeight="1" x14ac:dyDescent="0.25">
      <c r="A156" s="85" t="s">
        <v>333</v>
      </c>
      <c r="B156" s="303">
        <f>'A6 Exploitation'!D514</f>
        <v>0</v>
      </c>
      <c r="C156" s="303"/>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6"/>
      <c r="C159" s="306"/>
      <c r="D159" s="78"/>
      <c r="E159" s="78"/>
      <c r="F159" s="78"/>
      <c r="G159" s="78"/>
      <c r="H159" s="78"/>
      <c r="I159" s="78"/>
    </row>
    <row r="160" spans="1:10" ht="33" customHeight="1" x14ac:dyDescent="0.25">
      <c r="A160" s="85" t="s">
        <v>326</v>
      </c>
      <c r="B160" s="302" t="s">
        <v>348</v>
      </c>
      <c r="C160" s="302"/>
      <c r="D160" s="78"/>
      <c r="E160" s="78"/>
      <c r="F160" s="78"/>
      <c r="G160" s="78"/>
      <c r="H160" s="78"/>
      <c r="I160" s="78"/>
      <c r="J160" s="77" t="str">
        <f>D18</f>
        <v>Gammart</v>
      </c>
    </row>
    <row r="161" spans="1:10" ht="33" customHeight="1" x14ac:dyDescent="0.25">
      <c r="A161" s="86" t="s">
        <v>328</v>
      </c>
      <c r="B161" s="303">
        <f>'A1 Exploitation'!D534</f>
        <v>0.8571428571428571</v>
      </c>
      <c r="C161" s="303"/>
      <c r="D161" s="78"/>
      <c r="E161" s="78"/>
      <c r="F161" s="78"/>
      <c r="G161" s="78"/>
      <c r="H161" s="78"/>
      <c r="I161" s="78"/>
    </row>
    <row r="162" spans="1:10" ht="33" customHeight="1" x14ac:dyDescent="0.25">
      <c r="A162" s="85" t="s">
        <v>329</v>
      </c>
      <c r="B162" s="303">
        <f>'A2 Exploitation'!D534</f>
        <v>0</v>
      </c>
      <c r="C162" s="303"/>
      <c r="D162" s="78"/>
      <c r="E162" s="78"/>
      <c r="F162" s="78"/>
      <c r="G162" s="78"/>
      <c r="H162" s="78"/>
      <c r="I162" s="78"/>
    </row>
    <row r="163" spans="1:10" ht="33" customHeight="1" x14ac:dyDescent="0.25">
      <c r="A163" s="86" t="s">
        <v>330</v>
      </c>
      <c r="B163" s="303">
        <f>'A3 Exploitation'!D534</f>
        <v>0</v>
      </c>
      <c r="C163" s="303"/>
      <c r="D163" s="78"/>
      <c r="E163" s="78"/>
      <c r="F163" s="78"/>
      <c r="G163" s="78"/>
      <c r="H163" s="78"/>
      <c r="I163" s="78"/>
    </row>
    <row r="164" spans="1:10" ht="33" customHeight="1" x14ac:dyDescent="0.25">
      <c r="A164" s="86" t="s">
        <v>331</v>
      </c>
      <c r="B164" s="303">
        <f>'A4 Exploitation'!D534</f>
        <v>0</v>
      </c>
      <c r="C164" s="303"/>
    </row>
    <row r="165" spans="1:10" ht="33" customHeight="1" x14ac:dyDescent="0.25">
      <c r="A165" s="85" t="s">
        <v>332</v>
      </c>
      <c r="B165" s="303">
        <f>'A5 Exploitation'!D534</f>
        <v>0</v>
      </c>
      <c r="C165" s="303"/>
    </row>
    <row r="166" spans="1:10" ht="18" x14ac:dyDescent="0.25">
      <c r="A166" s="85" t="s">
        <v>333</v>
      </c>
      <c r="B166" s="303">
        <f>'A6 Exploitation'!D534</f>
        <v>0</v>
      </c>
      <c r="C166" s="303"/>
    </row>
    <row r="167" spans="1:10" ht="18.75" x14ac:dyDescent="0.25">
      <c r="A167" s="89"/>
      <c r="B167" s="82"/>
      <c r="C167" s="82"/>
    </row>
    <row r="168" spans="1:10" ht="33" customHeight="1" x14ac:dyDescent="0.25">
      <c r="A168" s="89"/>
      <c r="B168" s="82"/>
      <c r="C168" s="82"/>
    </row>
    <row r="169" spans="1:10" ht="33" customHeight="1" x14ac:dyDescent="0.25">
      <c r="A169" s="85" t="s">
        <v>326</v>
      </c>
      <c r="B169" s="302" t="s">
        <v>349</v>
      </c>
      <c r="C169" s="302"/>
      <c r="J169" s="77" t="str">
        <f>D18</f>
        <v>Gammart</v>
      </c>
    </row>
    <row r="170" spans="1:10" ht="33" customHeight="1" x14ac:dyDescent="0.25">
      <c r="A170" s="86" t="s">
        <v>328</v>
      </c>
      <c r="B170" s="303">
        <f>'A1 Exploitation'!D545</f>
        <v>1</v>
      </c>
      <c r="C170" s="303"/>
    </row>
    <row r="171" spans="1:10" ht="33" customHeight="1" x14ac:dyDescent="0.25">
      <c r="A171" s="85" t="s">
        <v>329</v>
      </c>
      <c r="B171" s="303">
        <f>'A2 Exploitation'!D545</f>
        <v>0</v>
      </c>
      <c r="C171" s="303"/>
    </row>
    <row r="172" spans="1:10" ht="33" customHeight="1" x14ac:dyDescent="0.25">
      <c r="A172" s="86" t="s">
        <v>330</v>
      </c>
      <c r="B172" s="303">
        <f>'A3 Exploitation'!D545</f>
        <v>0</v>
      </c>
      <c r="C172" s="303"/>
    </row>
    <row r="173" spans="1:10" ht="33" customHeight="1" x14ac:dyDescent="0.25">
      <c r="A173" s="86" t="s">
        <v>331</v>
      </c>
      <c r="B173" s="303">
        <f>'A4 Exploitation'!D545</f>
        <v>0</v>
      </c>
      <c r="C173" s="303"/>
    </row>
    <row r="174" spans="1:10" ht="33" customHeight="1" x14ac:dyDescent="0.25">
      <c r="A174" s="85" t="s">
        <v>332</v>
      </c>
      <c r="B174" s="303">
        <f>'A5 Exploitation'!D545</f>
        <v>0</v>
      </c>
      <c r="C174" s="303"/>
    </row>
    <row r="175" spans="1:10" ht="18" x14ac:dyDescent="0.25">
      <c r="A175" s="85" t="s">
        <v>333</v>
      </c>
      <c r="B175" s="303">
        <f>'A6 Exploitation'!D545</f>
        <v>0</v>
      </c>
      <c r="C175" s="303"/>
    </row>
    <row r="176" spans="1:10" ht="18.75" x14ac:dyDescent="0.25">
      <c r="A176" s="89"/>
      <c r="B176" s="82"/>
      <c r="C176" s="82"/>
    </row>
    <row r="177" spans="1:10" ht="33" customHeight="1" x14ac:dyDescent="0.25">
      <c r="A177" s="89"/>
      <c r="B177" s="82"/>
      <c r="C177" s="82"/>
    </row>
    <row r="178" spans="1:10" ht="33" customHeight="1" x14ac:dyDescent="0.25">
      <c r="A178" s="85" t="s">
        <v>326</v>
      </c>
      <c r="B178" s="302" t="s">
        <v>350</v>
      </c>
      <c r="C178" s="302"/>
      <c r="J178" s="77" t="str">
        <f>D18</f>
        <v>Gammart</v>
      </c>
    </row>
    <row r="179" spans="1:10" ht="33" customHeight="1" x14ac:dyDescent="0.25">
      <c r="A179" s="86" t="s">
        <v>328</v>
      </c>
      <c r="B179" s="303">
        <f>'A1 Technique'!D199</f>
        <v>0.8660714285714286</v>
      </c>
      <c r="C179" s="303"/>
    </row>
    <row r="180" spans="1:10" ht="33" customHeight="1" x14ac:dyDescent="0.25">
      <c r="A180" s="85" t="s">
        <v>329</v>
      </c>
      <c r="B180" s="303">
        <f>'A2 Technique'!D199</f>
        <v>0</v>
      </c>
      <c r="C180" s="303"/>
    </row>
    <row r="181" spans="1:10" ht="33" customHeight="1" x14ac:dyDescent="0.25">
      <c r="A181" s="86" t="s">
        <v>330</v>
      </c>
      <c r="B181" s="303">
        <f>'A3 Technique'!D199</f>
        <v>0</v>
      </c>
      <c r="C181" s="303"/>
    </row>
    <row r="182" spans="1:10" ht="33" customHeight="1" x14ac:dyDescent="0.25">
      <c r="A182" s="86" t="s">
        <v>331</v>
      </c>
      <c r="B182" s="303">
        <f>'A4 Technique'!D199</f>
        <v>0</v>
      </c>
      <c r="C182" s="303"/>
    </row>
    <row r="183" spans="1:10" ht="33" customHeight="1" x14ac:dyDescent="0.25">
      <c r="A183" s="85" t="s">
        <v>332</v>
      </c>
      <c r="B183" s="303">
        <f>'A5 Technique'!D199</f>
        <v>0</v>
      </c>
      <c r="C183" s="303"/>
    </row>
    <row r="184" spans="1:10" ht="18" x14ac:dyDescent="0.25">
      <c r="A184" s="85" t="s">
        <v>333</v>
      </c>
      <c r="B184" s="303">
        <f>'A6 Technique'!D199</f>
        <v>0</v>
      </c>
      <c r="C184" s="30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8"/>
      <c r="E1" s="308"/>
      <c r="F1" s="308"/>
      <c r="G1" s="308"/>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09" t="s">
        <v>179</v>
      </c>
      <c r="B7" s="309"/>
      <c r="C7" s="309"/>
      <c r="D7" s="309"/>
      <c r="E7" s="309"/>
      <c r="F7" s="309"/>
      <c r="G7" s="125"/>
    </row>
    <row r="8" spans="1:7" ht="29.25" x14ac:dyDescent="0.45">
      <c r="A8" s="310" t="str">
        <f>'Page de garde'!D18</f>
        <v>Gammart</v>
      </c>
      <c r="B8" s="310"/>
      <c r="C8" s="310"/>
      <c r="D8" s="310"/>
      <c r="E8" s="310"/>
      <c r="F8" s="310"/>
      <c r="G8" s="125"/>
    </row>
    <row r="9" spans="1:7" ht="24" x14ac:dyDescent="0.45">
      <c r="A9" s="14" t="s">
        <v>42</v>
      </c>
      <c r="B9" s="311"/>
      <c r="C9" s="311"/>
      <c r="D9" s="311"/>
      <c r="E9" s="311"/>
      <c r="F9" s="311"/>
      <c r="G9" s="125"/>
    </row>
    <row r="10" spans="1:7" ht="24" x14ac:dyDescent="0.45">
      <c r="A10" s="15" t="s">
        <v>44</v>
      </c>
      <c r="B10" s="312"/>
      <c r="C10" s="312"/>
      <c r="D10" s="312"/>
      <c r="E10" s="312"/>
      <c r="F10" s="312"/>
      <c r="G10" s="125"/>
    </row>
    <row r="11" spans="1:7" ht="24" x14ac:dyDescent="0.45">
      <c r="A11" s="14" t="s">
        <v>43</v>
      </c>
      <c r="B11" s="307"/>
      <c r="C11" s="307"/>
      <c r="D11" s="307"/>
      <c r="E11" s="307"/>
      <c r="F11" s="307"/>
      <c r="G11" s="125"/>
    </row>
    <row r="12" spans="1:7" ht="24" x14ac:dyDescent="0.45">
      <c r="A12" s="14" t="s">
        <v>239</v>
      </c>
      <c r="B12" s="313">
        <f>D549</f>
        <v>0</v>
      </c>
      <c r="C12" s="313"/>
      <c r="D12" s="313"/>
      <c r="E12" s="313"/>
      <c r="F12" s="313"/>
      <c r="G12" s="125"/>
    </row>
    <row r="13" spans="1:7" ht="22.5" x14ac:dyDescent="0.45">
      <c r="D13" s="314"/>
      <c r="E13" s="314"/>
      <c r="F13" s="314"/>
      <c r="G13" s="31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8" t="s">
        <v>379</v>
      </c>
      <c r="B38" s="319"/>
      <c r="C38" s="319"/>
      <c r="D38" s="319"/>
      <c r="E38" s="319"/>
      <c r="F38" s="32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5" t="s">
        <v>30</v>
      </c>
      <c r="B50" s="316" t="s">
        <v>31</v>
      </c>
      <c r="C50" s="316"/>
      <c r="D50" s="316" t="s">
        <v>46</v>
      </c>
      <c r="E50" s="317" t="s">
        <v>310</v>
      </c>
      <c r="F50" s="317" t="s">
        <v>360</v>
      </c>
      <c r="G50" s="127"/>
    </row>
    <row r="51" spans="1:7" ht="16.5" customHeight="1"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8" t="s">
        <v>379</v>
      </c>
      <c r="B94" s="319"/>
      <c r="C94" s="319"/>
      <c r="D94" s="319"/>
      <c r="E94" s="319"/>
      <c r="F94" s="32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5" t="s">
        <v>30</v>
      </c>
      <c r="B107" s="316" t="s">
        <v>31</v>
      </c>
      <c r="C107" s="316"/>
      <c r="D107" s="316" t="s">
        <v>46</v>
      </c>
      <c r="E107" s="317" t="s">
        <v>310</v>
      </c>
      <c r="F107" s="317" t="s">
        <v>360</v>
      </c>
    </row>
    <row r="108" spans="1:7" ht="16.5" customHeight="1"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5" t="s">
        <v>30</v>
      </c>
      <c r="B162" s="316" t="s">
        <v>31</v>
      </c>
      <c r="C162" s="316"/>
      <c r="D162" s="316" t="s">
        <v>46</v>
      </c>
      <c r="E162" s="317" t="s">
        <v>310</v>
      </c>
      <c r="F162" s="317" t="s">
        <v>360</v>
      </c>
      <c r="G162" s="127"/>
    </row>
    <row r="163" spans="1:7" ht="16.5" customHeight="1"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4" t="s">
        <v>379</v>
      </c>
      <c r="B195" s="324"/>
      <c r="C195" s="324"/>
      <c r="D195" s="324"/>
      <c r="E195" s="324"/>
      <c r="F195" s="32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5" t="s">
        <v>30</v>
      </c>
      <c r="B209" s="316" t="s">
        <v>31</v>
      </c>
      <c r="C209" s="316"/>
      <c r="D209" s="316" t="s">
        <v>46</v>
      </c>
      <c r="E209" s="317" t="s">
        <v>310</v>
      </c>
      <c r="F209" s="317" t="s">
        <v>360</v>
      </c>
      <c r="G209" s="127"/>
    </row>
    <row r="210" spans="1:7" ht="16.5" customHeight="1"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4" t="s">
        <v>379</v>
      </c>
      <c r="B256" s="324"/>
      <c r="C256" s="324"/>
      <c r="D256" s="324"/>
      <c r="E256" s="324"/>
      <c r="F256" s="32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5" t="s">
        <v>30</v>
      </c>
      <c r="B270" s="316" t="s">
        <v>31</v>
      </c>
      <c r="C270" s="316"/>
      <c r="D270" s="316" t="s">
        <v>46</v>
      </c>
      <c r="E270" s="317" t="s">
        <v>310</v>
      </c>
      <c r="F270" s="317" t="s">
        <v>360</v>
      </c>
      <c r="G270" s="214"/>
    </row>
    <row r="271" spans="1:7" s="16" customFormat="1" ht="16.5" customHeigh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5" t="s">
        <v>396</v>
      </c>
      <c r="B308" s="326"/>
      <c r="C308" s="326"/>
      <c r="D308" s="326"/>
      <c r="E308" s="326"/>
      <c r="F308" s="32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5" t="s">
        <v>30</v>
      </c>
      <c r="B322" s="316" t="s">
        <v>31</v>
      </c>
      <c r="C322" s="316"/>
      <c r="D322" s="316" t="s">
        <v>46</v>
      </c>
      <c r="E322" s="317" t="s">
        <v>310</v>
      </c>
      <c r="F322" s="317" t="s">
        <v>360</v>
      </c>
      <c r="G322" s="127"/>
    </row>
    <row r="323" spans="1:7" ht="16.5" customHeight="1"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5" t="s">
        <v>379</v>
      </c>
      <c r="B349" s="326"/>
      <c r="C349" s="326"/>
      <c r="D349" s="326"/>
      <c r="E349" s="326"/>
      <c r="F349" s="32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5" t="s">
        <v>30</v>
      </c>
      <c r="B362" s="316" t="s">
        <v>31</v>
      </c>
      <c r="C362" s="316"/>
      <c r="D362" s="316" t="s">
        <v>46</v>
      </c>
      <c r="E362" s="317" t="s">
        <v>310</v>
      </c>
      <c r="F362" s="317" t="s">
        <v>360</v>
      </c>
      <c r="G362" s="127"/>
    </row>
    <row r="363" spans="1:7" ht="16.5" customHeight="1"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4" t="s">
        <v>379</v>
      </c>
      <c r="B383" s="324"/>
      <c r="C383" s="324"/>
      <c r="D383" s="324"/>
      <c r="E383" s="324"/>
      <c r="F383" s="32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5" t="s">
        <v>30</v>
      </c>
      <c r="B395" s="316" t="s">
        <v>31</v>
      </c>
      <c r="C395" s="316"/>
      <c r="D395" s="316" t="s">
        <v>46</v>
      </c>
      <c r="E395" s="317" t="s">
        <v>310</v>
      </c>
      <c r="F395" s="317" t="s">
        <v>360</v>
      </c>
      <c r="G395" s="127"/>
    </row>
    <row r="396" spans="1:7" ht="16.5" customHeight="1"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4" t="s">
        <v>379</v>
      </c>
      <c r="B435" s="324"/>
      <c r="C435" s="324"/>
      <c r="D435" s="324"/>
      <c r="E435" s="324"/>
      <c r="F435" s="32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5" t="s">
        <v>30</v>
      </c>
      <c r="B448" s="316" t="s">
        <v>31</v>
      </c>
      <c r="C448" s="316"/>
      <c r="D448" s="316" t="s">
        <v>46</v>
      </c>
      <c r="E448" s="317" t="s">
        <v>310</v>
      </c>
      <c r="F448" s="317" t="s">
        <v>360</v>
      </c>
      <c r="G448" s="127"/>
    </row>
    <row r="449" spans="1:6" ht="16.5" customHeight="1"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8" t="s">
        <v>379</v>
      </c>
      <c r="B471" s="329"/>
      <c r="C471" s="329"/>
      <c r="D471" s="329"/>
      <c r="E471" s="329"/>
      <c r="F471" s="32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0" t="s">
        <v>367</v>
      </c>
      <c r="B483" s="330"/>
      <c r="C483" s="330"/>
      <c r="D483" s="330"/>
      <c r="E483" s="185"/>
      <c r="F483" s="201"/>
    </row>
    <row r="484" spans="1:7" x14ac:dyDescent="0.3">
      <c r="A484" s="74">
        <f>B11</f>
        <v>0</v>
      </c>
      <c r="B484" s="124"/>
      <c r="C484" s="135"/>
      <c r="D484" s="124"/>
    </row>
    <row r="485" spans="1:7" ht="16.5" customHeight="1" x14ac:dyDescent="0.3">
      <c r="A485" s="315" t="s">
        <v>30</v>
      </c>
      <c r="B485" s="316" t="s">
        <v>31</v>
      </c>
      <c r="C485" s="316"/>
      <c r="D485" s="316" t="s">
        <v>46</v>
      </c>
      <c r="E485" s="317" t="s">
        <v>310</v>
      </c>
      <c r="F485" s="317" t="s">
        <v>360</v>
      </c>
      <c r="G485" s="127"/>
    </row>
    <row r="486" spans="1:7" ht="16.5" customHeight="1" x14ac:dyDescent="0.3">
      <c r="A486" s="315"/>
      <c r="B486" s="41" t="s">
        <v>34</v>
      </c>
      <c r="C486" s="41" t="s">
        <v>33</v>
      </c>
      <c r="D486" s="316"/>
      <c r="E486" s="317"/>
      <c r="F486" s="31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5" t="s">
        <v>30</v>
      </c>
      <c r="B507" s="316" t="s">
        <v>31</v>
      </c>
      <c r="C507" s="316"/>
      <c r="D507" s="316" t="s">
        <v>46</v>
      </c>
      <c r="E507" s="317" t="s">
        <v>310</v>
      </c>
      <c r="F507" s="317" t="s">
        <v>360</v>
      </c>
      <c r="G507" s="127"/>
    </row>
    <row r="508" spans="1:7" ht="16.5" customHeight="1" x14ac:dyDescent="0.3">
      <c r="A508" s="315"/>
      <c r="B508" s="41" t="s">
        <v>34</v>
      </c>
      <c r="C508" s="41" t="s">
        <v>33</v>
      </c>
      <c r="D508" s="316"/>
      <c r="E508" s="317"/>
      <c r="F508" s="31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5" t="s">
        <v>30</v>
      </c>
      <c r="B518" s="316" t="s">
        <v>31</v>
      </c>
      <c r="C518" s="316"/>
      <c r="D518" s="316" t="s">
        <v>46</v>
      </c>
      <c r="E518" s="317" t="s">
        <v>310</v>
      </c>
      <c r="F518" s="317" t="s">
        <v>360</v>
      </c>
      <c r="G518" s="127"/>
    </row>
    <row r="519" spans="1:7" ht="16.5" customHeight="1" x14ac:dyDescent="0.3">
      <c r="A519" s="315"/>
      <c r="B519" s="41" t="s">
        <v>34</v>
      </c>
      <c r="C519" s="41" t="s">
        <v>33</v>
      </c>
      <c r="D519" s="316"/>
      <c r="E519" s="317"/>
      <c r="F519" s="31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5" t="s">
        <v>30</v>
      </c>
      <c r="B538" s="316" t="s">
        <v>31</v>
      </c>
      <c r="C538" s="316"/>
      <c r="D538" s="316" t="s">
        <v>46</v>
      </c>
      <c r="E538" s="317" t="s">
        <v>310</v>
      </c>
      <c r="F538" s="317" t="s">
        <v>360</v>
      </c>
      <c r="G538" s="127"/>
    </row>
    <row r="539" spans="1:7" ht="16.5" customHeight="1" x14ac:dyDescent="0.3">
      <c r="A539" s="315"/>
      <c r="B539" s="41" t="s">
        <v>34</v>
      </c>
      <c r="C539" s="41" t="s">
        <v>33</v>
      </c>
      <c r="D539" s="316"/>
      <c r="E539" s="317"/>
      <c r="F539" s="31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8"/>
      <c r="E1" s="308"/>
      <c r="F1" s="308"/>
      <c r="G1" s="308"/>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2" t="s">
        <v>50</v>
      </c>
      <c r="B6" s="332"/>
      <c r="C6" s="332"/>
      <c r="D6" s="332"/>
      <c r="E6" s="332"/>
      <c r="F6" s="332"/>
      <c r="G6" s="125"/>
    </row>
    <row r="7" spans="1:7" s="12" customFormat="1" ht="21.75" customHeight="1" x14ac:dyDescent="0.45">
      <c r="A7" s="310" t="str">
        <f>'A5 Exploitation'!A8:F8</f>
        <v>Gammart</v>
      </c>
      <c r="B7" s="310"/>
      <c r="C7" s="310"/>
      <c r="D7" s="310"/>
      <c r="E7" s="310"/>
      <c r="F7" s="310"/>
      <c r="G7" s="125"/>
    </row>
    <row r="8" spans="1:7" s="12" customFormat="1" ht="24" x14ac:dyDescent="0.45">
      <c r="A8" s="14" t="s">
        <v>42</v>
      </c>
      <c r="B8" s="333">
        <f>'A5 Exploitation'!B9:F9</f>
        <v>0</v>
      </c>
      <c r="C8" s="333"/>
      <c r="D8" s="333"/>
      <c r="E8" s="333"/>
      <c r="F8" s="333"/>
      <c r="G8" s="125"/>
    </row>
    <row r="9" spans="1:7" s="12" customFormat="1" ht="24" x14ac:dyDescent="0.45">
      <c r="A9" s="15" t="s">
        <v>44</v>
      </c>
      <c r="B9" s="334">
        <f>'A5 Exploitation'!B10:F10</f>
        <v>0</v>
      </c>
      <c r="C9" s="334"/>
      <c r="D9" s="334"/>
      <c r="E9" s="334"/>
      <c r="F9" s="334"/>
      <c r="G9" s="125"/>
    </row>
    <row r="10" spans="1:7" s="12" customFormat="1" ht="24" x14ac:dyDescent="0.45">
      <c r="A10" s="14" t="s">
        <v>43</v>
      </c>
      <c r="B10" s="331">
        <f>'A5 Exploitation'!B11:F11</f>
        <v>0</v>
      </c>
      <c r="C10" s="331"/>
      <c r="D10" s="331"/>
      <c r="E10" s="331"/>
      <c r="F10" s="331"/>
      <c r="G10" s="125"/>
    </row>
    <row r="11" spans="1:7" s="12" customFormat="1" ht="24" x14ac:dyDescent="0.45">
      <c r="A11" s="14" t="s">
        <v>294</v>
      </c>
      <c r="B11" s="335">
        <f>D199</f>
        <v>0</v>
      </c>
      <c r="C11" s="335"/>
      <c r="D11" s="335"/>
      <c r="E11" s="335"/>
      <c r="F11" s="335"/>
      <c r="G11" s="125"/>
    </row>
    <row r="12" spans="1:7" s="12" customFormat="1" ht="22.5" x14ac:dyDescent="0.45">
      <c r="A12" s="11"/>
      <c r="D12" s="314"/>
      <c r="E12" s="314"/>
      <c r="F12" s="314"/>
      <c r="G12" s="314"/>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1" t="s">
        <v>36</v>
      </c>
      <c r="B22" s="342"/>
      <c r="C22" s="343"/>
      <c r="D22" s="258">
        <f>SUM(B17:C21)</f>
        <v>0</v>
      </c>
    </row>
    <row r="23" spans="1:7" x14ac:dyDescent="0.3">
      <c r="A23" s="336" t="s">
        <v>295</v>
      </c>
      <c r="B23" s="337"/>
      <c r="C23" s="338"/>
      <c r="D23" s="33">
        <f>D22/(COUNT(B17:C21)*2)</f>
        <v>0</v>
      </c>
    </row>
    <row r="24" spans="1:7" s="22" customFormat="1" x14ac:dyDescent="0.3">
      <c r="A24" s="26"/>
      <c r="B24" s="27"/>
      <c r="C24" s="27"/>
      <c r="D24" s="28"/>
      <c r="G24" s="126"/>
    </row>
    <row r="25" spans="1:7" ht="19.5" x14ac:dyDescent="0.4">
      <c r="A25" s="344" t="s">
        <v>4</v>
      </c>
      <c r="B25" s="345"/>
      <c r="C25" s="345"/>
      <c r="D25" s="345"/>
      <c r="E25" s="345"/>
      <c r="F25" s="34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6" t="s">
        <v>36</v>
      </c>
      <c r="B33" s="337"/>
      <c r="C33" s="338"/>
      <c r="D33" s="257">
        <f>SUM(B26:C32)</f>
        <v>0</v>
      </c>
    </row>
    <row r="34" spans="1:7" x14ac:dyDescent="0.3">
      <c r="A34" s="336" t="s">
        <v>295</v>
      </c>
      <c r="B34" s="337"/>
      <c r="C34" s="338"/>
      <c r="D34" s="33">
        <f>D33/(COUNT(B26:C32)*2)</f>
        <v>0</v>
      </c>
    </row>
    <row r="35" spans="1:7" s="22" customFormat="1" x14ac:dyDescent="0.3">
      <c r="A35" s="26"/>
      <c r="B35" s="27"/>
      <c r="C35" s="27"/>
      <c r="D35" s="28"/>
      <c r="G35" s="126"/>
    </row>
    <row r="36" spans="1:7" s="22" customFormat="1" ht="19.5" x14ac:dyDescent="0.4">
      <c r="A36" s="344" t="s">
        <v>219</v>
      </c>
      <c r="B36" s="345"/>
      <c r="C36" s="345"/>
      <c r="D36" s="345"/>
      <c r="E36" s="345"/>
      <c r="F36" s="34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6" t="s">
        <v>36</v>
      </c>
      <c r="B42" s="337"/>
      <c r="C42" s="338"/>
      <c r="D42" s="257">
        <f>SUM(B37:C41)</f>
        <v>0</v>
      </c>
      <c r="E42" s="13"/>
      <c r="F42" s="13"/>
      <c r="G42" s="126"/>
    </row>
    <row r="43" spans="1:7" s="22" customFormat="1" x14ac:dyDescent="0.3">
      <c r="A43" s="336" t="s">
        <v>295</v>
      </c>
      <c r="B43" s="337"/>
      <c r="C43" s="338"/>
      <c r="D43" s="33">
        <f>D42/(COUNT(B37:C41)*2)</f>
        <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6" t="s">
        <v>36</v>
      </c>
      <c r="B52" s="337"/>
      <c r="C52" s="338"/>
      <c r="D52" s="257">
        <f>SUM(B46:C51)</f>
        <v>0</v>
      </c>
    </row>
    <row r="53" spans="1:7" x14ac:dyDescent="0.3">
      <c r="A53" s="336" t="s">
        <v>295</v>
      </c>
      <c r="B53" s="337"/>
      <c r="C53" s="338"/>
      <c r="D53" s="33">
        <f>D52/(COUNT(B46:C51)*2)</f>
        <v>0</v>
      </c>
    </row>
    <row r="54" spans="1:7" s="22" customFormat="1" x14ac:dyDescent="0.3">
      <c r="A54" s="26"/>
      <c r="B54" s="27"/>
      <c r="C54" s="27"/>
      <c r="D54" s="28"/>
      <c r="G54" s="126"/>
    </row>
    <row r="55" spans="1:7" ht="19.5" x14ac:dyDescent="0.4">
      <c r="A55" s="344" t="s">
        <v>8</v>
      </c>
      <c r="B55" s="345"/>
      <c r="C55" s="345"/>
      <c r="D55" s="345"/>
      <c r="E55" s="345"/>
      <c r="F55" s="34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6" t="s">
        <v>36</v>
      </c>
      <c r="B63" s="337"/>
      <c r="C63" s="338"/>
      <c r="D63" s="257">
        <f>SUM(B56:C62)</f>
        <v>0</v>
      </c>
    </row>
    <row r="64" spans="1:7" x14ac:dyDescent="0.3">
      <c r="A64" s="336" t="s">
        <v>295</v>
      </c>
      <c r="B64" s="337"/>
      <c r="C64" s="338"/>
      <c r="D64" s="33">
        <f>D63/(COUNT(B56:C62)*2)</f>
        <v>0</v>
      </c>
    </row>
    <row r="65" spans="1:7" s="22" customFormat="1" x14ac:dyDescent="0.3">
      <c r="A65" s="26"/>
      <c r="B65" s="27"/>
      <c r="C65" s="27"/>
      <c r="D65" s="28"/>
      <c r="G65" s="126"/>
    </row>
    <row r="66" spans="1:7" ht="19.5" x14ac:dyDescent="0.4">
      <c r="A66" s="344" t="s">
        <v>130</v>
      </c>
      <c r="B66" s="345"/>
      <c r="C66" s="345"/>
      <c r="D66" s="345"/>
      <c r="E66" s="345"/>
      <c r="F66" s="34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6" t="s">
        <v>36</v>
      </c>
      <c r="B84" s="337"/>
      <c r="C84" s="338"/>
      <c r="D84" s="257">
        <f>SUM(B67:C83)</f>
        <v>0</v>
      </c>
    </row>
    <row r="85" spans="1:7" x14ac:dyDescent="0.3">
      <c r="A85" s="336" t="s">
        <v>295</v>
      </c>
      <c r="B85" s="337"/>
      <c r="C85" s="338"/>
      <c r="D85" s="33">
        <f>D84/(COUNT(B67:C83)*2)</f>
        <v>0</v>
      </c>
    </row>
    <row r="86" spans="1:7" s="22" customFormat="1" x14ac:dyDescent="0.3">
      <c r="A86" s="26"/>
      <c r="B86" s="27"/>
      <c r="C86" s="27"/>
      <c r="D86" s="28"/>
      <c r="G86" s="126"/>
    </row>
    <row r="87" spans="1:7" ht="19.5" x14ac:dyDescent="0.4">
      <c r="A87" s="344" t="s">
        <v>211</v>
      </c>
      <c r="B87" s="345"/>
      <c r="C87" s="345"/>
      <c r="D87" s="345"/>
      <c r="E87" s="345"/>
      <c r="F87" s="34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6" t="s">
        <v>36</v>
      </c>
      <c r="B102" s="337"/>
      <c r="C102" s="338"/>
      <c r="D102" s="257">
        <f>SUM(B88:C101)</f>
        <v>0</v>
      </c>
    </row>
    <row r="103" spans="1:7" x14ac:dyDescent="0.3">
      <c r="A103" s="336" t="s">
        <v>295</v>
      </c>
      <c r="B103" s="337"/>
      <c r="C103" s="33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4" t="s">
        <v>212</v>
      </c>
      <c r="B106" s="345"/>
      <c r="C106" s="345"/>
      <c r="D106" s="345"/>
      <c r="E106" s="345"/>
      <c r="F106" s="34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6" t="s">
        <v>36</v>
      </c>
      <c r="B118" s="337"/>
      <c r="C118" s="338"/>
      <c r="D118" s="257">
        <f>SUM(B107:C117)</f>
        <v>0</v>
      </c>
      <c r="E118" s="13"/>
      <c r="F118" s="13"/>
      <c r="G118" s="126"/>
    </row>
    <row r="119" spans="1:7" s="22" customFormat="1" x14ac:dyDescent="0.3">
      <c r="A119" s="336" t="s">
        <v>295</v>
      </c>
      <c r="B119" s="337"/>
      <c r="C119" s="338"/>
      <c r="D119" s="33">
        <f>D118/(COUNT(B107:C117)*2)</f>
        <v>0</v>
      </c>
      <c r="E119" s="13"/>
      <c r="F119" s="13"/>
      <c r="G119" s="126"/>
    </row>
    <row r="120" spans="1:7" s="22" customFormat="1" x14ac:dyDescent="0.3">
      <c r="A120" s="26"/>
      <c r="B120" s="27"/>
      <c r="C120" s="27"/>
      <c r="D120" s="28"/>
      <c r="G120" s="126"/>
    </row>
    <row r="121" spans="1:7" ht="19.5" x14ac:dyDescent="0.4">
      <c r="A121" s="344" t="s">
        <v>185</v>
      </c>
      <c r="B121" s="345"/>
      <c r="C121" s="345"/>
      <c r="D121" s="345"/>
      <c r="E121" s="345"/>
      <c r="F121" s="34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6" t="s">
        <v>36</v>
      </c>
      <c r="B133" s="337"/>
      <c r="C133" s="338"/>
      <c r="D133" s="257">
        <f>SUM(B122:C132)</f>
        <v>0</v>
      </c>
    </row>
    <row r="134" spans="1:7" x14ac:dyDescent="0.3">
      <c r="A134" s="336" t="s">
        <v>295</v>
      </c>
      <c r="B134" s="337"/>
      <c r="C134" s="338"/>
      <c r="D134" s="32">
        <f>D133/(COUNT(B122:C132)*2)</f>
        <v>0</v>
      </c>
    </row>
    <row r="135" spans="1:7" s="22" customFormat="1" x14ac:dyDescent="0.3">
      <c r="A135" s="26"/>
      <c r="B135" s="27"/>
      <c r="C135" s="27"/>
      <c r="D135" s="31"/>
      <c r="G135" s="126"/>
    </row>
    <row r="136" spans="1:7" ht="19.5" x14ac:dyDescent="0.4">
      <c r="A136" s="344" t="s">
        <v>71</v>
      </c>
      <c r="B136" s="345"/>
      <c r="C136" s="345"/>
      <c r="D136" s="345"/>
      <c r="E136" s="345"/>
      <c r="F136" s="34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6" t="s">
        <v>36</v>
      </c>
      <c r="B149" s="337"/>
      <c r="C149" s="338"/>
      <c r="D149" s="257">
        <f>SUM(B137:C148)</f>
        <v>0</v>
      </c>
    </row>
    <row r="150" spans="1:7" x14ac:dyDescent="0.3">
      <c r="A150" s="336" t="s">
        <v>295</v>
      </c>
      <c r="B150" s="337"/>
      <c r="C150" s="338"/>
      <c r="D150" s="33">
        <f>D149/(COUNT(B137:C148)*2)</f>
        <v>0</v>
      </c>
    </row>
    <row r="151" spans="1:7" s="22" customFormat="1" x14ac:dyDescent="0.3">
      <c r="A151" s="26"/>
      <c r="B151" s="27"/>
      <c r="C151" s="27"/>
      <c r="D151" s="28"/>
      <c r="G151" s="126"/>
    </row>
    <row r="152" spans="1:7" ht="19.5" x14ac:dyDescent="0.4">
      <c r="A152" s="344" t="s">
        <v>217</v>
      </c>
      <c r="B152" s="345"/>
      <c r="C152" s="345"/>
      <c r="D152" s="345"/>
      <c r="E152" s="345"/>
      <c r="F152" s="34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6" t="s">
        <v>36</v>
      </c>
      <c r="B161" s="342"/>
      <c r="C161" s="343"/>
      <c r="D161" s="258">
        <f>SUM(B153:C160)</f>
        <v>0</v>
      </c>
    </row>
    <row r="162" spans="1:7" x14ac:dyDescent="0.3">
      <c r="A162" s="336" t="s">
        <v>295</v>
      </c>
      <c r="B162" s="337"/>
      <c r="C162" s="338"/>
      <c r="D162" s="33">
        <f>D161/(COUNT(B153:C160)*2)</f>
        <v>0</v>
      </c>
    </row>
    <row r="163" spans="1:7" s="22" customFormat="1" x14ac:dyDescent="0.3">
      <c r="A163" s="26"/>
      <c r="B163" s="27"/>
      <c r="C163" s="29"/>
      <c r="D163" s="30"/>
      <c r="G163" s="126"/>
    </row>
    <row r="164" spans="1:7" ht="19.5" x14ac:dyDescent="0.4">
      <c r="A164" s="344" t="s">
        <v>77</v>
      </c>
      <c r="B164" s="345"/>
      <c r="C164" s="345"/>
      <c r="D164" s="345"/>
      <c r="E164" s="345"/>
      <c r="F164" s="34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6" t="s">
        <v>36</v>
      </c>
      <c r="B169" s="337"/>
      <c r="C169" s="338"/>
      <c r="D169" s="257">
        <f>SUM(B165:C168)</f>
        <v>0</v>
      </c>
    </row>
    <row r="170" spans="1:7" x14ac:dyDescent="0.3">
      <c r="A170" s="336" t="s">
        <v>295</v>
      </c>
      <c r="B170" s="337"/>
      <c r="C170" s="338"/>
      <c r="D170" s="33">
        <f>D169/(COUNT(B165:C168)*2)</f>
        <v>0</v>
      </c>
    </row>
    <row r="171" spans="1:7" s="22" customFormat="1" x14ac:dyDescent="0.3">
      <c r="A171" s="26"/>
      <c r="B171" s="27"/>
      <c r="C171" s="27"/>
      <c r="D171" s="28"/>
      <c r="G171" s="126"/>
    </row>
    <row r="172" spans="1:7" ht="19.5" x14ac:dyDescent="0.4">
      <c r="A172" s="348" t="s">
        <v>17</v>
      </c>
      <c r="B172" s="349"/>
      <c r="C172" s="349"/>
      <c r="D172" s="349"/>
      <c r="E172" s="349"/>
      <c r="F172" s="349"/>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6" t="s">
        <v>36</v>
      </c>
      <c r="B177" s="337"/>
      <c r="C177" s="338"/>
      <c r="D177" s="257">
        <f>SUM(B173:C176)</f>
        <v>0</v>
      </c>
    </row>
    <row r="178" spans="1:7" x14ac:dyDescent="0.3">
      <c r="A178" s="336" t="s">
        <v>295</v>
      </c>
      <c r="B178" s="337"/>
      <c r="C178" s="338"/>
      <c r="D178" s="33">
        <f>D177/(COUNT(B173:C176)*2)</f>
        <v>0</v>
      </c>
    </row>
    <row r="179" spans="1:7" s="22" customFormat="1" x14ac:dyDescent="0.3">
      <c r="A179" s="26"/>
      <c r="B179" s="27"/>
      <c r="C179" s="27"/>
      <c r="D179" s="28"/>
      <c r="G179" s="126"/>
    </row>
    <row r="180" spans="1:7" ht="19.5" x14ac:dyDescent="0.4">
      <c r="A180" s="344" t="s">
        <v>78</v>
      </c>
      <c r="B180" s="345"/>
      <c r="C180" s="345"/>
      <c r="D180" s="345"/>
      <c r="E180" s="345"/>
      <c r="F180" s="34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6" t="s">
        <v>36</v>
      </c>
      <c r="B186" s="337"/>
      <c r="C186" s="338"/>
      <c r="D186" s="257">
        <f>SUM(B181:C185)</f>
        <v>0</v>
      </c>
    </row>
    <row r="187" spans="1:7" x14ac:dyDescent="0.3">
      <c r="A187" s="336" t="s">
        <v>295</v>
      </c>
      <c r="B187" s="337"/>
      <c r="C187" s="338"/>
      <c r="D187" s="33">
        <f>D186/(COUNT(B181:C185)*2)</f>
        <v>0</v>
      </c>
    </row>
    <row r="188" spans="1:7" s="22" customFormat="1" x14ac:dyDescent="0.3">
      <c r="A188" s="26"/>
      <c r="B188" s="27"/>
      <c r="C188" s="27"/>
      <c r="D188" s="28"/>
      <c r="G188" s="126"/>
    </row>
    <row r="189" spans="1:7" ht="19.5" x14ac:dyDescent="0.4">
      <c r="A189" s="344" t="s">
        <v>216</v>
      </c>
      <c r="B189" s="345"/>
      <c r="C189" s="345"/>
      <c r="D189" s="345"/>
      <c r="E189" s="345"/>
      <c r="F189" s="34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6" t="s">
        <v>36</v>
      </c>
      <c r="B194" s="337"/>
      <c r="C194" s="338"/>
      <c r="D194" s="54">
        <f>SUM(B190:C193)</f>
        <v>0</v>
      </c>
    </row>
    <row r="195" spans="1:6" x14ac:dyDescent="0.3">
      <c r="A195" s="336" t="s">
        <v>295</v>
      </c>
      <c r="B195" s="337"/>
      <c r="C195" s="338"/>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8"/>
      <c r="E1" s="308"/>
      <c r="F1" s="308"/>
      <c r="G1" s="308"/>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09" t="s">
        <v>179</v>
      </c>
      <c r="B7" s="309"/>
      <c r="C7" s="309"/>
      <c r="D7" s="309"/>
      <c r="E7" s="309"/>
      <c r="F7" s="309"/>
      <c r="G7" s="125"/>
    </row>
    <row r="8" spans="1:7" ht="29.25" x14ac:dyDescent="0.45">
      <c r="A8" s="310" t="str">
        <f>'Page de garde'!D18</f>
        <v>Gammart</v>
      </c>
      <c r="B8" s="310"/>
      <c r="C8" s="310"/>
      <c r="D8" s="310"/>
      <c r="E8" s="310"/>
      <c r="F8" s="310"/>
      <c r="G8" s="125"/>
    </row>
    <row r="9" spans="1:7" ht="24" x14ac:dyDescent="0.45">
      <c r="A9" s="14" t="s">
        <v>42</v>
      </c>
      <c r="B9" s="311"/>
      <c r="C9" s="311"/>
      <c r="D9" s="311"/>
      <c r="E9" s="311"/>
      <c r="F9" s="311"/>
      <c r="G9" s="125"/>
    </row>
    <row r="10" spans="1:7" ht="24" x14ac:dyDescent="0.45">
      <c r="A10" s="15" t="s">
        <v>44</v>
      </c>
      <c r="B10" s="312"/>
      <c r="C10" s="312"/>
      <c r="D10" s="312"/>
      <c r="E10" s="312"/>
      <c r="F10" s="312"/>
      <c r="G10" s="125"/>
    </row>
    <row r="11" spans="1:7" ht="24" x14ac:dyDescent="0.45">
      <c r="A11" s="14" t="s">
        <v>43</v>
      </c>
      <c r="B11" s="307"/>
      <c r="C11" s="307"/>
      <c r="D11" s="307"/>
      <c r="E11" s="307"/>
      <c r="F11" s="307"/>
      <c r="G11" s="125"/>
    </row>
    <row r="12" spans="1:7" ht="24" x14ac:dyDescent="0.45">
      <c r="A12" s="14" t="s">
        <v>239</v>
      </c>
      <c r="B12" s="313">
        <f>D549</f>
        <v>0</v>
      </c>
      <c r="C12" s="313"/>
      <c r="D12" s="313"/>
      <c r="E12" s="313"/>
      <c r="F12" s="313"/>
      <c r="G12" s="125"/>
    </row>
    <row r="13" spans="1:7" ht="22.5" x14ac:dyDescent="0.45">
      <c r="D13" s="314"/>
      <c r="E13" s="314"/>
      <c r="F13" s="314"/>
      <c r="G13" s="31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8" t="s">
        <v>379</v>
      </c>
      <c r="B38" s="319"/>
      <c r="C38" s="319"/>
      <c r="D38" s="319"/>
      <c r="E38" s="319"/>
      <c r="F38" s="32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5" t="s">
        <v>30</v>
      </c>
      <c r="B50" s="316" t="s">
        <v>31</v>
      </c>
      <c r="C50" s="316"/>
      <c r="D50" s="316" t="s">
        <v>46</v>
      </c>
      <c r="E50" s="317" t="s">
        <v>310</v>
      </c>
      <c r="F50" s="317" t="s">
        <v>360</v>
      </c>
      <c r="G50" s="127"/>
    </row>
    <row r="51" spans="1:7" ht="16.5" customHeight="1"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8" t="s">
        <v>379</v>
      </c>
      <c r="B94" s="319"/>
      <c r="C94" s="319"/>
      <c r="D94" s="319"/>
      <c r="E94" s="319"/>
      <c r="F94" s="32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5" t="s">
        <v>30</v>
      </c>
      <c r="B107" s="316" t="s">
        <v>31</v>
      </c>
      <c r="C107" s="316"/>
      <c r="D107" s="316" t="s">
        <v>46</v>
      </c>
      <c r="E107" s="317" t="s">
        <v>310</v>
      </c>
      <c r="F107" s="317" t="s">
        <v>360</v>
      </c>
    </row>
    <row r="108" spans="1:7" ht="16.5" customHeight="1"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5" t="s">
        <v>30</v>
      </c>
      <c r="B162" s="316" t="s">
        <v>31</v>
      </c>
      <c r="C162" s="316"/>
      <c r="D162" s="316" t="s">
        <v>46</v>
      </c>
      <c r="E162" s="317" t="s">
        <v>310</v>
      </c>
      <c r="F162" s="317" t="s">
        <v>360</v>
      </c>
      <c r="G162" s="127"/>
    </row>
    <row r="163" spans="1:7" ht="16.5" customHeight="1"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4" t="s">
        <v>379</v>
      </c>
      <c r="B195" s="324"/>
      <c r="C195" s="324"/>
      <c r="D195" s="324"/>
      <c r="E195" s="324"/>
      <c r="F195" s="32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5" t="s">
        <v>30</v>
      </c>
      <c r="B209" s="316" t="s">
        <v>31</v>
      </c>
      <c r="C209" s="316"/>
      <c r="D209" s="316" t="s">
        <v>46</v>
      </c>
      <c r="E209" s="317" t="s">
        <v>310</v>
      </c>
      <c r="F209" s="317" t="s">
        <v>360</v>
      </c>
      <c r="G209" s="127"/>
    </row>
    <row r="210" spans="1:7" ht="16.5" customHeight="1"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4" t="s">
        <v>379</v>
      </c>
      <c r="B256" s="324"/>
      <c r="C256" s="324"/>
      <c r="D256" s="324"/>
      <c r="E256" s="324"/>
      <c r="F256" s="32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5" t="s">
        <v>30</v>
      </c>
      <c r="B270" s="316" t="s">
        <v>31</v>
      </c>
      <c r="C270" s="316"/>
      <c r="D270" s="316" t="s">
        <v>46</v>
      </c>
      <c r="E270" s="317" t="s">
        <v>310</v>
      </c>
      <c r="F270" s="317" t="s">
        <v>360</v>
      </c>
      <c r="G270" s="214"/>
    </row>
    <row r="271" spans="1:7" s="16" customFormat="1" ht="16.5" customHeigh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5" t="s">
        <v>396</v>
      </c>
      <c r="B308" s="326"/>
      <c r="C308" s="326"/>
      <c r="D308" s="326"/>
      <c r="E308" s="326"/>
      <c r="F308" s="32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5" t="s">
        <v>30</v>
      </c>
      <c r="B322" s="316" t="s">
        <v>31</v>
      </c>
      <c r="C322" s="316"/>
      <c r="D322" s="316" t="s">
        <v>46</v>
      </c>
      <c r="E322" s="317" t="s">
        <v>310</v>
      </c>
      <c r="F322" s="317" t="s">
        <v>360</v>
      </c>
      <c r="G322" s="127"/>
    </row>
    <row r="323" spans="1:7" ht="16.5" customHeight="1"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5" t="s">
        <v>379</v>
      </c>
      <c r="B349" s="326"/>
      <c r="C349" s="326"/>
      <c r="D349" s="326"/>
      <c r="E349" s="326"/>
      <c r="F349" s="32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5" t="s">
        <v>30</v>
      </c>
      <c r="B362" s="316" t="s">
        <v>31</v>
      </c>
      <c r="C362" s="316"/>
      <c r="D362" s="316" t="s">
        <v>46</v>
      </c>
      <c r="E362" s="317" t="s">
        <v>310</v>
      </c>
      <c r="F362" s="317" t="s">
        <v>360</v>
      </c>
      <c r="G362" s="127"/>
    </row>
    <row r="363" spans="1:7" ht="16.5" customHeight="1"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4" t="s">
        <v>379</v>
      </c>
      <c r="B383" s="324"/>
      <c r="C383" s="324"/>
      <c r="D383" s="324"/>
      <c r="E383" s="324"/>
      <c r="F383" s="32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5" t="s">
        <v>30</v>
      </c>
      <c r="B395" s="316" t="s">
        <v>31</v>
      </c>
      <c r="C395" s="316"/>
      <c r="D395" s="316" t="s">
        <v>46</v>
      </c>
      <c r="E395" s="317" t="s">
        <v>310</v>
      </c>
      <c r="F395" s="317" t="s">
        <v>360</v>
      </c>
      <c r="G395" s="127"/>
    </row>
    <row r="396" spans="1:7" ht="16.5" customHeight="1"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4" t="s">
        <v>379</v>
      </c>
      <c r="B435" s="324"/>
      <c r="C435" s="324"/>
      <c r="D435" s="324"/>
      <c r="E435" s="324"/>
      <c r="F435" s="32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5" t="s">
        <v>30</v>
      </c>
      <c r="B448" s="316" t="s">
        <v>31</v>
      </c>
      <c r="C448" s="316"/>
      <c r="D448" s="316" t="s">
        <v>46</v>
      </c>
      <c r="E448" s="317" t="s">
        <v>310</v>
      </c>
      <c r="F448" s="317" t="s">
        <v>360</v>
      </c>
      <c r="G448" s="127"/>
    </row>
    <row r="449" spans="1:6" ht="16.5" customHeight="1"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8" t="s">
        <v>379</v>
      </c>
      <c r="B471" s="329"/>
      <c r="C471" s="329"/>
      <c r="D471" s="329"/>
      <c r="E471" s="329"/>
      <c r="F471" s="32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0" t="s">
        <v>367</v>
      </c>
      <c r="B483" s="330"/>
      <c r="C483" s="330"/>
      <c r="D483" s="330"/>
      <c r="E483" s="185"/>
      <c r="F483" s="201"/>
    </row>
    <row r="484" spans="1:7" x14ac:dyDescent="0.3">
      <c r="A484" s="74">
        <f>B11</f>
        <v>0</v>
      </c>
      <c r="B484" s="124"/>
      <c r="C484" s="135"/>
      <c r="D484" s="124"/>
    </row>
    <row r="485" spans="1:7" ht="16.5" customHeight="1" x14ac:dyDescent="0.3">
      <c r="A485" s="315" t="s">
        <v>30</v>
      </c>
      <c r="B485" s="316" t="s">
        <v>31</v>
      </c>
      <c r="C485" s="316"/>
      <c r="D485" s="316" t="s">
        <v>46</v>
      </c>
      <c r="E485" s="317" t="s">
        <v>310</v>
      </c>
      <c r="F485" s="317" t="s">
        <v>360</v>
      </c>
      <c r="G485" s="127"/>
    </row>
    <row r="486" spans="1:7" ht="16.5" customHeight="1" x14ac:dyDescent="0.3">
      <c r="A486" s="315"/>
      <c r="B486" s="41" t="s">
        <v>34</v>
      </c>
      <c r="C486" s="41" t="s">
        <v>33</v>
      </c>
      <c r="D486" s="316"/>
      <c r="E486" s="317"/>
      <c r="F486" s="31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5" t="s">
        <v>30</v>
      </c>
      <c r="B507" s="316" t="s">
        <v>31</v>
      </c>
      <c r="C507" s="316"/>
      <c r="D507" s="316" t="s">
        <v>46</v>
      </c>
      <c r="E507" s="317" t="s">
        <v>310</v>
      </c>
      <c r="F507" s="317" t="s">
        <v>360</v>
      </c>
      <c r="G507" s="127"/>
    </row>
    <row r="508" spans="1:7" ht="16.5" customHeight="1" x14ac:dyDescent="0.3">
      <c r="A508" s="315"/>
      <c r="B508" s="41" t="s">
        <v>34</v>
      </c>
      <c r="C508" s="41" t="s">
        <v>33</v>
      </c>
      <c r="D508" s="316"/>
      <c r="E508" s="317"/>
      <c r="F508" s="31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5" t="s">
        <v>30</v>
      </c>
      <c r="B518" s="316" t="s">
        <v>31</v>
      </c>
      <c r="C518" s="316"/>
      <c r="D518" s="316" t="s">
        <v>46</v>
      </c>
      <c r="E518" s="317" t="s">
        <v>310</v>
      </c>
      <c r="F518" s="317" t="s">
        <v>360</v>
      </c>
      <c r="G518" s="127"/>
    </row>
    <row r="519" spans="1:7" ht="16.5" customHeight="1" x14ac:dyDescent="0.3">
      <c r="A519" s="315"/>
      <c r="B519" s="41" t="s">
        <v>34</v>
      </c>
      <c r="C519" s="41" t="s">
        <v>33</v>
      </c>
      <c r="D519" s="316"/>
      <c r="E519" s="317"/>
      <c r="F519" s="31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5" t="s">
        <v>30</v>
      </c>
      <c r="B538" s="316" t="s">
        <v>31</v>
      </c>
      <c r="C538" s="316"/>
      <c r="D538" s="316" t="s">
        <v>46</v>
      </c>
      <c r="E538" s="317" t="s">
        <v>310</v>
      </c>
      <c r="F538" s="317" t="s">
        <v>360</v>
      </c>
      <c r="G538" s="127"/>
    </row>
    <row r="539" spans="1:7" ht="16.5" customHeight="1" x14ac:dyDescent="0.3">
      <c r="A539" s="315"/>
      <c r="B539" s="41" t="s">
        <v>34</v>
      </c>
      <c r="C539" s="41" t="s">
        <v>33</v>
      </c>
      <c r="D539" s="316"/>
      <c r="E539" s="317"/>
      <c r="F539" s="31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8"/>
      <c r="E1" s="308"/>
      <c r="F1" s="308"/>
      <c r="G1" s="308"/>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2" t="s">
        <v>50</v>
      </c>
      <c r="B6" s="332"/>
      <c r="C6" s="332"/>
      <c r="D6" s="332"/>
      <c r="E6" s="332"/>
      <c r="F6" s="332"/>
      <c r="G6" s="125"/>
    </row>
    <row r="7" spans="1:7" s="12" customFormat="1" ht="21.75" customHeight="1" x14ac:dyDescent="0.45">
      <c r="A7" s="310" t="str">
        <f>'A6 Exploitation'!A8:F8</f>
        <v>Gammart</v>
      </c>
      <c r="B7" s="310"/>
      <c r="C7" s="310"/>
      <c r="D7" s="310"/>
      <c r="E7" s="310"/>
      <c r="F7" s="310"/>
      <c r="G7" s="125"/>
    </row>
    <row r="8" spans="1:7" s="12" customFormat="1" ht="24" x14ac:dyDescent="0.45">
      <c r="A8" s="14" t="s">
        <v>42</v>
      </c>
      <c r="B8" s="333">
        <f>'A6 Exploitation'!B9:F9</f>
        <v>0</v>
      </c>
      <c r="C8" s="333"/>
      <c r="D8" s="333"/>
      <c r="E8" s="333"/>
      <c r="F8" s="333"/>
      <c r="G8" s="125"/>
    </row>
    <row r="9" spans="1:7" s="12" customFormat="1" ht="24" x14ac:dyDescent="0.45">
      <c r="A9" s="15" t="s">
        <v>44</v>
      </c>
      <c r="B9" s="334">
        <f>'A6 Exploitation'!B10:F10</f>
        <v>0</v>
      </c>
      <c r="C9" s="334"/>
      <c r="D9" s="334"/>
      <c r="E9" s="334"/>
      <c r="F9" s="334"/>
      <c r="G9" s="125"/>
    </row>
    <row r="10" spans="1:7" s="12" customFormat="1" ht="24" x14ac:dyDescent="0.45">
      <c r="A10" s="14" t="s">
        <v>43</v>
      </c>
      <c r="B10" s="331">
        <f>'A6 Exploitation'!B11:F11</f>
        <v>0</v>
      </c>
      <c r="C10" s="331"/>
      <c r="D10" s="331"/>
      <c r="E10" s="331"/>
      <c r="F10" s="331"/>
      <c r="G10" s="125"/>
    </row>
    <row r="11" spans="1:7" s="12" customFormat="1" ht="24" x14ac:dyDescent="0.45">
      <c r="A11" s="14" t="s">
        <v>294</v>
      </c>
      <c r="B11" s="335">
        <f>D199</f>
        <v>0</v>
      </c>
      <c r="C11" s="335"/>
      <c r="D11" s="335"/>
      <c r="E11" s="335"/>
      <c r="F11" s="335"/>
      <c r="G11" s="125"/>
    </row>
    <row r="12" spans="1:7" s="12" customFormat="1" ht="22.5" x14ac:dyDescent="0.45">
      <c r="A12" s="11"/>
      <c r="D12" s="314"/>
      <c r="E12" s="314"/>
      <c r="F12" s="314"/>
      <c r="G12" s="314"/>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1" t="s">
        <v>36</v>
      </c>
      <c r="B22" s="342"/>
      <c r="C22" s="343"/>
      <c r="D22" s="258">
        <f>SUM(B17:C21)</f>
        <v>0</v>
      </c>
    </row>
    <row r="23" spans="1:7" x14ac:dyDescent="0.3">
      <c r="A23" s="336" t="s">
        <v>295</v>
      </c>
      <c r="B23" s="337"/>
      <c r="C23" s="338"/>
      <c r="D23" s="33">
        <f>D22/(COUNT(B17:C21)*2)</f>
        <v>0</v>
      </c>
    </row>
    <row r="24" spans="1:7" s="22" customFormat="1" x14ac:dyDescent="0.3">
      <c r="A24" s="26"/>
      <c r="B24" s="27"/>
      <c r="C24" s="27"/>
      <c r="D24" s="28"/>
      <c r="G24" s="126"/>
    </row>
    <row r="25" spans="1:7" ht="19.5" x14ac:dyDescent="0.4">
      <c r="A25" s="344" t="s">
        <v>4</v>
      </c>
      <c r="B25" s="345"/>
      <c r="C25" s="345"/>
      <c r="D25" s="345"/>
      <c r="E25" s="345"/>
      <c r="F25" s="34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6" t="s">
        <v>36</v>
      </c>
      <c r="B33" s="337"/>
      <c r="C33" s="338"/>
      <c r="D33" s="257">
        <f>SUM(B26:C32)</f>
        <v>0</v>
      </c>
    </row>
    <row r="34" spans="1:7" x14ac:dyDescent="0.3">
      <c r="A34" s="336" t="s">
        <v>295</v>
      </c>
      <c r="B34" s="337"/>
      <c r="C34" s="338"/>
      <c r="D34" s="33">
        <f>D33/(COUNT(B26:C32)*2)</f>
        <v>0</v>
      </c>
    </row>
    <row r="35" spans="1:7" s="22" customFormat="1" x14ac:dyDescent="0.3">
      <c r="A35" s="26"/>
      <c r="B35" s="27"/>
      <c r="C35" s="27"/>
      <c r="D35" s="28"/>
      <c r="G35" s="126"/>
    </row>
    <row r="36" spans="1:7" s="22" customFormat="1" ht="19.5" x14ac:dyDescent="0.4">
      <c r="A36" s="344" t="s">
        <v>219</v>
      </c>
      <c r="B36" s="345"/>
      <c r="C36" s="345"/>
      <c r="D36" s="345"/>
      <c r="E36" s="345"/>
      <c r="F36" s="34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6" t="s">
        <v>36</v>
      </c>
      <c r="B42" s="337"/>
      <c r="C42" s="338"/>
      <c r="D42" s="257">
        <f>SUM(B37:C41)</f>
        <v>0</v>
      </c>
      <c r="E42" s="13"/>
      <c r="F42" s="13"/>
      <c r="G42" s="126"/>
    </row>
    <row r="43" spans="1:7" s="22" customFormat="1" x14ac:dyDescent="0.3">
      <c r="A43" s="336" t="s">
        <v>295</v>
      </c>
      <c r="B43" s="337"/>
      <c r="C43" s="338"/>
      <c r="D43" s="33">
        <f>D42/(COUNT(B37:C41)*2)</f>
        <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6" t="s">
        <v>36</v>
      </c>
      <c r="B52" s="337"/>
      <c r="C52" s="338"/>
      <c r="D52" s="257">
        <f>SUM(B46:C51)</f>
        <v>0</v>
      </c>
    </row>
    <row r="53" spans="1:7" x14ac:dyDescent="0.3">
      <c r="A53" s="336" t="s">
        <v>295</v>
      </c>
      <c r="B53" s="337"/>
      <c r="C53" s="338"/>
      <c r="D53" s="33">
        <f>D52/(COUNT(B46:C51)*2)</f>
        <v>0</v>
      </c>
    </row>
    <row r="54" spans="1:7" s="22" customFormat="1" x14ac:dyDescent="0.3">
      <c r="A54" s="26"/>
      <c r="B54" s="27"/>
      <c r="C54" s="27"/>
      <c r="D54" s="28"/>
      <c r="G54" s="126"/>
    </row>
    <row r="55" spans="1:7" ht="19.5" x14ac:dyDescent="0.4">
      <c r="A55" s="344" t="s">
        <v>8</v>
      </c>
      <c r="B55" s="345"/>
      <c r="C55" s="345"/>
      <c r="D55" s="345"/>
      <c r="E55" s="345"/>
      <c r="F55" s="34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6" t="s">
        <v>36</v>
      </c>
      <c r="B63" s="337"/>
      <c r="C63" s="338"/>
      <c r="D63" s="257">
        <f>SUM(B56:C62)</f>
        <v>0</v>
      </c>
    </row>
    <row r="64" spans="1:7" x14ac:dyDescent="0.3">
      <c r="A64" s="336" t="s">
        <v>295</v>
      </c>
      <c r="B64" s="337"/>
      <c r="C64" s="338"/>
      <c r="D64" s="33">
        <f>D63/(COUNT(B56:C62)*2)</f>
        <v>0</v>
      </c>
    </row>
    <row r="65" spans="1:7" s="22" customFormat="1" x14ac:dyDescent="0.3">
      <c r="A65" s="26"/>
      <c r="B65" s="27"/>
      <c r="C65" s="27"/>
      <c r="D65" s="28"/>
      <c r="G65" s="126"/>
    </row>
    <row r="66" spans="1:7" ht="19.5" x14ac:dyDescent="0.4">
      <c r="A66" s="344" t="s">
        <v>130</v>
      </c>
      <c r="B66" s="345"/>
      <c r="C66" s="345"/>
      <c r="D66" s="345"/>
      <c r="E66" s="345"/>
      <c r="F66" s="34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6" t="s">
        <v>36</v>
      </c>
      <c r="B84" s="337"/>
      <c r="C84" s="338"/>
      <c r="D84" s="257">
        <f>SUM(B67:C83)</f>
        <v>0</v>
      </c>
    </row>
    <row r="85" spans="1:7" x14ac:dyDescent="0.3">
      <c r="A85" s="336" t="s">
        <v>295</v>
      </c>
      <c r="B85" s="337"/>
      <c r="C85" s="338"/>
      <c r="D85" s="33">
        <f>D84/(COUNT(B67:C83)*2)</f>
        <v>0</v>
      </c>
    </row>
    <row r="86" spans="1:7" s="22" customFormat="1" x14ac:dyDescent="0.3">
      <c r="A86" s="26"/>
      <c r="B86" s="27"/>
      <c r="C86" s="27"/>
      <c r="D86" s="28"/>
      <c r="G86" s="126"/>
    </row>
    <row r="87" spans="1:7" ht="19.5" x14ac:dyDescent="0.4">
      <c r="A87" s="344" t="s">
        <v>211</v>
      </c>
      <c r="B87" s="345"/>
      <c r="C87" s="345"/>
      <c r="D87" s="345"/>
      <c r="E87" s="345"/>
      <c r="F87" s="34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6" t="s">
        <v>36</v>
      </c>
      <c r="B102" s="337"/>
      <c r="C102" s="338"/>
      <c r="D102" s="257">
        <f>SUM(B88:C101)</f>
        <v>0</v>
      </c>
    </row>
    <row r="103" spans="1:7" x14ac:dyDescent="0.3">
      <c r="A103" s="336" t="s">
        <v>295</v>
      </c>
      <c r="B103" s="337"/>
      <c r="C103" s="33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4" t="s">
        <v>212</v>
      </c>
      <c r="B106" s="345"/>
      <c r="C106" s="345"/>
      <c r="D106" s="345"/>
      <c r="E106" s="345"/>
      <c r="F106" s="34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6" t="s">
        <v>36</v>
      </c>
      <c r="B118" s="337"/>
      <c r="C118" s="338"/>
      <c r="D118" s="257">
        <f>SUM(B107:C117)</f>
        <v>0</v>
      </c>
      <c r="E118" s="13"/>
      <c r="F118" s="13"/>
      <c r="G118" s="126"/>
    </row>
    <row r="119" spans="1:7" s="22" customFormat="1" x14ac:dyDescent="0.3">
      <c r="A119" s="336" t="s">
        <v>295</v>
      </c>
      <c r="B119" s="337"/>
      <c r="C119" s="338"/>
      <c r="D119" s="33">
        <f>D118/(COUNT(B107:C117)*2)</f>
        <v>0</v>
      </c>
      <c r="E119" s="13"/>
      <c r="F119" s="13"/>
      <c r="G119" s="126"/>
    </row>
    <row r="120" spans="1:7" s="22" customFormat="1" x14ac:dyDescent="0.3">
      <c r="A120" s="26"/>
      <c r="B120" s="27"/>
      <c r="C120" s="27"/>
      <c r="D120" s="28"/>
      <c r="G120" s="126"/>
    </row>
    <row r="121" spans="1:7" ht="19.5" x14ac:dyDescent="0.4">
      <c r="A121" s="344" t="s">
        <v>185</v>
      </c>
      <c r="B121" s="345"/>
      <c r="C121" s="345"/>
      <c r="D121" s="345"/>
      <c r="E121" s="345"/>
      <c r="F121" s="34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6" t="s">
        <v>36</v>
      </c>
      <c r="B133" s="337"/>
      <c r="C133" s="338"/>
      <c r="D133" s="257">
        <f>SUM(B122:C132)</f>
        <v>0</v>
      </c>
    </row>
    <row r="134" spans="1:7" x14ac:dyDescent="0.3">
      <c r="A134" s="336" t="s">
        <v>295</v>
      </c>
      <c r="B134" s="337"/>
      <c r="C134" s="338"/>
      <c r="D134" s="32">
        <f>D133/(COUNT(B122:C132)*2)</f>
        <v>0</v>
      </c>
    </row>
    <row r="135" spans="1:7" s="22" customFormat="1" x14ac:dyDescent="0.3">
      <c r="A135" s="26"/>
      <c r="B135" s="27"/>
      <c r="C135" s="27"/>
      <c r="D135" s="31"/>
      <c r="G135" s="126"/>
    </row>
    <row r="136" spans="1:7" ht="19.5" x14ac:dyDescent="0.4">
      <c r="A136" s="344" t="s">
        <v>71</v>
      </c>
      <c r="B136" s="345"/>
      <c r="C136" s="345"/>
      <c r="D136" s="345"/>
      <c r="E136" s="345"/>
      <c r="F136" s="34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6" t="s">
        <v>36</v>
      </c>
      <c r="B149" s="337"/>
      <c r="C149" s="338"/>
      <c r="D149" s="257">
        <f>SUM(B137:C148)</f>
        <v>0</v>
      </c>
    </row>
    <row r="150" spans="1:7" x14ac:dyDescent="0.3">
      <c r="A150" s="336" t="s">
        <v>295</v>
      </c>
      <c r="B150" s="337"/>
      <c r="C150" s="338"/>
      <c r="D150" s="33">
        <f>D149/(COUNT(B137:C148)*2)</f>
        <v>0</v>
      </c>
    </row>
    <row r="151" spans="1:7" s="22" customFormat="1" x14ac:dyDescent="0.3">
      <c r="A151" s="26"/>
      <c r="B151" s="27"/>
      <c r="C151" s="27"/>
      <c r="D151" s="28"/>
      <c r="G151" s="126"/>
    </row>
    <row r="152" spans="1:7" ht="19.5" x14ac:dyDescent="0.4">
      <c r="A152" s="344" t="s">
        <v>217</v>
      </c>
      <c r="B152" s="345"/>
      <c r="C152" s="345"/>
      <c r="D152" s="345"/>
      <c r="E152" s="345"/>
      <c r="F152" s="34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6" t="s">
        <v>36</v>
      </c>
      <c r="B161" s="342"/>
      <c r="C161" s="343"/>
      <c r="D161" s="258">
        <f>SUM(B153:C160)</f>
        <v>0</v>
      </c>
    </row>
    <row r="162" spans="1:7" x14ac:dyDescent="0.3">
      <c r="A162" s="336" t="s">
        <v>295</v>
      </c>
      <c r="B162" s="337"/>
      <c r="C162" s="338"/>
      <c r="D162" s="33">
        <f>D161/(COUNT(B153:C160)*2)</f>
        <v>0</v>
      </c>
    </row>
    <row r="163" spans="1:7" s="22" customFormat="1" x14ac:dyDescent="0.3">
      <c r="A163" s="26"/>
      <c r="B163" s="27"/>
      <c r="C163" s="29"/>
      <c r="D163" s="30"/>
      <c r="G163" s="126"/>
    </row>
    <row r="164" spans="1:7" ht="19.5" x14ac:dyDescent="0.4">
      <c r="A164" s="344" t="s">
        <v>77</v>
      </c>
      <c r="B164" s="345"/>
      <c r="C164" s="345"/>
      <c r="D164" s="345"/>
      <c r="E164" s="345"/>
      <c r="F164" s="34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6" t="s">
        <v>36</v>
      </c>
      <c r="B169" s="337"/>
      <c r="C169" s="338"/>
      <c r="D169" s="257">
        <f>SUM(B165:C168)</f>
        <v>0</v>
      </c>
    </row>
    <row r="170" spans="1:7" x14ac:dyDescent="0.3">
      <c r="A170" s="336" t="s">
        <v>295</v>
      </c>
      <c r="B170" s="337"/>
      <c r="C170" s="338"/>
      <c r="D170" s="33">
        <f>D169/(COUNT(B165:C168)*2)</f>
        <v>0</v>
      </c>
    </row>
    <row r="171" spans="1:7" s="22" customFormat="1" x14ac:dyDescent="0.3">
      <c r="A171" s="26"/>
      <c r="B171" s="27"/>
      <c r="C171" s="27"/>
      <c r="D171" s="28"/>
      <c r="G171" s="126"/>
    </row>
    <row r="172" spans="1:7" ht="19.5" x14ac:dyDescent="0.4">
      <c r="A172" s="348" t="s">
        <v>17</v>
      </c>
      <c r="B172" s="349"/>
      <c r="C172" s="349"/>
      <c r="D172" s="349"/>
      <c r="E172" s="349"/>
      <c r="F172" s="349"/>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6" t="s">
        <v>36</v>
      </c>
      <c r="B177" s="337"/>
      <c r="C177" s="338"/>
      <c r="D177" s="257">
        <f>SUM(B173:C176)</f>
        <v>0</v>
      </c>
    </row>
    <row r="178" spans="1:7" x14ac:dyDescent="0.3">
      <c r="A178" s="336" t="s">
        <v>295</v>
      </c>
      <c r="B178" s="337"/>
      <c r="C178" s="338"/>
      <c r="D178" s="33">
        <f>D177/(COUNT(B173:C176)*2)</f>
        <v>0</v>
      </c>
    </row>
    <row r="179" spans="1:7" s="22" customFormat="1" x14ac:dyDescent="0.3">
      <c r="A179" s="26"/>
      <c r="B179" s="27"/>
      <c r="C179" s="27"/>
      <c r="D179" s="28"/>
      <c r="G179" s="126"/>
    </row>
    <row r="180" spans="1:7" ht="19.5" x14ac:dyDescent="0.4">
      <c r="A180" s="344" t="s">
        <v>78</v>
      </c>
      <c r="B180" s="345"/>
      <c r="C180" s="345"/>
      <c r="D180" s="345"/>
      <c r="E180" s="345"/>
      <c r="F180" s="34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6" t="s">
        <v>36</v>
      </c>
      <c r="B186" s="337"/>
      <c r="C186" s="338"/>
      <c r="D186" s="257">
        <f>SUM(B181:C185)</f>
        <v>0</v>
      </c>
    </row>
    <row r="187" spans="1:7" x14ac:dyDescent="0.3">
      <c r="A187" s="336" t="s">
        <v>295</v>
      </c>
      <c r="B187" s="337"/>
      <c r="C187" s="338"/>
      <c r="D187" s="33">
        <f>D186/(COUNT(B181:C185)*2)</f>
        <v>0</v>
      </c>
    </row>
    <row r="188" spans="1:7" s="22" customFormat="1" x14ac:dyDescent="0.3">
      <c r="A188" s="26"/>
      <c r="B188" s="27"/>
      <c r="C188" s="27"/>
      <c r="D188" s="28"/>
      <c r="G188" s="126"/>
    </row>
    <row r="189" spans="1:7" ht="19.5" x14ac:dyDescent="0.4">
      <c r="A189" s="344" t="s">
        <v>216</v>
      </c>
      <c r="B189" s="345"/>
      <c r="C189" s="345"/>
      <c r="D189" s="345"/>
      <c r="E189" s="345"/>
      <c r="F189" s="34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6" t="s">
        <v>36</v>
      </c>
      <c r="B194" s="337"/>
      <c r="C194" s="338"/>
      <c r="D194" s="54">
        <f>SUM(B190:C193)</f>
        <v>0</v>
      </c>
    </row>
    <row r="195" spans="1:6" x14ac:dyDescent="0.3">
      <c r="A195" s="336" t="s">
        <v>295</v>
      </c>
      <c r="B195" s="337"/>
      <c r="C195" s="338"/>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4" zoomScale="91" zoomScaleSheetLayoutView="91" workbookViewId="0">
      <selection activeCell="D540" sqref="D540"/>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8"/>
      <c r="E1" s="308"/>
      <c r="F1" s="308"/>
      <c r="G1" s="308"/>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09" t="s">
        <v>179</v>
      </c>
      <c r="B7" s="309"/>
      <c r="C7" s="309"/>
      <c r="D7" s="309"/>
      <c r="E7" s="309"/>
      <c r="F7" s="309"/>
      <c r="G7" s="125"/>
    </row>
    <row r="8" spans="1:7" ht="29.25" x14ac:dyDescent="0.45">
      <c r="A8" s="310" t="str">
        <f>'Page de garde'!D18</f>
        <v>Gammart</v>
      </c>
      <c r="B8" s="310"/>
      <c r="C8" s="310"/>
      <c r="D8" s="310"/>
      <c r="E8" s="310"/>
      <c r="F8" s="310"/>
      <c r="G8" s="125"/>
    </row>
    <row r="9" spans="1:7" ht="24" x14ac:dyDescent="0.45">
      <c r="A9" s="14" t="s">
        <v>42</v>
      </c>
      <c r="B9" s="311" t="s">
        <v>430</v>
      </c>
      <c r="C9" s="311"/>
      <c r="D9" s="311"/>
      <c r="E9" s="311"/>
      <c r="F9" s="311"/>
      <c r="G9" s="125"/>
    </row>
    <row r="10" spans="1:7" ht="24" x14ac:dyDescent="0.45">
      <c r="A10" s="15" t="s">
        <v>44</v>
      </c>
      <c r="B10" s="312" t="s">
        <v>431</v>
      </c>
      <c r="C10" s="312"/>
      <c r="D10" s="312"/>
      <c r="E10" s="312"/>
      <c r="F10" s="312"/>
      <c r="G10" s="125"/>
    </row>
    <row r="11" spans="1:7" ht="24" x14ac:dyDescent="0.45">
      <c r="A11" s="14" t="s">
        <v>43</v>
      </c>
      <c r="B11" s="307">
        <v>43158</v>
      </c>
      <c r="C11" s="307"/>
      <c r="D11" s="307"/>
      <c r="E11" s="307"/>
      <c r="F11" s="307"/>
      <c r="G11" s="125"/>
    </row>
    <row r="12" spans="1:7" ht="24" x14ac:dyDescent="0.45">
      <c r="A12" s="14" t="s">
        <v>239</v>
      </c>
      <c r="B12" s="313">
        <f>D549</f>
        <v>0.80952380952380953</v>
      </c>
      <c r="C12" s="313"/>
      <c r="D12" s="313"/>
      <c r="E12" s="313"/>
      <c r="F12" s="313"/>
      <c r="G12" s="125"/>
    </row>
    <row r="13" spans="1:7" ht="22.5" x14ac:dyDescent="0.45">
      <c r="D13" s="314"/>
      <c r="E13" s="314"/>
      <c r="F13" s="314"/>
      <c r="G13" s="31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43158</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ht="33" x14ac:dyDescent="0.3">
      <c r="A21" s="70" t="s">
        <v>10</v>
      </c>
      <c r="B21" s="130">
        <v>1</v>
      </c>
      <c r="C21" s="130"/>
      <c r="D21" s="95" t="s">
        <v>432</v>
      </c>
      <c r="E21" s="94"/>
      <c r="F21" s="204"/>
      <c r="H21" s="12" t="s">
        <v>356</v>
      </c>
    </row>
    <row r="22" spans="1:8" x14ac:dyDescent="0.3">
      <c r="A22" s="70" t="s">
        <v>188</v>
      </c>
      <c r="B22" s="130" t="s">
        <v>32</v>
      </c>
      <c r="C22" s="130"/>
      <c r="D22" s="95"/>
      <c r="E22" s="94"/>
      <c r="F22" s="204"/>
      <c r="H22" s="12" t="s">
        <v>357</v>
      </c>
    </row>
    <row r="23" spans="1:8" x14ac:dyDescent="0.3">
      <c r="A23" s="70" t="s">
        <v>89</v>
      </c>
      <c r="B23" s="130" t="s">
        <v>32</v>
      </c>
      <c r="C23" s="130"/>
      <c r="D23" s="95"/>
      <c r="E23" s="94"/>
      <c r="F23" s="204"/>
    </row>
    <row r="24" spans="1:8" s="112" customFormat="1" ht="66" x14ac:dyDescent="0.3">
      <c r="A24" s="55" t="s">
        <v>264</v>
      </c>
      <c r="B24" s="130">
        <v>1</v>
      </c>
      <c r="C24" s="131"/>
      <c r="D24" s="127" t="s">
        <v>433</v>
      </c>
      <c r="E24" s="116"/>
      <c r="F24" s="204"/>
      <c r="G24" s="127"/>
    </row>
    <row r="25" spans="1:8" x14ac:dyDescent="0.3">
      <c r="A25" s="5" t="s">
        <v>36</v>
      </c>
      <c r="B25" s="5"/>
      <c r="C25" s="5"/>
      <c r="D25" s="5">
        <f>SUM(B21:C24)</f>
        <v>2</v>
      </c>
    </row>
    <row r="26" spans="1:8" x14ac:dyDescent="0.3">
      <c r="A26" s="5" t="s">
        <v>35</v>
      </c>
      <c r="B26" s="132"/>
      <c r="C26" s="133"/>
      <c r="D26" s="134">
        <f>D25/(COUNT(B21:C24)*2)</f>
        <v>0.5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293"/>
      <c r="E32" s="95" t="s">
        <v>409</v>
      </c>
      <c r="F32" s="204"/>
    </row>
    <row r="33" spans="1:7" ht="33" x14ac:dyDescent="0.3">
      <c r="A33" s="4" t="s">
        <v>51</v>
      </c>
      <c r="B33" s="130">
        <v>0</v>
      </c>
      <c r="C33" s="131"/>
      <c r="D33" s="240" t="s">
        <v>420</v>
      </c>
      <c r="E33" s="95" t="s">
        <v>421</v>
      </c>
      <c r="F33" s="204"/>
    </row>
    <row r="34" spans="1:7" ht="66" x14ac:dyDescent="0.3">
      <c r="A34" s="216" t="s">
        <v>153</v>
      </c>
      <c r="B34" s="130">
        <v>2</v>
      </c>
      <c r="C34" s="291" t="str">
        <f>IF(B34=0, -5, "0")</f>
        <v>0</v>
      </c>
      <c r="D34" s="95" t="s">
        <v>434</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ht="49.5" x14ac:dyDescent="0.3">
      <c r="A37" s="4" t="s">
        <v>181</v>
      </c>
      <c r="B37" s="130">
        <v>1</v>
      </c>
      <c r="C37" s="130"/>
      <c r="D37" s="95" t="s">
        <v>500</v>
      </c>
      <c r="E37" s="94"/>
      <c r="F37" s="204"/>
    </row>
    <row r="38" spans="1:7" x14ac:dyDescent="0.3">
      <c r="A38" s="318" t="s">
        <v>379</v>
      </c>
      <c r="B38" s="319"/>
      <c r="C38" s="319"/>
      <c r="D38" s="319"/>
      <c r="E38" s="319"/>
      <c r="F38" s="320"/>
    </row>
    <row r="39" spans="1:7" ht="48" customHeight="1" x14ac:dyDescent="0.3">
      <c r="A39" s="4" t="s">
        <v>361</v>
      </c>
      <c r="B39" s="130">
        <v>0</v>
      </c>
      <c r="C39" s="130"/>
      <c r="D39" s="95" t="s">
        <v>423</v>
      </c>
      <c r="E39" s="95" t="s">
        <v>435</v>
      </c>
      <c r="F39" s="204"/>
    </row>
    <row r="40" spans="1:7" ht="30.75" customHeight="1" x14ac:dyDescent="0.3">
      <c r="A40" s="70" t="s">
        <v>381</v>
      </c>
      <c r="B40" s="130">
        <v>2</v>
      </c>
      <c r="C40" s="130"/>
      <c r="D40" s="95"/>
      <c r="E40" s="94"/>
      <c r="F40" s="204"/>
    </row>
    <row r="41" spans="1:7" ht="45" x14ac:dyDescent="0.3">
      <c r="A41" s="4" t="s">
        <v>249</v>
      </c>
      <c r="B41" s="280">
        <v>2</v>
      </c>
      <c r="C41" s="130"/>
      <c r="D41" s="251">
        <v>1</v>
      </c>
      <c r="E41" s="252"/>
      <c r="F41" s="253"/>
    </row>
    <row r="42" spans="1:7" x14ac:dyDescent="0.3">
      <c r="A42" s="59" t="s">
        <v>36</v>
      </c>
      <c r="B42" s="59"/>
      <c r="C42" s="59"/>
      <c r="D42" s="59">
        <f>SUM(B29:C37,B39:C41)</f>
        <v>19</v>
      </c>
    </row>
    <row r="43" spans="1:7" x14ac:dyDescent="0.3">
      <c r="A43" s="5" t="s">
        <v>35</v>
      </c>
      <c r="B43" s="132"/>
      <c r="C43" s="133"/>
      <c r="D43" s="134">
        <f>D42/(COUNT(B29:C37,B39:C41)*2)</f>
        <v>0.79166666666666663</v>
      </c>
    </row>
    <row r="44" spans="1:7" x14ac:dyDescent="0.3">
      <c r="A44" s="2"/>
      <c r="B44" s="135"/>
      <c r="C44" s="135"/>
      <c r="D44" s="135"/>
    </row>
    <row r="45" spans="1:7" ht="18" x14ac:dyDescent="0.35">
      <c r="A45" s="42" t="s">
        <v>38</v>
      </c>
      <c r="B45" s="141"/>
      <c r="C45" s="142"/>
      <c r="D45" s="143">
        <f>SUM(D42,D25)</f>
        <v>21</v>
      </c>
    </row>
    <row r="46" spans="1:7" ht="18" x14ac:dyDescent="0.35">
      <c r="A46" s="42" t="s">
        <v>198</v>
      </c>
      <c r="B46" s="141"/>
      <c r="C46" s="142"/>
      <c r="D46" s="144">
        <f>D45/(COUNT(B29:C37,B21:C24,B39:C41)*2)</f>
        <v>0.75</v>
      </c>
    </row>
    <row r="47" spans="1:7" x14ac:dyDescent="0.3">
      <c r="A47" s="145"/>
      <c r="B47" s="124"/>
      <c r="C47" s="135"/>
      <c r="D47" s="124"/>
    </row>
    <row r="48" spans="1:7" ht="18" x14ac:dyDescent="0.35">
      <c r="A48" s="185" t="s">
        <v>124</v>
      </c>
      <c r="B48" s="185"/>
      <c r="C48" s="185"/>
      <c r="D48" s="185"/>
      <c r="E48" s="185"/>
      <c r="F48" s="201"/>
    </row>
    <row r="49" spans="1:7" x14ac:dyDescent="0.3">
      <c r="A49" s="146">
        <f>B11</f>
        <v>43158</v>
      </c>
      <c r="B49" s="124"/>
      <c r="C49" s="135"/>
      <c r="D49" s="124"/>
    </row>
    <row r="50" spans="1:7" x14ac:dyDescent="0.3">
      <c r="A50" s="315" t="s">
        <v>30</v>
      </c>
      <c r="B50" s="316" t="s">
        <v>31</v>
      </c>
      <c r="C50" s="316"/>
      <c r="D50" s="316" t="s">
        <v>46</v>
      </c>
      <c r="E50" s="317" t="s">
        <v>310</v>
      </c>
      <c r="F50" s="317" t="s">
        <v>360</v>
      </c>
      <c r="G50" s="127"/>
    </row>
    <row r="51" spans="1:7"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t="s">
        <v>32</v>
      </c>
      <c r="C53" s="130"/>
      <c r="D53" s="138"/>
      <c r="E53" s="94"/>
      <c r="F53" s="204"/>
    </row>
    <row r="54" spans="1:7" ht="33" x14ac:dyDescent="0.3">
      <c r="A54" s="18" t="s">
        <v>229</v>
      </c>
      <c r="B54" s="130">
        <v>1</v>
      </c>
      <c r="C54" s="130"/>
      <c r="D54" s="138" t="s">
        <v>436</v>
      </c>
      <c r="E54" s="94"/>
      <c r="F54" s="204"/>
    </row>
    <row r="55" spans="1:7" x14ac:dyDescent="0.3">
      <c r="A55" s="8" t="s">
        <v>362</v>
      </c>
      <c r="B55" s="130" t="s">
        <v>32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11</v>
      </c>
    </row>
    <row r="62" spans="1:7" x14ac:dyDescent="0.3">
      <c r="A62" s="5" t="s">
        <v>35</v>
      </c>
      <c r="B62" s="132"/>
      <c r="C62" s="133"/>
      <c r="D62" s="134">
        <f>D61/(COUNT(B53:C60)*2)</f>
        <v>0.91666666666666663</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ht="214.5" x14ac:dyDescent="0.3">
      <c r="A74" s="209" t="s">
        <v>393</v>
      </c>
      <c r="B74" s="130">
        <v>0</v>
      </c>
      <c r="C74" s="150">
        <f>IF(B74=0, -5, "0")</f>
        <v>-5</v>
      </c>
      <c r="D74" s="351" t="s">
        <v>501</v>
      </c>
      <c r="E74" s="236" t="s">
        <v>437</v>
      </c>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1</v>
      </c>
      <c r="C78" s="150"/>
      <c r="D78" s="223" t="s">
        <v>438</v>
      </c>
      <c r="E78" s="67"/>
      <c r="F78" s="204"/>
      <c r="G78" s="214"/>
    </row>
    <row r="79" spans="1:7" s="112" customFormat="1" x14ac:dyDescent="0.3">
      <c r="A79" s="209" t="s">
        <v>155</v>
      </c>
      <c r="B79" s="130">
        <v>1</v>
      </c>
      <c r="C79" s="150" t="str">
        <f>IF(B79=0, -5, "0")</f>
        <v>0</v>
      </c>
      <c r="D79" s="296" t="s">
        <v>424</v>
      </c>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21</v>
      </c>
    </row>
    <row r="85" spans="1:7" x14ac:dyDescent="0.3">
      <c r="A85" s="5" t="s">
        <v>35</v>
      </c>
      <c r="B85" s="132"/>
      <c r="C85" s="133"/>
      <c r="D85" s="134">
        <f>D84/(COUNT(B65:C83)*2)</f>
        <v>0.65625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99" x14ac:dyDescent="0.3">
      <c r="A92" s="70" t="s">
        <v>384</v>
      </c>
      <c r="B92" s="130">
        <v>1</v>
      </c>
      <c r="C92" s="218"/>
      <c r="D92" s="147" t="s">
        <v>439</v>
      </c>
      <c r="E92" s="106"/>
      <c r="F92" s="204"/>
    </row>
    <row r="93" spans="1:7" x14ac:dyDescent="0.3">
      <c r="A93" s="4" t="s">
        <v>359</v>
      </c>
      <c r="B93" s="130">
        <v>2</v>
      </c>
      <c r="C93" s="130"/>
      <c r="D93" s="129"/>
      <c r="E93" s="94"/>
      <c r="F93" s="204"/>
    </row>
    <row r="94" spans="1:7" x14ac:dyDescent="0.3">
      <c r="A94" s="318" t="s">
        <v>379</v>
      </c>
      <c r="B94" s="319"/>
      <c r="C94" s="319"/>
      <c r="D94" s="319"/>
      <c r="E94" s="319"/>
      <c r="F94" s="320"/>
    </row>
    <row r="95" spans="1:7" ht="54.75" customHeight="1" x14ac:dyDescent="0.3">
      <c r="A95" s="229" t="s">
        <v>361</v>
      </c>
      <c r="B95" s="130">
        <v>0</v>
      </c>
      <c r="C95" s="230"/>
      <c r="D95" s="231" t="s">
        <v>440</v>
      </c>
      <c r="E95" s="116" t="s">
        <v>441</v>
      </c>
      <c r="F95" s="204"/>
    </row>
    <row r="96" spans="1:7" s="112" customFormat="1" ht="31.5" customHeight="1" x14ac:dyDescent="0.3">
      <c r="A96" s="55" t="s">
        <v>492</v>
      </c>
      <c r="B96" s="298" t="s">
        <v>32</v>
      </c>
      <c r="C96" s="213"/>
      <c r="D96" s="223"/>
      <c r="E96" s="106"/>
      <c r="F96" s="204"/>
      <c r="G96" s="127"/>
    </row>
    <row r="97" spans="1:7" s="112" customFormat="1" ht="31.5" customHeight="1" x14ac:dyDescent="0.3">
      <c r="A97" s="219" t="s">
        <v>493</v>
      </c>
      <c r="B97" s="130">
        <v>1</v>
      </c>
      <c r="C97" s="213"/>
      <c r="D97" s="223" t="s">
        <v>410</v>
      </c>
      <c r="E97" s="116"/>
      <c r="F97" s="204"/>
      <c r="G97" s="127"/>
    </row>
    <row r="98" spans="1:7" s="112" customFormat="1" ht="69" customHeight="1" x14ac:dyDescent="0.3">
      <c r="A98" s="219" t="s">
        <v>392</v>
      </c>
      <c r="B98" s="130">
        <v>1</v>
      </c>
      <c r="C98" s="213"/>
      <c r="D98" s="223" t="s">
        <v>442</v>
      </c>
      <c r="E98" s="106"/>
      <c r="F98" s="204"/>
      <c r="G98" s="127"/>
    </row>
    <row r="99" spans="1:7" s="112" customFormat="1" ht="42.75" customHeight="1" x14ac:dyDescent="0.3">
      <c r="A99" s="219" t="s">
        <v>249</v>
      </c>
      <c r="B99" s="280">
        <v>2</v>
      </c>
      <c r="C99" s="213"/>
      <c r="D99" s="251">
        <v>1</v>
      </c>
      <c r="E99" s="252"/>
      <c r="F99" s="253"/>
      <c r="G99" s="127"/>
    </row>
    <row r="100" spans="1:7" x14ac:dyDescent="0.3">
      <c r="A100" s="5" t="s">
        <v>36</v>
      </c>
      <c r="B100" s="5"/>
      <c r="C100" s="5"/>
      <c r="D100" s="5">
        <f>SUM(B88:C93,B95:C99)</f>
        <v>15</v>
      </c>
    </row>
    <row r="101" spans="1:7" x14ac:dyDescent="0.3">
      <c r="A101" s="5" t="s">
        <v>35</v>
      </c>
      <c r="B101" s="132"/>
      <c r="C101" s="133"/>
      <c r="D101" s="134">
        <f>D100/(COUNT(B88:C93,B95:C99)*2)</f>
        <v>0.75</v>
      </c>
    </row>
    <row r="102" spans="1:7" ht="18" x14ac:dyDescent="0.35">
      <c r="A102" s="42" t="s">
        <v>61</v>
      </c>
      <c r="B102" s="152"/>
      <c r="C102" s="153"/>
      <c r="D102" s="143">
        <f>SUM(D84,D100,D61)</f>
        <v>47</v>
      </c>
    </row>
    <row r="103" spans="1:7" ht="18" x14ac:dyDescent="0.35">
      <c r="A103" s="42" t="s">
        <v>199</v>
      </c>
      <c r="B103" s="152"/>
      <c r="C103" s="153"/>
      <c r="D103" s="144">
        <f>D102/(COUNT(B88:C93,B53:C60,B65:C83,B95:C99)*2)</f>
        <v>0.734375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43158</v>
      </c>
      <c r="B106" s="124"/>
      <c r="C106" s="135"/>
      <c r="D106" s="124"/>
    </row>
    <row r="107" spans="1:7" x14ac:dyDescent="0.3">
      <c r="A107" s="315" t="s">
        <v>30</v>
      </c>
      <c r="B107" s="316" t="s">
        <v>31</v>
      </c>
      <c r="C107" s="316"/>
      <c r="D107" s="316" t="s">
        <v>46</v>
      </c>
      <c r="E107" s="317" t="s">
        <v>310</v>
      </c>
      <c r="F107" s="317" t="s">
        <v>360</v>
      </c>
    </row>
    <row r="108" spans="1:7" x14ac:dyDescent="0.3">
      <c r="A108" s="315"/>
      <c r="B108" s="41" t="s">
        <v>34</v>
      </c>
      <c r="C108" s="41" t="s">
        <v>33</v>
      </c>
      <c r="D108" s="316"/>
      <c r="E108" s="317"/>
      <c r="F108" s="317"/>
      <c r="G108" s="214"/>
    </row>
    <row r="109" spans="1:7" x14ac:dyDescent="0.3">
      <c r="A109" s="196" t="s">
        <v>58</v>
      </c>
      <c r="B109" s="197"/>
      <c r="C109" s="197"/>
      <c r="D109" s="197"/>
      <c r="E109" s="197"/>
      <c r="F109" s="197"/>
    </row>
    <row r="110" spans="1:7" ht="82.5" x14ac:dyDescent="0.3">
      <c r="A110" s="7" t="s">
        <v>53</v>
      </c>
      <c r="B110" s="130">
        <v>2</v>
      </c>
      <c r="C110" s="130"/>
      <c r="D110" s="95" t="s">
        <v>464</v>
      </c>
      <c r="E110" s="95"/>
      <c r="F110" s="204"/>
    </row>
    <row r="111" spans="1:7" x14ac:dyDescent="0.3">
      <c r="A111" s="7" t="s">
        <v>255</v>
      </c>
      <c r="B111" s="130">
        <v>2</v>
      </c>
      <c r="C111" s="130"/>
      <c r="D111" s="95"/>
      <c r="E111" s="94"/>
      <c r="F111" s="204"/>
    </row>
    <row r="112" spans="1:7" x14ac:dyDescent="0.3">
      <c r="A112" s="10" t="s">
        <v>91</v>
      </c>
      <c r="B112" s="130">
        <v>0</v>
      </c>
      <c r="C112" s="131"/>
      <c r="D112" s="116"/>
      <c r="E112" s="106"/>
      <c r="F112" s="204"/>
    </row>
    <row r="113" spans="1:6" ht="82.5" x14ac:dyDescent="0.3">
      <c r="A113" s="10" t="s">
        <v>27</v>
      </c>
      <c r="B113" s="130">
        <v>0</v>
      </c>
      <c r="C113" s="130"/>
      <c r="D113" s="138" t="s">
        <v>443</v>
      </c>
      <c r="E113" s="95" t="s">
        <v>444</v>
      </c>
      <c r="F113" s="204"/>
    </row>
    <row r="114" spans="1:6" ht="66" x14ac:dyDescent="0.3">
      <c r="A114" s="10" t="s">
        <v>158</v>
      </c>
      <c r="B114" s="130">
        <v>1</v>
      </c>
      <c r="C114" s="130"/>
      <c r="D114" s="123" t="s">
        <v>494</v>
      </c>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9</v>
      </c>
    </row>
    <row r="118" spans="1:6" x14ac:dyDescent="0.3">
      <c r="A118" s="5" t="s">
        <v>35</v>
      </c>
      <c r="B118" s="132"/>
      <c r="C118" s="133"/>
      <c r="D118" s="134">
        <f>D117/(COUNT(B110:C116)*2)</f>
        <v>0.6428571428571429</v>
      </c>
    </row>
    <row r="119" spans="1:6" x14ac:dyDescent="0.3">
      <c r="A119" s="145"/>
      <c r="B119" s="124"/>
      <c r="C119" s="135"/>
      <c r="D119" s="124"/>
      <c r="E119" s="198"/>
    </row>
    <row r="120" spans="1:6" ht="18" x14ac:dyDescent="0.3">
      <c r="A120" s="194" t="s">
        <v>120</v>
      </c>
      <c r="B120" s="279"/>
      <c r="C120" s="195"/>
      <c r="D120" s="195"/>
      <c r="E120" s="195"/>
      <c r="F120" s="197"/>
    </row>
    <row r="121" spans="1:6" ht="99" x14ac:dyDescent="0.3">
      <c r="A121" s="4" t="s">
        <v>252</v>
      </c>
      <c r="B121" s="130">
        <v>1</v>
      </c>
      <c r="C121" s="130"/>
      <c r="D121" s="113" t="s">
        <v>495</v>
      </c>
      <c r="E121" s="113"/>
      <c r="F121" s="204"/>
    </row>
    <row r="122" spans="1:6" x14ac:dyDescent="0.3">
      <c r="A122" s="4" t="s">
        <v>65</v>
      </c>
      <c r="B122" s="130">
        <v>2</v>
      </c>
      <c r="C122" s="130"/>
      <c r="D122" s="113"/>
      <c r="E122" s="106"/>
      <c r="F122" s="204"/>
    </row>
    <row r="123" spans="1:6" x14ac:dyDescent="0.3">
      <c r="A123" s="70" t="s">
        <v>253</v>
      </c>
      <c r="B123" s="130" t="s">
        <v>32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496</v>
      </c>
      <c r="B129" s="130">
        <v>1</v>
      </c>
      <c r="C129" s="292" t="str">
        <f>IF(B129=0, -5, "0")</f>
        <v>0</v>
      </c>
      <c r="D129" s="116" t="s">
        <v>446</v>
      </c>
      <c r="E129" s="116"/>
      <c r="F129" s="204"/>
      <c r="G129" s="127"/>
    </row>
    <row r="130" spans="1:7" ht="18" x14ac:dyDescent="0.3">
      <c r="A130" s="70" t="s">
        <v>240</v>
      </c>
      <c r="B130" s="130" t="s">
        <v>32</v>
      </c>
      <c r="C130" s="131"/>
      <c r="D130" s="154"/>
      <c r="E130" s="106"/>
      <c r="F130" s="204"/>
    </row>
    <row r="131" spans="1:7" ht="30" x14ac:dyDescent="0.3">
      <c r="A131" s="209" t="s">
        <v>380</v>
      </c>
      <c r="B131" s="130">
        <v>2</v>
      </c>
      <c r="C131" s="292" t="str">
        <f>IF(B131=0, -5, "0")</f>
        <v>0</v>
      </c>
      <c r="D131" s="95"/>
      <c r="E131" s="95"/>
      <c r="F131" s="204"/>
      <c r="G131" s="127"/>
    </row>
    <row r="132" spans="1:7" ht="181.5" x14ac:dyDescent="0.3">
      <c r="A132" s="210" t="s">
        <v>157</v>
      </c>
      <c r="B132" s="130">
        <v>0</v>
      </c>
      <c r="C132" s="150">
        <f>IF(B132=0, -5, "0")</f>
        <v>-5</v>
      </c>
      <c r="D132" s="352" t="s">
        <v>497</v>
      </c>
      <c r="E132" s="123" t="s">
        <v>447</v>
      </c>
      <c r="F132" s="204"/>
      <c r="G132" s="127"/>
    </row>
    <row r="133" spans="1:7" ht="38.25" customHeight="1" x14ac:dyDescent="0.35">
      <c r="A133" s="191" t="s">
        <v>399</v>
      </c>
      <c r="B133" s="130">
        <v>1</v>
      </c>
      <c r="C133" s="130"/>
      <c r="D133" s="235" t="s">
        <v>448</v>
      </c>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22</v>
      </c>
    </row>
    <row r="140" spans="1:7" x14ac:dyDescent="0.3">
      <c r="A140" s="5" t="s">
        <v>35</v>
      </c>
      <c r="B140" s="132"/>
      <c r="C140" s="133"/>
      <c r="D140" s="134">
        <f>D139/(COUNT(B121:C138)*2)</f>
        <v>0.6470588235294118</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ht="33" x14ac:dyDescent="0.3">
      <c r="A144" s="4" t="s">
        <v>131</v>
      </c>
      <c r="B144" s="130">
        <v>1</v>
      </c>
      <c r="C144" s="130"/>
      <c r="D144" s="113" t="s">
        <v>445</v>
      </c>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66" x14ac:dyDescent="0.3">
      <c r="A147" s="238" t="s">
        <v>404</v>
      </c>
      <c r="B147" s="130">
        <v>1</v>
      </c>
      <c r="C147" s="150" t="str">
        <f>IF(B147=0, -5, "0")</f>
        <v>0</v>
      </c>
      <c r="D147" s="116" t="s">
        <v>502</v>
      </c>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492</v>
      </c>
      <c r="B150" s="130" t="s">
        <v>32</v>
      </c>
      <c r="C150" s="225"/>
      <c r="D150" s="116"/>
      <c r="E150" s="116"/>
      <c r="F150" s="204"/>
      <c r="G150" s="127"/>
    </row>
    <row r="151" spans="1:7" s="112" customFormat="1" x14ac:dyDescent="0.3">
      <c r="A151" s="219" t="s">
        <v>493</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51">
        <v>1</v>
      </c>
      <c r="E153" s="252"/>
      <c r="F153" s="253"/>
    </row>
    <row r="154" spans="1:7" x14ac:dyDescent="0.3">
      <c r="A154" s="5" t="s">
        <v>36</v>
      </c>
      <c r="B154" s="5"/>
      <c r="C154" s="5"/>
      <c r="D154" s="5">
        <f>SUM(B143:C147,B149:C153)</f>
        <v>16</v>
      </c>
    </row>
    <row r="155" spans="1:7" x14ac:dyDescent="0.3">
      <c r="A155" s="5" t="s">
        <v>35</v>
      </c>
      <c r="B155" s="132"/>
      <c r="C155" s="133"/>
      <c r="D155" s="134">
        <f>D154/(COUNT(B143:C147,B149:C153)*2)</f>
        <v>0.88888888888888884</v>
      </c>
    </row>
    <row r="156" spans="1:7" x14ac:dyDescent="0.3">
      <c r="A156" s="145"/>
      <c r="B156" s="124"/>
      <c r="C156" s="135"/>
      <c r="D156" s="124"/>
    </row>
    <row r="157" spans="1:7" ht="18" x14ac:dyDescent="0.35">
      <c r="A157" s="42" t="s">
        <v>125</v>
      </c>
      <c r="B157" s="152"/>
      <c r="C157" s="153"/>
      <c r="D157" s="143">
        <f>SUM(D154,D117,D139)</f>
        <v>47</v>
      </c>
    </row>
    <row r="158" spans="1:7" ht="18" x14ac:dyDescent="0.35">
      <c r="A158" s="42" t="s">
        <v>200</v>
      </c>
      <c r="B158" s="152"/>
      <c r="C158" s="153"/>
      <c r="D158" s="144">
        <f>D157/(COUNT(B143:C147,B110:C116,B121:C138,B149:C153)*2)</f>
        <v>0.71212121212121215</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43158</v>
      </c>
      <c r="B161" s="124"/>
      <c r="C161" s="135"/>
      <c r="D161" s="127"/>
    </row>
    <row r="162" spans="1:7" x14ac:dyDescent="0.3">
      <c r="A162" s="315" t="s">
        <v>30</v>
      </c>
      <c r="B162" s="316" t="s">
        <v>31</v>
      </c>
      <c r="C162" s="316"/>
      <c r="D162" s="316" t="s">
        <v>46</v>
      </c>
      <c r="E162" s="317" t="s">
        <v>310</v>
      </c>
      <c r="F162" s="317" t="s">
        <v>360</v>
      </c>
      <c r="G162" s="127"/>
    </row>
    <row r="163" spans="1:7"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t="s">
        <v>32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48.5" x14ac:dyDescent="0.3">
      <c r="A185" s="70" t="s">
        <v>136</v>
      </c>
      <c r="B185" s="130">
        <v>1</v>
      </c>
      <c r="C185" s="130"/>
      <c r="D185" s="147" t="s">
        <v>451</v>
      </c>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39" customHeight="1" x14ac:dyDescent="0.3">
      <c r="A188" s="70" t="s">
        <v>170</v>
      </c>
      <c r="B188" s="130">
        <v>0</v>
      </c>
      <c r="C188" s="130"/>
      <c r="D188" s="116" t="s">
        <v>450</v>
      </c>
      <c r="E188" s="95" t="s">
        <v>449</v>
      </c>
      <c r="F188" s="204"/>
      <c r="G188" s="127"/>
    </row>
    <row r="189" spans="1:7" ht="34.5" customHeight="1" x14ac:dyDescent="0.35">
      <c r="A189" s="191" t="s">
        <v>399</v>
      </c>
      <c r="B189" s="130">
        <v>1</v>
      </c>
      <c r="C189" s="130"/>
      <c r="D189" s="116" t="s">
        <v>438</v>
      </c>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4" t="s">
        <v>379</v>
      </c>
      <c r="B195" s="324"/>
      <c r="C195" s="324"/>
      <c r="D195" s="324"/>
      <c r="E195" s="324"/>
      <c r="F195" s="324"/>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492</v>
      </c>
      <c r="B197" s="130" t="s">
        <v>32</v>
      </c>
      <c r="C197" s="131"/>
      <c r="D197" s="116"/>
      <c r="E197" s="106"/>
      <c r="F197" s="204"/>
      <c r="G197" s="127"/>
    </row>
    <row r="198" spans="1:7" s="112" customFormat="1" ht="33" customHeight="1" x14ac:dyDescent="0.3">
      <c r="A198" s="10" t="s">
        <v>493</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51">
        <v>1</v>
      </c>
      <c r="E200" s="252"/>
      <c r="F200" s="253"/>
      <c r="G200" s="127"/>
    </row>
    <row r="201" spans="1:7" x14ac:dyDescent="0.3">
      <c r="A201" s="59" t="s">
        <v>36</v>
      </c>
      <c r="B201" s="59"/>
      <c r="C201" s="59"/>
      <c r="D201" s="59">
        <f>SUM(B176:C194,B196:C200)</f>
        <v>40</v>
      </c>
    </row>
    <row r="202" spans="1:7" x14ac:dyDescent="0.3">
      <c r="A202" s="5" t="s">
        <v>35</v>
      </c>
      <c r="B202" s="132"/>
      <c r="C202" s="133"/>
      <c r="D202" s="134">
        <f>D201/(COUNT(B176:C194,B196:C200)*2)</f>
        <v>0.90909090909090906</v>
      </c>
    </row>
    <row r="203" spans="1:7" x14ac:dyDescent="0.3">
      <c r="A203" s="145"/>
      <c r="B203" s="124"/>
      <c r="C203" s="135"/>
      <c r="D203" s="124"/>
    </row>
    <row r="204" spans="1:7" ht="18" x14ac:dyDescent="0.35">
      <c r="A204" s="42" t="s">
        <v>126</v>
      </c>
      <c r="B204" s="152"/>
      <c r="C204" s="153"/>
      <c r="D204" s="143">
        <f>SUM(D172,D201)</f>
        <v>54</v>
      </c>
    </row>
    <row r="205" spans="1:7" ht="18" x14ac:dyDescent="0.35">
      <c r="A205" s="42" t="s">
        <v>201</v>
      </c>
      <c r="B205" s="152"/>
      <c r="C205" s="153"/>
      <c r="D205" s="144">
        <f>D204/(COUNT(B165:C171,B176:C194,B196:C200)*2)</f>
        <v>0.93103448275862066</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43158</v>
      </c>
      <c r="B208" s="124"/>
      <c r="C208" s="135"/>
      <c r="D208" s="124"/>
    </row>
    <row r="209" spans="1:7" x14ac:dyDescent="0.3">
      <c r="A209" s="315" t="s">
        <v>30</v>
      </c>
      <c r="B209" s="316" t="s">
        <v>31</v>
      </c>
      <c r="C209" s="316"/>
      <c r="D209" s="316" t="s">
        <v>46</v>
      </c>
      <c r="E209" s="317" t="s">
        <v>310</v>
      </c>
      <c r="F209" s="317" t="s">
        <v>360</v>
      </c>
      <c r="G209" s="127"/>
    </row>
    <row r="210" spans="1:7"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2</v>
      </c>
      <c r="C212" s="130"/>
      <c r="D212" s="95" t="s">
        <v>452</v>
      </c>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5"/>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66" x14ac:dyDescent="0.3">
      <c r="A226" s="70" t="s">
        <v>364</v>
      </c>
      <c r="B226" s="130">
        <v>0</v>
      </c>
      <c r="C226" s="130"/>
      <c r="D226" s="95" t="s">
        <v>503</v>
      </c>
      <c r="E226" s="116" t="s">
        <v>453</v>
      </c>
      <c r="F226" s="204"/>
      <c r="G226" s="127"/>
    </row>
    <row r="227" spans="1:7" ht="30" x14ac:dyDescent="0.3">
      <c r="A227" s="208" t="s">
        <v>314</v>
      </c>
      <c r="B227" s="130">
        <v>2</v>
      </c>
      <c r="C227" s="150" t="str">
        <f>IF(B227=0, -5, "0")</f>
        <v>0</v>
      </c>
      <c r="D227" s="95"/>
      <c r="E227" s="95"/>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132" x14ac:dyDescent="0.35">
      <c r="A230" s="268" t="s">
        <v>388</v>
      </c>
      <c r="B230" s="130">
        <v>1</v>
      </c>
      <c r="C230" s="136" t="str">
        <f>IF(B230=0, -10, "0")</f>
        <v>0</v>
      </c>
      <c r="D230" s="156" t="s">
        <v>454</v>
      </c>
      <c r="E230" s="94"/>
      <c r="F230" s="204"/>
    </row>
    <row r="231" spans="1:7" x14ac:dyDescent="0.3">
      <c r="A231" s="70" t="s">
        <v>59</v>
      </c>
      <c r="B231" s="130">
        <v>2</v>
      </c>
      <c r="C231" s="130"/>
      <c r="D231" s="138"/>
      <c r="E231" s="94"/>
      <c r="F231" s="204"/>
    </row>
    <row r="232" spans="1:7" x14ac:dyDescent="0.3">
      <c r="A232" s="4" t="s">
        <v>64</v>
      </c>
      <c r="B232" s="130">
        <v>2</v>
      </c>
      <c r="C232" s="131"/>
      <c r="D232" s="157"/>
      <c r="E232" s="95"/>
      <c r="F232" s="204"/>
    </row>
    <row r="233" spans="1:7" ht="33" x14ac:dyDescent="0.3">
      <c r="A233" s="70" t="s">
        <v>251</v>
      </c>
      <c r="B233" s="130">
        <v>1</v>
      </c>
      <c r="C233" s="130"/>
      <c r="D233" s="157" t="s">
        <v>455</v>
      </c>
      <c r="E233" s="94"/>
      <c r="F233" s="204"/>
    </row>
    <row r="234" spans="1:7" ht="49.5" x14ac:dyDescent="0.3">
      <c r="A234" s="4" t="s">
        <v>170</v>
      </c>
      <c r="B234" s="130">
        <v>0</v>
      </c>
      <c r="C234" s="130"/>
      <c r="D234" s="95" t="s">
        <v>456</v>
      </c>
      <c r="E234" s="95" t="s">
        <v>457</v>
      </c>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15.5" x14ac:dyDescent="0.3">
      <c r="A238" s="209" t="s">
        <v>66</v>
      </c>
      <c r="B238" s="130">
        <v>0</v>
      </c>
      <c r="C238" s="150">
        <f>IF(B238=0, -5, "0")</f>
        <v>-5</v>
      </c>
      <c r="D238" s="294" t="s">
        <v>458</v>
      </c>
      <c r="E238" s="123" t="s">
        <v>459</v>
      </c>
      <c r="F238" s="204"/>
      <c r="G238" s="127"/>
    </row>
    <row r="239" spans="1:7" ht="19.5" customHeight="1" x14ac:dyDescent="0.35">
      <c r="A239" s="191" t="s">
        <v>397</v>
      </c>
      <c r="B239" s="130">
        <v>2</v>
      </c>
      <c r="C239" s="131"/>
      <c r="D239" s="95"/>
      <c r="E239" s="67"/>
      <c r="F239" s="204"/>
      <c r="G239" s="127"/>
    </row>
    <row r="240" spans="1:7" x14ac:dyDescent="0.3">
      <c r="A240" s="209" t="s">
        <v>155</v>
      </c>
      <c r="B240" s="130">
        <v>1</v>
      </c>
      <c r="C240" s="150" t="str">
        <f>IF(B240=0, -5, "0")</f>
        <v>0</v>
      </c>
      <c r="D240" s="116" t="s">
        <v>411</v>
      </c>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22</v>
      </c>
    </row>
    <row r="245" spans="1:7" x14ac:dyDescent="0.3">
      <c r="A245" s="5" t="s">
        <v>35</v>
      </c>
      <c r="B245" s="132"/>
      <c r="C245" s="133"/>
      <c r="D245" s="134">
        <f>D244/(COUNT(B226:C243)*2)</f>
        <v>0.57894736842105265</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48.75" customHeight="1" x14ac:dyDescent="0.3">
      <c r="A252" s="208" t="s">
        <v>161</v>
      </c>
      <c r="B252" s="130" t="s">
        <v>32</v>
      </c>
      <c r="C252" s="150" t="str">
        <f>IF(B252=0, -5, "0")</f>
        <v>0</v>
      </c>
      <c r="D252" s="151" t="s">
        <v>504</v>
      </c>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4" t="s">
        <v>379</v>
      </c>
      <c r="B256" s="324"/>
      <c r="C256" s="324"/>
      <c r="D256" s="324"/>
      <c r="E256" s="324"/>
      <c r="F256" s="324"/>
    </row>
    <row r="257" spans="1:7" ht="31.5" customHeight="1" x14ac:dyDescent="0.3">
      <c r="A257" s="58" t="s">
        <v>361</v>
      </c>
      <c r="B257" s="130">
        <v>2</v>
      </c>
      <c r="C257" s="227"/>
      <c r="D257" s="227"/>
      <c r="E257" s="227"/>
      <c r="F257" s="204"/>
      <c r="G257" s="127"/>
    </row>
    <row r="258" spans="1:7" x14ac:dyDescent="0.3">
      <c r="A258" s="55" t="s">
        <v>492</v>
      </c>
      <c r="B258" s="130" t="s">
        <v>32</v>
      </c>
      <c r="C258" s="131"/>
      <c r="D258" s="147"/>
      <c r="E258" s="106"/>
      <c r="F258" s="204"/>
      <c r="G258" s="127"/>
    </row>
    <row r="259" spans="1:7" x14ac:dyDescent="0.3">
      <c r="A259" s="219" t="s">
        <v>493</v>
      </c>
      <c r="B259" s="130">
        <v>2</v>
      </c>
      <c r="C259" s="131"/>
      <c r="D259" s="147"/>
      <c r="E259" s="106"/>
      <c r="F259" s="204"/>
      <c r="G259" s="127"/>
    </row>
    <row r="260" spans="1:7" ht="33" x14ac:dyDescent="0.3">
      <c r="A260" s="219" t="s">
        <v>392</v>
      </c>
      <c r="B260" s="130">
        <v>1</v>
      </c>
      <c r="C260" s="131"/>
      <c r="D260" s="147" t="s">
        <v>460</v>
      </c>
      <c r="E260" s="106"/>
      <c r="F260" s="204"/>
      <c r="G260" s="127"/>
    </row>
    <row r="261" spans="1:7" ht="45" x14ac:dyDescent="0.3">
      <c r="A261" s="55" t="s">
        <v>249</v>
      </c>
      <c r="B261" s="280">
        <v>2</v>
      </c>
      <c r="C261" s="140"/>
      <c r="D261" s="251">
        <v>1</v>
      </c>
      <c r="E261" s="252"/>
      <c r="F261" s="253"/>
    </row>
    <row r="262" spans="1:7" x14ac:dyDescent="0.3">
      <c r="A262" s="5" t="s">
        <v>36</v>
      </c>
      <c r="B262" s="5"/>
      <c r="C262" s="5"/>
      <c r="D262" s="5">
        <f>SUM(B248:C255,B257:C261)</f>
        <v>19</v>
      </c>
    </row>
    <row r="263" spans="1:7" x14ac:dyDescent="0.3">
      <c r="A263" s="5" t="s">
        <v>35</v>
      </c>
      <c r="B263" s="132"/>
      <c r="C263" s="133"/>
      <c r="D263" s="134">
        <f>D262/(COUNT(B248:C255,B257:C261)*2)</f>
        <v>0.95</v>
      </c>
    </row>
    <row r="264" spans="1:7" x14ac:dyDescent="0.3">
      <c r="A264" s="145"/>
      <c r="B264" s="124"/>
      <c r="C264" s="135"/>
      <c r="D264" s="124"/>
    </row>
    <row r="265" spans="1:7" ht="18" x14ac:dyDescent="0.35">
      <c r="A265" s="42" t="s">
        <v>70</v>
      </c>
      <c r="B265" s="152"/>
      <c r="C265" s="153"/>
      <c r="D265" s="143">
        <f>SUM(D262,D222,D244)</f>
        <v>61</v>
      </c>
    </row>
    <row r="266" spans="1:7" ht="18" x14ac:dyDescent="0.35">
      <c r="A266" s="57" t="s">
        <v>202</v>
      </c>
      <c r="B266" s="160"/>
      <c r="C266" s="161"/>
      <c r="D266" s="162">
        <f>D265/(COUNT(B226:C243,B248:C255,B212:C221,B257:C261)*2)</f>
        <v>0.78205128205128205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43158</v>
      </c>
      <c r="B269" s="124"/>
      <c r="C269" s="135"/>
      <c r="D269" s="124"/>
      <c r="F269" s="206"/>
      <c r="G269" s="214"/>
    </row>
    <row r="270" spans="1:7" s="16" customFormat="1" x14ac:dyDescent="0.3">
      <c r="A270" s="315" t="s">
        <v>30</v>
      </c>
      <c r="B270" s="316" t="s">
        <v>31</v>
      </c>
      <c r="C270" s="316"/>
      <c r="D270" s="316" t="s">
        <v>46</v>
      </c>
      <c r="E270" s="317" t="s">
        <v>310</v>
      </c>
      <c r="F270" s="317" t="s">
        <v>360</v>
      </c>
      <c r="G270" s="214"/>
    </row>
    <row r="271" spans="1:7" s="16" customForma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ht="82.5" x14ac:dyDescent="0.3">
      <c r="A273" s="222" t="s">
        <v>364</v>
      </c>
      <c r="B273" s="130">
        <v>0</v>
      </c>
      <c r="C273" s="150"/>
      <c r="D273" s="95" t="s">
        <v>461</v>
      </c>
      <c r="E273" s="116" t="s">
        <v>462</v>
      </c>
      <c r="F273" s="204"/>
      <c r="G273" s="127"/>
    </row>
    <row r="274" spans="1:7" s="16" customFormat="1" ht="33" x14ac:dyDescent="0.3">
      <c r="A274" s="7" t="s">
        <v>135</v>
      </c>
      <c r="B274" s="130">
        <v>1</v>
      </c>
      <c r="C274" s="130"/>
      <c r="D274" s="138" t="s">
        <v>463</v>
      </c>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33" x14ac:dyDescent="0.3">
      <c r="A277" s="10" t="s">
        <v>27</v>
      </c>
      <c r="B277" s="130">
        <v>1</v>
      </c>
      <c r="C277" s="130"/>
      <c r="D277" s="138" t="s">
        <v>465</v>
      </c>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20</v>
      </c>
      <c r="F285" s="206"/>
      <c r="G285" s="214"/>
    </row>
    <row r="286" spans="1:7" s="16" customFormat="1" x14ac:dyDescent="0.3">
      <c r="A286" s="5" t="s">
        <v>35</v>
      </c>
      <c r="B286" s="132"/>
      <c r="C286" s="133"/>
      <c r="D286" s="134">
        <f>D285/(COUNT(B273:C284)*2)</f>
        <v>0.83333333333333337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1</v>
      </c>
      <c r="C290" s="130"/>
      <c r="D290" s="156" t="s">
        <v>466</v>
      </c>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1</v>
      </c>
      <c r="C292" s="130"/>
      <c r="D292" s="165" t="s">
        <v>467</v>
      </c>
      <c r="E292" s="106"/>
      <c r="F292" s="204"/>
      <c r="G292" s="214"/>
    </row>
    <row r="293" spans="1:7" s="16" customFormat="1" ht="198" x14ac:dyDescent="0.3">
      <c r="A293" s="70" t="s">
        <v>136</v>
      </c>
      <c r="B293" s="130">
        <v>0</v>
      </c>
      <c r="C293" s="130"/>
      <c r="D293" s="156" t="s">
        <v>505</v>
      </c>
      <c r="E293" s="236" t="s">
        <v>468</v>
      </c>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t="s">
        <v>32</v>
      </c>
      <c r="C295" s="136" t="str">
        <f>IF(B295=0, -10, "0")</f>
        <v>0</v>
      </c>
      <c r="D295" s="220"/>
      <c r="E295" s="11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148.5" x14ac:dyDescent="0.3">
      <c r="A302" s="209" t="s">
        <v>157</v>
      </c>
      <c r="B302" s="130">
        <v>0</v>
      </c>
      <c r="C302" s="150">
        <f>IF(B302=0, -5, "0")</f>
        <v>-5</v>
      </c>
      <c r="D302" s="165" t="s">
        <v>491</v>
      </c>
      <c r="E302" s="116" t="s">
        <v>498</v>
      </c>
      <c r="F302" s="204"/>
      <c r="G302" s="214"/>
    </row>
    <row r="303" spans="1:7" s="16" customFormat="1" ht="33.75" customHeight="1" x14ac:dyDescent="0.35">
      <c r="A303" s="191" t="s">
        <v>399</v>
      </c>
      <c r="B303" s="130">
        <v>1</v>
      </c>
      <c r="C303" s="131"/>
      <c r="D303" s="165" t="s">
        <v>438</v>
      </c>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5" t="s">
        <v>396</v>
      </c>
      <c r="B308" s="326"/>
      <c r="C308" s="326"/>
      <c r="D308" s="326"/>
      <c r="E308" s="326"/>
      <c r="F308" s="327"/>
      <c r="G308" s="214"/>
    </row>
    <row r="309" spans="1:7" s="16" customFormat="1" ht="30" customHeight="1" x14ac:dyDescent="0.3">
      <c r="A309" s="58" t="s">
        <v>361</v>
      </c>
      <c r="B309" s="130">
        <v>2</v>
      </c>
      <c r="C309" s="213"/>
      <c r="D309" s="165"/>
      <c r="E309" s="106"/>
      <c r="F309" s="204"/>
      <c r="G309" s="214"/>
    </row>
    <row r="310" spans="1:7" s="16" customFormat="1" x14ac:dyDescent="0.3">
      <c r="A310" s="55" t="s">
        <v>492</v>
      </c>
      <c r="B310" s="130">
        <v>2</v>
      </c>
      <c r="C310" s="213"/>
      <c r="D310" s="165"/>
      <c r="E310" s="106"/>
      <c r="F310" s="204"/>
      <c r="G310" s="214"/>
    </row>
    <row r="311" spans="1:7" s="16" customFormat="1" x14ac:dyDescent="0.3">
      <c r="A311" s="219" t="s">
        <v>493</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51">
        <v>1</v>
      </c>
      <c r="E313" s="252"/>
      <c r="F313" s="253"/>
      <c r="G313" s="214"/>
    </row>
    <row r="314" spans="1:7" s="16" customFormat="1" x14ac:dyDescent="0.3">
      <c r="A314" s="5" t="s">
        <v>36</v>
      </c>
      <c r="B314" s="5"/>
      <c r="C314" s="5"/>
      <c r="D314" s="5">
        <f>SUM(B289:C307,B309:C313)</f>
        <v>34</v>
      </c>
      <c r="F314" s="206"/>
      <c r="G314" s="214"/>
    </row>
    <row r="315" spans="1:7" s="16" customFormat="1" x14ac:dyDescent="0.3">
      <c r="A315" s="5" t="s">
        <v>35</v>
      </c>
      <c r="B315" s="132"/>
      <c r="C315" s="133"/>
      <c r="D315" s="134">
        <f>D314/(COUNT(B289:C307,B309:C313)*2)</f>
        <v>0.70833333333333337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54</v>
      </c>
      <c r="F317" s="206"/>
      <c r="G317" s="214"/>
    </row>
    <row r="318" spans="1:7" s="16" customFormat="1" ht="18" x14ac:dyDescent="0.35">
      <c r="A318" s="42" t="s">
        <v>203</v>
      </c>
      <c r="B318" s="152"/>
      <c r="C318" s="153"/>
      <c r="D318" s="144">
        <f>D317/(COUNT(B273:C284,B289:C307,B309:C313)*2)</f>
        <v>0.75</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43158</v>
      </c>
      <c r="B321" s="124"/>
      <c r="C321" s="135"/>
      <c r="D321" s="127"/>
    </row>
    <row r="322" spans="1:7" x14ac:dyDescent="0.3">
      <c r="A322" s="315" t="s">
        <v>30</v>
      </c>
      <c r="B322" s="316" t="s">
        <v>31</v>
      </c>
      <c r="C322" s="316"/>
      <c r="D322" s="316" t="s">
        <v>46</v>
      </c>
      <c r="E322" s="317" t="s">
        <v>310</v>
      </c>
      <c r="F322" s="317" t="s">
        <v>360</v>
      </c>
      <c r="G322" s="127"/>
    </row>
    <row r="323" spans="1:7"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0.875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49.5" x14ac:dyDescent="0.3">
      <c r="A339" s="4" t="s">
        <v>5</v>
      </c>
      <c r="B339" s="130">
        <v>1</v>
      </c>
      <c r="C339" s="130"/>
      <c r="D339" s="129" t="s">
        <v>469</v>
      </c>
      <c r="E339" s="94"/>
      <c r="F339" s="204"/>
    </row>
    <row r="340" spans="1:7" ht="18" x14ac:dyDescent="0.35">
      <c r="A340" s="210" t="s">
        <v>318</v>
      </c>
      <c r="B340" s="130">
        <v>2</v>
      </c>
      <c r="C340" s="150" t="str">
        <f>IF(B340=0, -5, "0")</f>
        <v>0</v>
      </c>
      <c r="D340" s="167"/>
      <c r="E340" s="94"/>
      <c r="F340" s="204"/>
    </row>
    <row r="341" spans="1:7" ht="82.5" x14ac:dyDescent="0.3">
      <c r="A341" s="70" t="s">
        <v>98</v>
      </c>
      <c r="B341" s="130">
        <v>0</v>
      </c>
      <c r="C341" s="131"/>
      <c r="D341" s="138" t="s">
        <v>484</v>
      </c>
      <c r="E341" s="95" t="s">
        <v>485</v>
      </c>
      <c r="F341" s="204"/>
    </row>
    <row r="342" spans="1:7" ht="17.25" x14ac:dyDescent="0.35">
      <c r="A342" s="261" t="s">
        <v>57</v>
      </c>
      <c r="B342" s="130">
        <v>2</v>
      </c>
      <c r="C342" s="136" t="str">
        <f>IF(B342=0, -10, IF(B342=1, -5, "0"))</f>
        <v>0</v>
      </c>
      <c r="D342" s="129"/>
      <c r="E342" s="95"/>
      <c r="F342" s="204"/>
    </row>
    <row r="343" spans="1:7" ht="49.5" x14ac:dyDescent="0.3">
      <c r="A343" s="4" t="s">
        <v>226</v>
      </c>
      <c r="B343" s="130">
        <v>0</v>
      </c>
      <c r="C343" s="130"/>
      <c r="D343" s="129" t="s">
        <v>470</v>
      </c>
      <c r="E343" s="95" t="s">
        <v>412</v>
      </c>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3" x14ac:dyDescent="0.3">
      <c r="A346" s="70" t="s">
        <v>178</v>
      </c>
      <c r="B346" s="130">
        <v>1</v>
      </c>
      <c r="C346" s="130"/>
      <c r="D346" s="95" t="s">
        <v>482</v>
      </c>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5" t="s">
        <v>379</v>
      </c>
      <c r="B349" s="326"/>
      <c r="C349" s="326"/>
      <c r="D349" s="326"/>
      <c r="E349" s="326"/>
      <c r="F349" s="326"/>
    </row>
    <row r="350" spans="1:7" s="112" customFormat="1" ht="27.75" customHeight="1" x14ac:dyDescent="0.3">
      <c r="A350" s="55" t="s">
        <v>361</v>
      </c>
      <c r="B350" s="130">
        <v>2</v>
      </c>
      <c r="C350" s="227"/>
      <c r="D350" s="289"/>
      <c r="E350" s="289"/>
      <c r="F350" s="204"/>
      <c r="G350" s="127"/>
    </row>
    <row r="351" spans="1:7" s="112" customFormat="1" x14ac:dyDescent="0.3">
      <c r="A351" s="219" t="s">
        <v>493</v>
      </c>
      <c r="B351" s="130">
        <v>2</v>
      </c>
      <c r="C351" s="150"/>
      <c r="D351" s="223"/>
      <c r="E351" s="106"/>
      <c r="F351" s="204"/>
      <c r="G351" s="127"/>
    </row>
    <row r="352" spans="1:7" s="112" customFormat="1" ht="66" x14ac:dyDescent="0.3">
      <c r="A352" s="219" t="s">
        <v>392</v>
      </c>
      <c r="B352" s="130">
        <v>1</v>
      </c>
      <c r="C352" s="131"/>
      <c r="D352" s="116" t="s">
        <v>471</v>
      </c>
      <c r="E352" s="106"/>
      <c r="F352" s="204"/>
      <c r="G352" s="127"/>
    </row>
    <row r="353" spans="1:7" ht="45" x14ac:dyDescent="0.3">
      <c r="A353" s="56" t="s">
        <v>249</v>
      </c>
      <c r="B353" s="280">
        <v>2</v>
      </c>
      <c r="C353" s="130"/>
      <c r="D353" s="251">
        <v>1</v>
      </c>
      <c r="E353" s="252"/>
      <c r="F353" s="253"/>
    </row>
    <row r="354" spans="1:7" x14ac:dyDescent="0.3">
      <c r="A354" s="5" t="s">
        <v>36</v>
      </c>
      <c r="B354" s="59"/>
      <c r="C354" s="59"/>
      <c r="D354" s="232">
        <f>SUM(B337:C348,B350:C353)</f>
        <v>25</v>
      </c>
    </row>
    <row r="355" spans="1:7" x14ac:dyDescent="0.3">
      <c r="A355" s="5" t="s">
        <v>35</v>
      </c>
      <c r="B355" s="132"/>
      <c r="C355" s="133"/>
      <c r="D355" s="134">
        <f>D354/(COUNT(B337:C348,B350:C353)*2)</f>
        <v>0.78125</v>
      </c>
    </row>
    <row r="356" spans="1:7" x14ac:dyDescent="0.3">
      <c r="A356" s="2"/>
      <c r="B356" s="135"/>
      <c r="C356" s="135"/>
      <c r="D356" s="135"/>
    </row>
    <row r="357" spans="1:7" ht="18" x14ac:dyDescent="0.35">
      <c r="A357" s="42" t="s">
        <v>39</v>
      </c>
      <c r="B357" s="152"/>
      <c r="C357" s="153"/>
      <c r="D357" s="143">
        <f>SUM(D354,D333)</f>
        <v>39</v>
      </c>
    </row>
    <row r="358" spans="1:7" ht="18" x14ac:dyDescent="0.35">
      <c r="A358" s="42" t="s">
        <v>204</v>
      </c>
      <c r="B358" s="152"/>
      <c r="C358" s="153"/>
      <c r="D358" s="144">
        <f>D357/(COUNT(B337:C348,B325:C332,B350:C353)*2)</f>
        <v>0.8125</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43158</v>
      </c>
      <c r="B361" s="124"/>
      <c r="C361" s="135"/>
      <c r="D361" s="124"/>
    </row>
    <row r="362" spans="1:7" x14ac:dyDescent="0.3">
      <c r="A362" s="315" t="s">
        <v>30</v>
      </c>
      <c r="B362" s="316" t="s">
        <v>31</v>
      </c>
      <c r="C362" s="316"/>
      <c r="D362" s="316" t="s">
        <v>46</v>
      </c>
      <c r="E362" s="317" t="s">
        <v>310</v>
      </c>
      <c r="F362" s="317" t="s">
        <v>360</v>
      </c>
      <c r="G362" s="127"/>
    </row>
    <row r="363" spans="1:7" x14ac:dyDescent="0.3">
      <c r="A363" s="315"/>
      <c r="B363" s="41" t="s">
        <v>34</v>
      </c>
      <c r="C363" s="41" t="s">
        <v>33</v>
      </c>
      <c r="D363" s="316"/>
      <c r="E363" s="317"/>
      <c r="F363" s="317"/>
    </row>
    <row r="364" spans="1:7" ht="18" x14ac:dyDescent="0.3">
      <c r="A364" s="194" t="s">
        <v>12</v>
      </c>
      <c r="B364" s="195"/>
      <c r="C364" s="195"/>
      <c r="D364" s="195"/>
      <c r="E364" s="195"/>
      <c r="F364" s="197"/>
    </row>
    <row r="365" spans="1:7" ht="33" x14ac:dyDescent="0.3">
      <c r="A365" s="70" t="s">
        <v>99</v>
      </c>
      <c r="B365" s="130">
        <v>1</v>
      </c>
      <c r="C365" s="130"/>
      <c r="D365" s="113" t="s">
        <v>472</v>
      </c>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1</v>
      </c>
      <c r="C371" s="150" t="str">
        <f>IF(B371=0, -5, "0")</f>
        <v>0</v>
      </c>
      <c r="D371" s="123" t="s">
        <v>473</v>
      </c>
      <c r="E371" s="94"/>
      <c r="F371" s="204"/>
      <c r="G371" s="127"/>
    </row>
    <row r="372" spans="1:7" x14ac:dyDescent="0.3">
      <c r="A372" s="70" t="s">
        <v>262</v>
      </c>
      <c r="B372" s="130" t="s">
        <v>32</v>
      </c>
      <c r="C372" s="131"/>
      <c r="D372" s="149"/>
      <c r="E372" s="116"/>
      <c r="F372" s="204"/>
      <c r="G372" s="127"/>
    </row>
    <row r="373" spans="1:7" x14ac:dyDescent="0.3">
      <c r="A373" s="5" t="s">
        <v>36</v>
      </c>
      <c r="B373" s="5"/>
      <c r="C373" s="5"/>
      <c r="D373" s="59">
        <f>SUM(B365:C372)</f>
        <v>12</v>
      </c>
      <c r="G373" s="127"/>
    </row>
    <row r="374" spans="1:7" x14ac:dyDescent="0.3">
      <c r="A374" s="5" t="s">
        <v>35</v>
      </c>
      <c r="B374" s="132"/>
      <c r="C374" s="133"/>
      <c r="D374" s="134">
        <f>D373/(COUNT(B365:C372)*2)</f>
        <v>0.8571428571428571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474</v>
      </c>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23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4" t="s">
        <v>379</v>
      </c>
      <c r="B383" s="324"/>
      <c r="C383" s="324"/>
      <c r="D383" s="324"/>
      <c r="E383" s="324"/>
      <c r="F383" s="324"/>
      <c r="G383" s="127"/>
    </row>
    <row r="384" spans="1:7" ht="27" customHeight="1" x14ac:dyDescent="0.3">
      <c r="A384" s="70" t="s">
        <v>361</v>
      </c>
      <c r="B384" s="130">
        <v>2</v>
      </c>
      <c r="C384" s="130"/>
      <c r="D384" s="149"/>
      <c r="E384" s="94"/>
      <c r="F384" s="204"/>
      <c r="G384" s="127"/>
    </row>
    <row r="385" spans="1:7" ht="48" customHeight="1" x14ac:dyDescent="0.3">
      <c r="A385" s="10" t="s">
        <v>493</v>
      </c>
      <c r="B385" s="130">
        <v>0</v>
      </c>
      <c r="C385" s="130"/>
      <c r="D385" s="113" t="s">
        <v>499</v>
      </c>
      <c r="E385" s="95" t="s">
        <v>475</v>
      </c>
      <c r="F385" s="204"/>
      <c r="G385" s="127"/>
    </row>
    <row r="386" spans="1:7" ht="45" x14ac:dyDescent="0.3">
      <c r="A386" s="8" t="s">
        <v>249</v>
      </c>
      <c r="B386" s="280">
        <v>2</v>
      </c>
      <c r="C386" s="130"/>
      <c r="D386" s="251">
        <v>1</v>
      </c>
      <c r="E386" s="252"/>
      <c r="F386" s="253"/>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0.83333333333333337</v>
      </c>
      <c r="G388" s="127"/>
    </row>
    <row r="389" spans="1:7" x14ac:dyDescent="0.3">
      <c r="A389" s="2"/>
      <c r="B389" s="135"/>
      <c r="C389" s="135"/>
      <c r="D389" s="135"/>
      <c r="G389" s="127"/>
    </row>
    <row r="390" spans="1:7" ht="18" x14ac:dyDescent="0.35">
      <c r="A390" s="42" t="s">
        <v>40</v>
      </c>
      <c r="B390" s="152"/>
      <c r="C390" s="153"/>
      <c r="D390" s="143">
        <f>SUM(D387,D373)</f>
        <v>27</v>
      </c>
      <c r="G390" s="127"/>
    </row>
    <row r="391" spans="1:7" ht="18" x14ac:dyDescent="0.35">
      <c r="A391" s="42" t="s">
        <v>205</v>
      </c>
      <c r="B391" s="152"/>
      <c r="C391" s="153"/>
      <c r="D391" s="168">
        <f>D390/(COUNT(B377:C382,B365:C372,B384:C386)*2)</f>
        <v>0.84375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43158</v>
      </c>
      <c r="B394" s="124"/>
      <c r="C394" s="135"/>
      <c r="D394" s="127"/>
      <c r="G394" s="127"/>
    </row>
    <row r="395" spans="1:7" x14ac:dyDescent="0.3">
      <c r="A395" s="315" t="s">
        <v>30</v>
      </c>
      <c r="B395" s="316" t="s">
        <v>31</v>
      </c>
      <c r="C395" s="316"/>
      <c r="D395" s="316" t="s">
        <v>46</v>
      </c>
      <c r="E395" s="317" t="s">
        <v>310</v>
      </c>
      <c r="F395" s="317" t="s">
        <v>360</v>
      </c>
      <c r="G395" s="127"/>
    </row>
    <row r="396" spans="1:7"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48" customHeight="1" x14ac:dyDescent="0.3">
      <c r="A398" s="18" t="s">
        <v>102</v>
      </c>
      <c r="B398" s="130">
        <v>1</v>
      </c>
      <c r="C398" s="130"/>
      <c r="D398" s="95" t="s">
        <v>476</v>
      </c>
      <c r="E398" s="94"/>
      <c r="F398" s="204"/>
      <c r="G398" s="127"/>
    </row>
    <row r="399" spans="1:7" x14ac:dyDescent="0.3">
      <c r="A399" s="18" t="s">
        <v>265</v>
      </c>
      <c r="B399" s="130">
        <v>2</v>
      </c>
      <c r="C399" s="130"/>
      <c r="D399" s="95"/>
      <c r="E399" s="115"/>
      <c r="F399" s="204"/>
    </row>
    <row r="400" spans="1:7" ht="33" x14ac:dyDescent="0.3">
      <c r="A400" s="10" t="s">
        <v>27</v>
      </c>
      <c r="B400" s="130">
        <v>1</v>
      </c>
      <c r="C400" s="130"/>
      <c r="D400" s="138" t="s">
        <v>506</v>
      </c>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ht="49.5" x14ac:dyDescent="0.3">
      <c r="A404" s="7" t="s">
        <v>242</v>
      </c>
      <c r="B404" s="130">
        <v>0</v>
      </c>
      <c r="C404" s="130"/>
      <c r="D404" s="95" t="s">
        <v>426</v>
      </c>
      <c r="E404" s="95" t="s">
        <v>427</v>
      </c>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12</v>
      </c>
      <c r="G406" s="127"/>
    </row>
    <row r="407" spans="1:7" x14ac:dyDescent="0.3">
      <c r="A407" s="5" t="s">
        <v>35</v>
      </c>
      <c r="B407" s="132"/>
      <c r="C407" s="133"/>
      <c r="D407" s="134">
        <f>D406/(COUNT(B398:C405)*2)</f>
        <v>0.75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33.75" customHeight="1" x14ac:dyDescent="0.3">
      <c r="A430" s="8" t="s">
        <v>267</v>
      </c>
      <c r="B430" s="130">
        <v>1</v>
      </c>
      <c r="C430" s="130"/>
      <c r="D430" s="129" t="s">
        <v>477</v>
      </c>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4" t="s">
        <v>379</v>
      </c>
      <c r="B435" s="324"/>
      <c r="C435" s="324"/>
      <c r="D435" s="324"/>
      <c r="E435" s="324"/>
      <c r="F435" s="324"/>
      <c r="G435" s="12"/>
    </row>
    <row r="436" spans="1:7" ht="26.25" customHeight="1" x14ac:dyDescent="0.3">
      <c r="A436" s="70" t="s">
        <v>361</v>
      </c>
      <c r="B436" s="130">
        <v>2</v>
      </c>
      <c r="C436" s="130"/>
      <c r="D436" s="129"/>
      <c r="E436" s="94"/>
      <c r="F436" s="204"/>
      <c r="G436" s="233"/>
    </row>
    <row r="437" spans="1:7" x14ac:dyDescent="0.3">
      <c r="A437" s="10" t="s">
        <v>493</v>
      </c>
      <c r="B437" s="130">
        <v>1</v>
      </c>
      <c r="C437" s="130"/>
      <c r="D437" s="129" t="s">
        <v>478</v>
      </c>
      <c r="E437" s="94"/>
      <c r="F437" s="204"/>
      <c r="G437" s="12"/>
    </row>
    <row r="438" spans="1:7" ht="33" x14ac:dyDescent="0.3">
      <c r="A438" s="10" t="s">
        <v>392</v>
      </c>
      <c r="B438" s="130">
        <v>1</v>
      </c>
      <c r="C438" s="150" t="str">
        <f>IF(B438=0, -5, "0")</f>
        <v>0</v>
      </c>
      <c r="D438" s="129" t="s">
        <v>479</v>
      </c>
      <c r="E438" s="94"/>
      <c r="F438" s="204"/>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15</v>
      </c>
    </row>
    <row r="441" spans="1:7" x14ac:dyDescent="0.3">
      <c r="A441" s="5" t="s">
        <v>35</v>
      </c>
      <c r="B441" s="132"/>
      <c r="C441" s="133"/>
      <c r="D441" s="134">
        <f>D440/(COUNT(B430:C434,B436:C439)*2)</f>
        <v>0.83333333333333337</v>
      </c>
    </row>
    <row r="442" spans="1:7" x14ac:dyDescent="0.3">
      <c r="A442" s="2"/>
      <c r="B442" s="135"/>
      <c r="C442" s="135"/>
      <c r="D442" s="135"/>
    </row>
    <row r="443" spans="1:7" ht="18" x14ac:dyDescent="0.35">
      <c r="A443" s="42" t="s">
        <v>41</v>
      </c>
      <c r="B443" s="152"/>
      <c r="C443" s="153"/>
      <c r="D443" s="143">
        <f>SUM(D440,D417,D426,D406)</f>
        <v>51</v>
      </c>
    </row>
    <row r="444" spans="1:7" ht="18" x14ac:dyDescent="0.35">
      <c r="A444" s="42" t="s">
        <v>206</v>
      </c>
      <c r="B444" s="152"/>
      <c r="C444" s="153"/>
      <c r="D444" s="144">
        <f>D443/(COUNT(B430:C434,B410:C416,B421:C425,B398:C405,B436:C439)*2)</f>
        <v>0.87931034482758619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43158</v>
      </c>
      <c r="B447" s="124"/>
      <c r="C447" s="135"/>
      <c r="D447" s="124"/>
    </row>
    <row r="448" spans="1:7" x14ac:dyDescent="0.3">
      <c r="A448" s="315" t="s">
        <v>30</v>
      </c>
      <c r="B448" s="316" t="s">
        <v>31</v>
      </c>
      <c r="C448" s="316"/>
      <c r="D448" s="316" t="s">
        <v>46</v>
      </c>
      <c r="E448" s="317" t="s">
        <v>310</v>
      </c>
      <c r="F448" s="317" t="s">
        <v>360</v>
      </c>
      <c r="G448" s="127"/>
    </row>
    <row r="449" spans="1:6"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2</v>
      </c>
      <c r="C451" s="130"/>
      <c r="D451" s="95"/>
      <c r="E451" s="94"/>
      <c r="F451" s="204"/>
    </row>
    <row r="452" spans="1:6" ht="18.75" customHeight="1" x14ac:dyDescent="0.3">
      <c r="A452" s="9" t="s">
        <v>20</v>
      </c>
      <c r="B452" s="130">
        <v>2</v>
      </c>
      <c r="C452" s="130"/>
      <c r="D452" s="154"/>
      <c r="E452" s="94"/>
      <c r="F452" s="204"/>
    </row>
    <row r="453" spans="1:6" ht="86.25" customHeight="1" x14ac:dyDescent="0.3">
      <c r="A453" s="6" t="s">
        <v>113</v>
      </c>
      <c r="B453" s="130">
        <v>0</v>
      </c>
      <c r="C453" s="130"/>
      <c r="D453" s="95" t="s">
        <v>480</v>
      </c>
      <c r="E453" s="95" t="s">
        <v>481</v>
      </c>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10</v>
      </c>
    </row>
    <row r="458" spans="1:6" x14ac:dyDescent="0.3">
      <c r="A458" s="5" t="s">
        <v>35</v>
      </c>
      <c r="B458" s="132"/>
      <c r="C458" s="133"/>
      <c r="D458" s="134">
        <f>D457/(COUNT(B451:C456)*2)</f>
        <v>0.83333333333333337</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1</v>
      </c>
      <c r="C462" s="130"/>
      <c r="D462" s="95" t="s">
        <v>483</v>
      </c>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235"/>
      <c r="E465" s="235"/>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8" t="s">
        <v>379</v>
      </c>
      <c r="B471" s="329"/>
      <c r="C471" s="329"/>
      <c r="D471" s="329"/>
      <c r="E471" s="329"/>
      <c r="F471" s="329"/>
    </row>
    <row r="472" spans="1:7" s="112" customFormat="1" ht="27.75" customHeight="1" x14ac:dyDescent="0.3">
      <c r="A472" s="55" t="s">
        <v>361</v>
      </c>
      <c r="B472" s="130">
        <v>2</v>
      </c>
      <c r="C472" s="213"/>
      <c r="D472" s="116"/>
      <c r="E472" s="106"/>
      <c r="F472" s="204"/>
      <c r="G472" s="127"/>
    </row>
    <row r="473" spans="1:7" s="112" customFormat="1" x14ac:dyDescent="0.3">
      <c r="A473" s="55" t="s">
        <v>492</v>
      </c>
      <c r="B473" s="130">
        <v>2</v>
      </c>
      <c r="C473" s="213"/>
      <c r="D473" s="116"/>
      <c r="E473" s="106"/>
      <c r="F473" s="204"/>
      <c r="G473" s="127"/>
    </row>
    <row r="474" spans="1:7" s="112" customFormat="1" x14ac:dyDescent="0.3">
      <c r="A474" s="219" t="s">
        <v>493</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51">
        <v>1</v>
      </c>
      <c r="E476" s="252"/>
      <c r="F476" s="253"/>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0.9285714285714286</v>
      </c>
    </row>
    <row r="482" spans="1:7" x14ac:dyDescent="0.3">
      <c r="A482" s="1"/>
      <c r="B482" s="124"/>
      <c r="C482" s="135"/>
      <c r="D482" s="124"/>
    </row>
    <row r="483" spans="1:7" ht="21.75" customHeight="1" x14ac:dyDescent="0.35">
      <c r="A483" s="330" t="s">
        <v>367</v>
      </c>
      <c r="B483" s="330"/>
      <c r="C483" s="330"/>
      <c r="D483" s="330"/>
      <c r="E483" s="185"/>
      <c r="F483" s="201"/>
    </row>
    <row r="484" spans="1:7" x14ac:dyDescent="0.3">
      <c r="A484" s="74">
        <f>B11</f>
        <v>43158</v>
      </c>
      <c r="B484" s="124"/>
      <c r="C484" s="135"/>
      <c r="D484" s="124"/>
    </row>
    <row r="485" spans="1:7" x14ac:dyDescent="0.3">
      <c r="A485" s="315" t="s">
        <v>30</v>
      </c>
      <c r="B485" s="316" t="s">
        <v>31</v>
      </c>
      <c r="C485" s="316"/>
      <c r="D485" s="316" t="s">
        <v>46</v>
      </c>
      <c r="E485" s="317" t="s">
        <v>310</v>
      </c>
      <c r="F485" s="317" t="s">
        <v>360</v>
      </c>
      <c r="G485" s="127"/>
    </row>
    <row r="486" spans="1:7" x14ac:dyDescent="0.3">
      <c r="A486" s="315"/>
      <c r="B486" s="41" t="s">
        <v>34</v>
      </c>
      <c r="C486" s="41" t="s">
        <v>33</v>
      </c>
      <c r="D486" s="316"/>
      <c r="E486" s="317"/>
      <c r="F486" s="317"/>
    </row>
    <row r="487" spans="1:7" ht="18" x14ac:dyDescent="0.3">
      <c r="A487" s="194" t="s">
        <v>368</v>
      </c>
      <c r="B487" s="195"/>
      <c r="C487" s="195"/>
      <c r="D487" s="195"/>
      <c r="E487" s="195"/>
      <c r="F487" s="197"/>
    </row>
    <row r="488" spans="1:7" x14ac:dyDescent="0.3">
      <c r="A488" s="4" t="s">
        <v>263</v>
      </c>
      <c r="B488" s="130">
        <v>1</v>
      </c>
      <c r="C488" s="130"/>
      <c r="D488" s="95" t="s">
        <v>486</v>
      </c>
      <c r="E488" s="94"/>
      <c r="F488" s="204"/>
    </row>
    <row r="489" spans="1:7" ht="27.7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49.5" x14ac:dyDescent="0.3">
      <c r="A492" s="66" t="s">
        <v>400</v>
      </c>
      <c r="B492" s="130">
        <v>0</v>
      </c>
      <c r="C492" s="131"/>
      <c r="D492" s="116" t="s">
        <v>428</v>
      </c>
      <c r="E492" s="116" t="s">
        <v>487</v>
      </c>
      <c r="F492" s="204"/>
      <c r="G492" s="127"/>
    </row>
    <row r="493" spans="1:7" x14ac:dyDescent="0.3">
      <c r="A493" s="5" t="s">
        <v>36</v>
      </c>
      <c r="B493" s="5"/>
      <c r="C493" s="5"/>
      <c r="D493" s="54">
        <f>SUM(B488:C492)</f>
        <v>5</v>
      </c>
    </row>
    <row r="494" spans="1:7" x14ac:dyDescent="0.3">
      <c r="A494" s="5" t="s">
        <v>35</v>
      </c>
      <c r="B494" s="132"/>
      <c r="C494" s="133"/>
      <c r="D494" s="134">
        <f>D493/(COUNT(B488:C492)*2)</f>
        <v>0.625</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"0"))</f>
        <v>0</v>
      </c>
      <c r="C498" s="213"/>
      <c r="D498" s="251">
        <v>0</v>
      </c>
      <c r="E498" s="252"/>
      <c r="F498" s="253"/>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9</v>
      </c>
    </row>
    <row r="503" spans="1:7" ht="18" x14ac:dyDescent="0.35">
      <c r="A503" s="42" t="s">
        <v>208</v>
      </c>
      <c r="B503" s="152"/>
      <c r="C503" s="153"/>
      <c r="D503" s="144">
        <f>D502/(COUNT(B496:C498,B488:C492)*2)</f>
        <v>0.75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43158</v>
      </c>
      <c r="B506" s="124"/>
      <c r="C506" s="135"/>
      <c r="D506" s="124"/>
    </row>
    <row r="507" spans="1:7" x14ac:dyDescent="0.3">
      <c r="A507" s="315" t="s">
        <v>30</v>
      </c>
      <c r="B507" s="316" t="s">
        <v>31</v>
      </c>
      <c r="C507" s="316"/>
      <c r="D507" s="316" t="s">
        <v>46</v>
      </c>
      <c r="E507" s="317" t="s">
        <v>310</v>
      </c>
      <c r="F507" s="317" t="s">
        <v>360</v>
      </c>
      <c r="G507" s="127"/>
    </row>
    <row r="508" spans="1:7" x14ac:dyDescent="0.3">
      <c r="A508" s="315"/>
      <c r="B508" s="41" t="s">
        <v>34</v>
      </c>
      <c r="C508" s="41" t="s">
        <v>33</v>
      </c>
      <c r="D508" s="316"/>
      <c r="E508" s="317"/>
      <c r="F508" s="317"/>
    </row>
    <row r="509" spans="1:7" x14ac:dyDescent="0.3">
      <c r="A509" s="6" t="s">
        <v>15</v>
      </c>
      <c r="B509" s="130">
        <v>2</v>
      </c>
      <c r="C509" s="130"/>
      <c r="D509" s="95"/>
      <c r="E509" s="94"/>
      <c r="F509" s="204"/>
    </row>
    <row r="510" spans="1:7" x14ac:dyDescent="0.3">
      <c r="A510" s="9" t="s">
        <v>218</v>
      </c>
      <c r="B510" s="130">
        <v>1</v>
      </c>
      <c r="C510" s="130"/>
      <c r="D510" s="138" t="s">
        <v>488</v>
      </c>
      <c r="E510" s="94"/>
      <c r="F510" s="204"/>
    </row>
    <row r="511" spans="1:7" x14ac:dyDescent="0.3">
      <c r="A511" s="9" t="s">
        <v>16</v>
      </c>
      <c r="B511" s="130">
        <v>2</v>
      </c>
      <c r="C511" s="130"/>
      <c r="D511" s="138"/>
      <c r="E511" s="94"/>
      <c r="F511" s="204"/>
    </row>
    <row r="512" spans="1:7" ht="45" x14ac:dyDescent="0.3">
      <c r="A512" s="62" t="s">
        <v>249</v>
      </c>
      <c r="B512" s="280">
        <v>2</v>
      </c>
      <c r="C512" s="140"/>
      <c r="D512" s="251">
        <v>1</v>
      </c>
      <c r="E512" s="254"/>
      <c r="F512" s="255"/>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43158</v>
      </c>
      <c r="B517" s="124"/>
      <c r="C517" s="135"/>
      <c r="D517" s="124"/>
    </row>
    <row r="518" spans="1:7" x14ac:dyDescent="0.3">
      <c r="A518" s="315" t="s">
        <v>30</v>
      </c>
      <c r="B518" s="316" t="s">
        <v>31</v>
      </c>
      <c r="C518" s="316"/>
      <c r="D518" s="316" t="s">
        <v>46</v>
      </c>
      <c r="E518" s="317" t="s">
        <v>310</v>
      </c>
      <c r="F518" s="317" t="s">
        <v>360</v>
      </c>
      <c r="G518" s="127"/>
    </row>
    <row r="519" spans="1:7" x14ac:dyDescent="0.3">
      <c r="A519" s="315"/>
      <c r="B519" s="41" t="s">
        <v>34</v>
      </c>
      <c r="C519" s="41" t="s">
        <v>33</v>
      </c>
      <c r="D519" s="316"/>
      <c r="E519" s="317"/>
      <c r="F519" s="317"/>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1</v>
      </c>
      <c r="C525" s="130"/>
      <c r="D525" s="95" t="s">
        <v>489</v>
      </c>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49.5" x14ac:dyDescent="0.3">
      <c r="A528" s="55" t="s">
        <v>353</v>
      </c>
      <c r="B528" s="130">
        <v>1</v>
      </c>
      <c r="C528" s="290" t="str">
        <f>IF(B528=0, -5, "0")</f>
        <v>0</v>
      </c>
      <c r="D528" s="174" t="s">
        <v>490</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v>2</v>
      </c>
      <c r="C532" s="140"/>
      <c r="D532" s="251">
        <v>1</v>
      </c>
      <c r="E532" s="252"/>
      <c r="F532" s="253"/>
    </row>
    <row r="533" spans="1:7" x14ac:dyDescent="0.3">
      <c r="A533" s="5" t="s">
        <v>36</v>
      </c>
      <c r="B533" s="5"/>
      <c r="C533" s="5"/>
      <c r="D533" s="5">
        <f>SUM(B520:C532)</f>
        <v>12</v>
      </c>
    </row>
    <row r="534" spans="1:7" x14ac:dyDescent="0.3">
      <c r="A534" s="5" t="s">
        <v>35</v>
      </c>
      <c r="B534" s="132"/>
      <c r="C534" s="133"/>
      <c r="D534" s="134">
        <f>D533/(COUNT(B520:C532)*2)</f>
        <v>0.8571428571428571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43158</v>
      </c>
      <c r="B537" s="124"/>
      <c r="C537" s="135"/>
      <c r="D537" s="124"/>
      <c r="G537" s="127"/>
    </row>
    <row r="538" spans="1:7" x14ac:dyDescent="0.3">
      <c r="A538" s="315" t="s">
        <v>30</v>
      </c>
      <c r="B538" s="316" t="s">
        <v>31</v>
      </c>
      <c r="C538" s="316"/>
      <c r="D538" s="316" t="s">
        <v>46</v>
      </c>
      <c r="E538" s="317" t="s">
        <v>310</v>
      </c>
      <c r="F538" s="317" t="s">
        <v>360</v>
      </c>
      <c r="G538" s="127"/>
    </row>
    <row r="539" spans="1:7" x14ac:dyDescent="0.3">
      <c r="A539" s="315"/>
      <c r="B539" s="41" t="s">
        <v>34</v>
      </c>
      <c r="C539" s="41" t="s">
        <v>33</v>
      </c>
      <c r="D539" s="316"/>
      <c r="E539" s="317"/>
      <c r="F539" s="317"/>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0.9285714285714286</v>
      </c>
    </row>
    <row r="548" spans="1:4" ht="22.5" x14ac:dyDescent="0.45">
      <c r="A548" s="35" t="s">
        <v>45</v>
      </c>
      <c r="B548" s="181"/>
      <c r="C548" s="182"/>
      <c r="D548" s="183">
        <f>SUM(D544,D533,D513,D502,D443,D390,D357,D45,D317,D265,D157,D480,D204,D102)</f>
        <v>476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0.80952380952380953</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2" orientation="portrait" r:id="rId1"/>
  <rowBreaks count="6" manualBreakCount="6">
    <brk id="85" max="6" man="1"/>
    <brk id="159" max="6" man="1"/>
    <brk id="174" max="6" man="1"/>
    <brk id="266" max="6" man="1"/>
    <brk id="358" max="6" man="1"/>
    <brk id="458"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4" zoomScale="90" zoomScaleNormal="90" zoomScaleSheetLayoutView="90" workbookViewId="0">
      <selection activeCell="B191" sqref="B19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8"/>
      <c r="E1" s="308"/>
      <c r="F1" s="308"/>
      <c r="G1" s="308"/>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2" t="s">
        <v>50</v>
      </c>
      <c r="B6" s="332"/>
      <c r="C6" s="332"/>
      <c r="D6" s="332"/>
      <c r="E6" s="332"/>
      <c r="F6" s="332"/>
      <c r="G6" s="125"/>
    </row>
    <row r="7" spans="1:7" s="12" customFormat="1" ht="21.75" customHeight="1" x14ac:dyDescent="0.45">
      <c r="A7" s="310" t="str">
        <f>'A1 Exploitation'!A8:F8</f>
        <v>Gammart</v>
      </c>
      <c r="B7" s="310"/>
      <c r="C7" s="310"/>
      <c r="D7" s="310"/>
      <c r="E7" s="310"/>
      <c r="F7" s="310"/>
      <c r="G7" s="125"/>
    </row>
    <row r="8" spans="1:7" s="12" customFormat="1" ht="24" x14ac:dyDescent="0.45">
      <c r="A8" s="14" t="s">
        <v>42</v>
      </c>
      <c r="B8" s="333" t="str">
        <f>'A1 Exploitation'!B9:F9</f>
        <v>De Mejed Heni - M. Souheil Draoui</v>
      </c>
      <c r="C8" s="333"/>
      <c r="D8" s="333"/>
      <c r="E8" s="333"/>
      <c r="F8" s="333"/>
      <c r="G8" s="125"/>
    </row>
    <row r="9" spans="1:7" s="12" customFormat="1" ht="24" x14ac:dyDescent="0.45">
      <c r="A9" s="15" t="s">
        <v>44</v>
      </c>
      <c r="B9" s="334" t="str">
        <f>'A1 Exploitation'!B10:F10</f>
        <v>M. Riadh Kefi (DM)</v>
      </c>
      <c r="C9" s="334"/>
      <c r="D9" s="334"/>
      <c r="E9" s="334"/>
      <c r="F9" s="334"/>
      <c r="G9" s="125"/>
    </row>
    <row r="10" spans="1:7" s="12" customFormat="1" ht="24" x14ac:dyDescent="0.45">
      <c r="A10" s="14" t="s">
        <v>43</v>
      </c>
      <c r="B10" s="331">
        <f>'A1 Exploitation'!B11:F11</f>
        <v>43158</v>
      </c>
      <c r="C10" s="331"/>
      <c r="D10" s="331"/>
      <c r="E10" s="331"/>
      <c r="F10" s="331"/>
      <c r="G10" s="125"/>
    </row>
    <row r="11" spans="1:7" s="12" customFormat="1" ht="24" x14ac:dyDescent="0.45">
      <c r="A11" s="14" t="s">
        <v>294</v>
      </c>
      <c r="B11" s="335">
        <f>D199</f>
        <v>0.8660714285714286</v>
      </c>
      <c r="C11" s="335"/>
      <c r="D11" s="335"/>
      <c r="E11" s="335"/>
      <c r="F11" s="335"/>
      <c r="G11" s="125"/>
    </row>
    <row r="12" spans="1:7" s="12" customFormat="1" ht="22.5" x14ac:dyDescent="0.45">
      <c r="A12" s="11"/>
      <c r="D12" s="314"/>
      <c r="E12" s="314"/>
      <c r="F12" s="314"/>
      <c r="G12" s="314"/>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39" t="s">
        <v>0</v>
      </c>
      <c r="B16" s="340"/>
      <c r="C16" s="340"/>
      <c r="D16" s="340"/>
      <c r="E16" s="340"/>
      <c r="F16" s="340"/>
      <c r="G16" s="126" t="s">
        <v>356</v>
      </c>
    </row>
    <row r="17" spans="1:7" ht="33" x14ac:dyDescent="0.3">
      <c r="A17" s="17" t="s">
        <v>269</v>
      </c>
      <c r="B17" s="94">
        <v>1</v>
      </c>
      <c r="C17" s="94"/>
      <c r="D17" s="95" t="s">
        <v>507</v>
      </c>
      <c r="E17" s="94"/>
      <c r="F17" s="94"/>
      <c r="G17" s="126" t="s">
        <v>357</v>
      </c>
    </row>
    <row r="18" spans="1:7" x14ac:dyDescent="0.3">
      <c r="A18" s="20" t="s">
        <v>80</v>
      </c>
      <c r="B18" s="94">
        <v>2</v>
      </c>
      <c r="C18" s="94"/>
      <c r="D18" s="95"/>
      <c r="E18" s="94"/>
      <c r="F18" s="94"/>
    </row>
    <row r="19" spans="1:7" x14ac:dyDescent="0.3">
      <c r="A19" s="17" t="s">
        <v>81</v>
      </c>
      <c r="B19" s="94">
        <v>1</v>
      </c>
      <c r="C19" s="94"/>
      <c r="D19" s="95" t="s">
        <v>429</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1" t="s">
        <v>36</v>
      </c>
      <c r="B22" s="342"/>
      <c r="C22" s="343"/>
      <c r="D22" s="250">
        <f>SUM(B17:C21)</f>
        <v>8</v>
      </c>
    </row>
    <row r="23" spans="1:7" x14ac:dyDescent="0.3">
      <c r="A23" s="336" t="s">
        <v>295</v>
      </c>
      <c r="B23" s="337"/>
      <c r="C23" s="338"/>
      <c r="D23" s="33">
        <f>D22/(COUNT(B17:C21)*2)</f>
        <v>0.8</v>
      </c>
    </row>
    <row r="24" spans="1:7" s="22" customFormat="1" x14ac:dyDescent="0.3">
      <c r="A24" s="26"/>
      <c r="B24" s="27"/>
      <c r="C24" s="27"/>
      <c r="D24" s="28"/>
      <c r="G24" s="126"/>
    </row>
    <row r="25" spans="1:7" ht="19.5" x14ac:dyDescent="0.4">
      <c r="A25" s="344" t="s">
        <v>4</v>
      </c>
      <c r="B25" s="345"/>
      <c r="C25" s="345"/>
      <c r="D25" s="345"/>
      <c r="E25" s="345"/>
      <c r="F25" s="345"/>
    </row>
    <row r="26" spans="1:7" ht="18" x14ac:dyDescent="0.35">
      <c r="A26" s="40" t="s">
        <v>97</v>
      </c>
      <c r="B26" s="94">
        <v>1</v>
      </c>
      <c r="C26" s="120" t="str">
        <f>IF(B26=0, -5, "0")</f>
        <v>0</v>
      </c>
      <c r="D26" s="95" t="s">
        <v>508</v>
      </c>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6" t="s">
        <v>36</v>
      </c>
      <c r="B33" s="337"/>
      <c r="C33" s="338"/>
      <c r="D33" s="248">
        <f>SUM(B26:C32)</f>
        <v>13</v>
      </c>
    </row>
    <row r="34" spans="1:7" x14ac:dyDescent="0.3">
      <c r="A34" s="336" t="s">
        <v>295</v>
      </c>
      <c r="B34" s="337"/>
      <c r="C34" s="338"/>
      <c r="D34" s="33">
        <f>D33/(COUNT(B26:C32)*2)</f>
        <v>0.9285714285714286</v>
      </c>
    </row>
    <row r="35" spans="1:7" s="22" customFormat="1" x14ac:dyDescent="0.3">
      <c r="A35" s="26"/>
      <c r="B35" s="27"/>
      <c r="C35" s="27"/>
      <c r="D35" s="28"/>
      <c r="G35" s="126"/>
    </row>
    <row r="36" spans="1:7" s="22" customFormat="1" ht="19.5" x14ac:dyDescent="0.4">
      <c r="A36" s="344" t="s">
        <v>219</v>
      </c>
      <c r="B36" s="345"/>
      <c r="C36" s="345"/>
      <c r="D36" s="345"/>
      <c r="E36" s="345"/>
      <c r="F36" s="345"/>
      <c r="G36" s="126"/>
    </row>
    <row r="37" spans="1:7" s="22" customFormat="1" ht="33.75" x14ac:dyDescent="0.35">
      <c r="A37" s="40" t="s">
        <v>97</v>
      </c>
      <c r="B37" s="94">
        <v>1</v>
      </c>
      <c r="C37" s="120" t="str">
        <f>IF(B37=0, -5, "0")</f>
        <v>0</v>
      </c>
      <c r="D37" s="95" t="s">
        <v>509</v>
      </c>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6" t="s">
        <v>36</v>
      </c>
      <c r="B42" s="337"/>
      <c r="C42" s="338"/>
      <c r="D42" s="248">
        <f>SUM(B37:C41)</f>
        <v>9</v>
      </c>
      <c r="E42" s="13"/>
      <c r="F42" s="13"/>
      <c r="G42" s="126"/>
    </row>
    <row r="43" spans="1:7" s="22" customFormat="1" x14ac:dyDescent="0.3">
      <c r="A43" s="336" t="s">
        <v>295</v>
      </c>
      <c r="B43" s="337"/>
      <c r="C43" s="338"/>
      <c r="D43" s="33">
        <f>D42/(COUNT(B37:C41)*2)</f>
        <v>0.9</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2</v>
      </c>
      <c r="C46" s="94"/>
      <c r="D46" s="95"/>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t="s">
        <v>32</v>
      </c>
      <c r="C50" s="94"/>
      <c r="D50" s="95"/>
      <c r="E50" s="94"/>
      <c r="F50" s="94"/>
    </row>
    <row r="51" spans="1:7" ht="18" x14ac:dyDescent="0.35">
      <c r="A51" s="40" t="s">
        <v>296</v>
      </c>
      <c r="B51" s="94">
        <v>2</v>
      </c>
      <c r="C51" s="120" t="str">
        <f>IF(B51=0, -5, "0")</f>
        <v>0</v>
      </c>
      <c r="D51" s="98"/>
      <c r="E51" s="94"/>
      <c r="F51" s="94"/>
    </row>
    <row r="52" spans="1:7" x14ac:dyDescent="0.3">
      <c r="A52" s="336" t="s">
        <v>36</v>
      </c>
      <c r="B52" s="337"/>
      <c r="C52" s="338"/>
      <c r="D52" s="248">
        <f>SUM(B46:C51)</f>
        <v>10</v>
      </c>
    </row>
    <row r="53" spans="1:7" x14ac:dyDescent="0.3">
      <c r="A53" s="336" t="s">
        <v>295</v>
      </c>
      <c r="B53" s="337"/>
      <c r="C53" s="338"/>
      <c r="D53" s="33">
        <f>D52/(COUNT(B46:C51)*2)</f>
        <v>1</v>
      </c>
    </row>
    <row r="54" spans="1:7" s="22" customFormat="1" x14ac:dyDescent="0.3">
      <c r="A54" s="26"/>
      <c r="B54" s="27"/>
      <c r="C54" s="27"/>
      <c r="D54" s="28"/>
      <c r="G54" s="126"/>
    </row>
    <row r="55" spans="1:7" ht="19.5" x14ac:dyDescent="0.4">
      <c r="A55" s="344" t="s">
        <v>8</v>
      </c>
      <c r="B55" s="345"/>
      <c r="C55" s="345"/>
      <c r="D55" s="345"/>
      <c r="E55" s="345"/>
      <c r="F55" s="345"/>
    </row>
    <row r="56" spans="1:7" ht="36" x14ac:dyDescent="0.35">
      <c r="A56" s="43" t="s">
        <v>176</v>
      </c>
      <c r="B56" s="94">
        <v>2</v>
      </c>
      <c r="C56" s="120" t="str">
        <f>IF(B56=0, -5, "0")</f>
        <v>0</v>
      </c>
      <c r="D56" s="95"/>
      <c r="E56" s="94"/>
      <c r="F56" s="94"/>
    </row>
    <row r="57" spans="1:7" x14ac:dyDescent="0.3">
      <c r="A57" s="21" t="s">
        <v>168</v>
      </c>
      <c r="B57" s="94">
        <v>2</v>
      </c>
      <c r="C57" s="94"/>
      <c r="D57" s="94"/>
      <c r="E57" s="99"/>
      <c r="F57" s="94"/>
    </row>
    <row r="58" spans="1:7" ht="48.75" customHeight="1" x14ac:dyDescent="0.3">
      <c r="A58" s="23" t="s">
        <v>244</v>
      </c>
      <c r="B58" s="94">
        <v>1</v>
      </c>
      <c r="C58" s="94"/>
      <c r="D58" s="95" t="s">
        <v>510</v>
      </c>
      <c r="E58" s="95"/>
      <c r="F58" s="94"/>
    </row>
    <row r="59" spans="1:7" ht="49.5" x14ac:dyDescent="0.3">
      <c r="A59" s="23" t="s">
        <v>92</v>
      </c>
      <c r="B59" s="94">
        <v>0</v>
      </c>
      <c r="C59" s="94"/>
      <c r="D59" s="95" t="s">
        <v>414</v>
      </c>
      <c r="E59" s="94" t="s">
        <v>511</v>
      </c>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ht="33" x14ac:dyDescent="0.3">
      <c r="A62" s="17" t="s">
        <v>293</v>
      </c>
      <c r="B62" s="94">
        <v>1</v>
      </c>
      <c r="C62" s="94"/>
      <c r="D62" s="95" t="s">
        <v>512</v>
      </c>
      <c r="E62" s="94"/>
      <c r="F62" s="94"/>
    </row>
    <row r="63" spans="1:7" x14ac:dyDescent="0.3">
      <c r="A63" s="336" t="s">
        <v>36</v>
      </c>
      <c r="B63" s="337"/>
      <c r="C63" s="338"/>
      <c r="D63" s="248">
        <f>SUM(B56:C62)</f>
        <v>10</v>
      </c>
    </row>
    <row r="64" spans="1:7" x14ac:dyDescent="0.3">
      <c r="A64" s="336" t="s">
        <v>295</v>
      </c>
      <c r="B64" s="337"/>
      <c r="C64" s="338"/>
      <c r="D64" s="33">
        <f>D63/(COUNT(B56:C62)*2)</f>
        <v>0.7142857142857143</v>
      </c>
    </row>
    <row r="65" spans="1:7" s="22" customFormat="1" x14ac:dyDescent="0.3">
      <c r="A65" s="26"/>
      <c r="B65" s="27"/>
      <c r="C65" s="27"/>
      <c r="D65" s="28"/>
      <c r="G65" s="126"/>
    </row>
    <row r="66" spans="1:7" ht="19.5" x14ac:dyDescent="0.4">
      <c r="A66" s="344" t="s">
        <v>130</v>
      </c>
      <c r="B66" s="345"/>
      <c r="C66" s="345"/>
      <c r="D66" s="345"/>
      <c r="E66" s="345"/>
      <c r="F66" s="345"/>
    </row>
    <row r="67" spans="1:7" ht="19.5" x14ac:dyDescent="0.4">
      <c r="A67" s="17" t="s">
        <v>271</v>
      </c>
      <c r="B67" s="100" t="s">
        <v>32</v>
      </c>
      <c r="C67" s="101"/>
      <c r="D67" s="102"/>
      <c r="E67" s="102"/>
      <c r="F67" s="94"/>
    </row>
    <row r="68" spans="1:7" ht="19.5" x14ac:dyDescent="0.4">
      <c r="A68" s="17" t="s">
        <v>272</v>
      </c>
      <c r="B68" s="100">
        <v>1</v>
      </c>
      <c r="C68" s="101"/>
      <c r="D68" s="95" t="s">
        <v>513</v>
      </c>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67.5" x14ac:dyDescent="0.4">
      <c r="A73" s="17" t="s">
        <v>94</v>
      </c>
      <c r="B73" s="100">
        <v>1</v>
      </c>
      <c r="C73" s="101"/>
      <c r="D73" s="95" t="s">
        <v>514</v>
      </c>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50.25" x14ac:dyDescent="0.35">
      <c r="A77" s="46" t="s">
        <v>285</v>
      </c>
      <c r="B77" s="100">
        <v>1</v>
      </c>
      <c r="C77" s="120" t="str">
        <f>IF(B77=0, -5, "0")</f>
        <v>0</v>
      </c>
      <c r="D77" s="95" t="s">
        <v>515</v>
      </c>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6" t="s">
        <v>36</v>
      </c>
      <c r="B84" s="337"/>
      <c r="C84" s="338"/>
      <c r="D84" s="248">
        <f>SUM(B67:C83)</f>
        <v>23</v>
      </c>
    </row>
    <row r="85" spans="1:7" x14ac:dyDescent="0.3">
      <c r="A85" s="336" t="s">
        <v>295</v>
      </c>
      <c r="B85" s="337"/>
      <c r="C85" s="338"/>
      <c r="D85" s="33">
        <f>D84/(COUNT(B67:C83)*2)</f>
        <v>0.88461538461538458</v>
      </c>
    </row>
    <row r="86" spans="1:7" s="22" customFormat="1" x14ac:dyDescent="0.3">
      <c r="A86" s="26"/>
      <c r="B86" s="27"/>
      <c r="C86" s="27"/>
      <c r="D86" s="28"/>
      <c r="G86" s="126"/>
    </row>
    <row r="87" spans="1:7" ht="19.5" x14ac:dyDescent="0.4">
      <c r="A87" s="344" t="s">
        <v>211</v>
      </c>
      <c r="B87" s="345"/>
      <c r="C87" s="345"/>
      <c r="D87" s="345"/>
      <c r="E87" s="345"/>
      <c r="F87" s="345"/>
    </row>
    <row r="88" spans="1:7" ht="133.5" x14ac:dyDescent="0.4">
      <c r="A88" s="50" t="s">
        <v>273</v>
      </c>
      <c r="B88" s="110">
        <v>0</v>
      </c>
      <c r="C88" s="101"/>
      <c r="D88" s="95" t="s">
        <v>517</v>
      </c>
      <c r="E88" s="95" t="s">
        <v>516</v>
      </c>
      <c r="F88" s="94"/>
    </row>
    <row r="89" spans="1:7" ht="19.5" x14ac:dyDescent="0.4">
      <c r="A89" s="17" t="s">
        <v>272</v>
      </c>
      <c r="B89" s="110">
        <v>1</v>
      </c>
      <c r="C89" s="101"/>
      <c r="D89" s="95" t="s">
        <v>413</v>
      </c>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49.5" x14ac:dyDescent="0.3">
      <c r="A97" s="25" t="s">
        <v>283</v>
      </c>
      <c r="B97" s="110">
        <v>1</v>
      </c>
      <c r="C97" s="94"/>
      <c r="D97" s="95" t="s">
        <v>518</v>
      </c>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6" t="s">
        <v>36</v>
      </c>
      <c r="B102" s="337"/>
      <c r="C102" s="338"/>
      <c r="D102" s="248">
        <f>SUM(B88:C101)</f>
        <v>22</v>
      </c>
    </row>
    <row r="103" spans="1:7" x14ac:dyDescent="0.3">
      <c r="A103" s="336" t="s">
        <v>295</v>
      </c>
      <c r="B103" s="337"/>
      <c r="C103" s="338"/>
      <c r="D103" s="33">
        <f>D102/(COUNT(B88:C101)*2)</f>
        <v>0.84615384615384615</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4" t="s">
        <v>212</v>
      </c>
      <c r="B106" s="345"/>
      <c r="C106" s="345"/>
      <c r="D106" s="345"/>
      <c r="E106" s="345"/>
      <c r="F106" s="345"/>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6" t="s">
        <v>36</v>
      </c>
      <c r="B118" s="337"/>
      <c r="C118" s="338"/>
      <c r="D118" s="248">
        <f>SUM(B107:C117)</f>
        <v>22</v>
      </c>
      <c r="E118" s="13"/>
      <c r="F118" s="13"/>
      <c r="G118" s="126"/>
    </row>
    <row r="119" spans="1:7" s="22" customFormat="1" x14ac:dyDescent="0.3">
      <c r="A119" s="336" t="s">
        <v>295</v>
      </c>
      <c r="B119" s="337"/>
      <c r="C119" s="338"/>
      <c r="D119" s="33">
        <f>D118/(COUNT(B107:C117)*2)</f>
        <v>1</v>
      </c>
      <c r="E119" s="13"/>
      <c r="F119" s="13"/>
      <c r="G119" s="126"/>
    </row>
    <row r="120" spans="1:7" s="22" customFormat="1" x14ac:dyDescent="0.3">
      <c r="A120" s="26"/>
      <c r="B120" s="27"/>
      <c r="C120" s="27"/>
      <c r="D120" s="28"/>
      <c r="G120" s="126"/>
    </row>
    <row r="121" spans="1:7" ht="19.5" x14ac:dyDescent="0.4">
      <c r="A121" s="344" t="s">
        <v>185</v>
      </c>
      <c r="B121" s="345"/>
      <c r="C121" s="345"/>
      <c r="D121" s="345"/>
      <c r="E121" s="345"/>
      <c r="F121" s="345"/>
    </row>
    <row r="122" spans="1:7" x14ac:dyDescent="0.3">
      <c r="A122" s="44" t="s">
        <v>275</v>
      </c>
      <c r="B122" s="111">
        <v>2</v>
      </c>
      <c r="C122" s="94"/>
      <c r="D122" s="113"/>
      <c r="E122" s="113"/>
      <c r="F122" s="94"/>
    </row>
    <row r="123" spans="1:7" ht="66" x14ac:dyDescent="0.3">
      <c r="A123" s="44" t="s">
        <v>272</v>
      </c>
      <c r="B123" s="111">
        <v>1</v>
      </c>
      <c r="C123" s="94"/>
      <c r="D123" s="95" t="s">
        <v>519</v>
      </c>
      <c r="E123" s="95"/>
      <c r="F123" s="94"/>
    </row>
    <row r="124" spans="1:7" ht="34.5" x14ac:dyDescent="0.4">
      <c r="A124" s="17" t="s">
        <v>293</v>
      </c>
      <c r="B124" s="111">
        <v>1</v>
      </c>
      <c r="C124" s="101"/>
      <c r="D124" s="95" t="s">
        <v>415</v>
      </c>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6" t="s">
        <v>36</v>
      </c>
      <c r="B133" s="337"/>
      <c r="C133" s="338"/>
      <c r="D133" s="248">
        <f>SUM(B122:C132)</f>
        <v>20</v>
      </c>
    </row>
    <row r="134" spans="1:7" x14ac:dyDescent="0.3">
      <c r="A134" s="336" t="s">
        <v>295</v>
      </c>
      <c r="B134" s="337"/>
      <c r="C134" s="338"/>
      <c r="D134" s="32">
        <f>D133/(COUNT(B122:C132)*2)</f>
        <v>0.90909090909090906</v>
      </c>
    </row>
    <row r="135" spans="1:7" s="22" customFormat="1" x14ac:dyDescent="0.3">
      <c r="A135" s="26"/>
      <c r="B135" s="27"/>
      <c r="C135" s="27"/>
      <c r="D135" s="31"/>
      <c r="G135" s="126"/>
    </row>
    <row r="136" spans="1:7" ht="19.5" x14ac:dyDescent="0.4">
      <c r="A136" s="344" t="s">
        <v>71</v>
      </c>
      <c r="B136" s="345"/>
      <c r="C136" s="345"/>
      <c r="D136" s="345"/>
      <c r="E136" s="345"/>
      <c r="F136" s="345"/>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129" t="s">
        <v>416</v>
      </c>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5"/>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6" t="s">
        <v>36</v>
      </c>
      <c r="B149" s="337"/>
      <c r="C149" s="338"/>
      <c r="D149" s="248">
        <f>SUM(B137:C148)</f>
        <v>23</v>
      </c>
    </row>
    <row r="150" spans="1:7" x14ac:dyDescent="0.3">
      <c r="A150" s="336" t="s">
        <v>295</v>
      </c>
      <c r="B150" s="337"/>
      <c r="C150" s="338"/>
      <c r="D150" s="33">
        <f>D149/(COUNT(B137:C148)*2)</f>
        <v>0.95833333333333337</v>
      </c>
    </row>
    <row r="151" spans="1:7" s="22" customFormat="1" x14ac:dyDescent="0.3">
      <c r="A151" s="26"/>
      <c r="B151" s="27"/>
      <c r="C151" s="27"/>
      <c r="D151" s="28"/>
      <c r="G151" s="126"/>
    </row>
    <row r="152" spans="1:7" ht="19.5" x14ac:dyDescent="0.4">
      <c r="A152" s="344" t="s">
        <v>217</v>
      </c>
      <c r="B152" s="345"/>
      <c r="C152" s="345"/>
      <c r="D152" s="345"/>
      <c r="E152" s="345"/>
      <c r="F152" s="345"/>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1</v>
      </c>
      <c r="C158" s="94"/>
      <c r="D158" s="129" t="s">
        <v>520</v>
      </c>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6" t="s">
        <v>36</v>
      </c>
      <c r="B161" s="342"/>
      <c r="C161" s="343"/>
      <c r="D161" s="250">
        <f>SUM(B153:C160)</f>
        <v>15</v>
      </c>
    </row>
    <row r="162" spans="1:7" x14ac:dyDescent="0.3">
      <c r="A162" s="336" t="s">
        <v>295</v>
      </c>
      <c r="B162" s="337"/>
      <c r="C162" s="338"/>
      <c r="D162" s="33">
        <f>D161/(COUNT(B153:C160)*2)</f>
        <v>0.9375</v>
      </c>
    </row>
    <row r="163" spans="1:7" s="22" customFormat="1" x14ac:dyDescent="0.3">
      <c r="A163" s="26"/>
      <c r="B163" s="27"/>
      <c r="C163" s="29"/>
      <c r="D163" s="30"/>
      <c r="G163" s="126"/>
    </row>
    <row r="164" spans="1:7" ht="19.5" x14ac:dyDescent="0.4">
      <c r="A164" s="344" t="s">
        <v>77</v>
      </c>
      <c r="B164" s="345"/>
      <c r="C164" s="345"/>
      <c r="D164" s="345"/>
      <c r="E164" s="345"/>
      <c r="F164" s="345"/>
    </row>
    <row r="165" spans="1:7" ht="33.75" x14ac:dyDescent="0.35">
      <c r="A165" s="40" t="s">
        <v>286</v>
      </c>
      <c r="B165" s="94">
        <v>2</v>
      </c>
      <c r="C165" s="120" t="str">
        <f>IF(B165=0, -5, "0")</f>
        <v>0</v>
      </c>
      <c r="D165" s="95" t="s">
        <v>521</v>
      </c>
      <c r="E165" s="94"/>
      <c r="F165" s="94"/>
    </row>
    <row r="166" spans="1:7" x14ac:dyDescent="0.3">
      <c r="A166" s="17" t="s">
        <v>287</v>
      </c>
      <c r="B166" s="94">
        <v>1</v>
      </c>
      <c r="C166" s="94"/>
      <c r="D166" s="95" t="s">
        <v>522</v>
      </c>
      <c r="E166" s="94"/>
      <c r="F166" s="94"/>
    </row>
    <row r="167" spans="1:7" ht="33" customHeight="1" x14ac:dyDescent="0.3">
      <c r="A167" s="44" t="s">
        <v>215</v>
      </c>
      <c r="B167" s="94">
        <v>1</v>
      </c>
      <c r="C167" s="94"/>
      <c r="D167" s="95" t="s">
        <v>417</v>
      </c>
      <c r="E167" s="94"/>
      <c r="F167" s="94"/>
    </row>
    <row r="168" spans="1:7" x14ac:dyDescent="0.3">
      <c r="A168" s="17" t="s">
        <v>86</v>
      </c>
      <c r="B168" s="94">
        <v>2</v>
      </c>
      <c r="C168" s="94"/>
      <c r="D168" s="94"/>
      <c r="E168" s="95"/>
      <c r="F168" s="94"/>
    </row>
    <row r="169" spans="1:7" x14ac:dyDescent="0.3">
      <c r="A169" s="336" t="s">
        <v>36</v>
      </c>
      <c r="B169" s="337"/>
      <c r="C169" s="338"/>
      <c r="D169" s="248">
        <f>SUM(B165:C168)</f>
        <v>6</v>
      </c>
    </row>
    <row r="170" spans="1:7" x14ac:dyDescent="0.3">
      <c r="A170" s="336" t="s">
        <v>295</v>
      </c>
      <c r="B170" s="337"/>
      <c r="C170" s="338"/>
      <c r="D170" s="33">
        <f>D169/(COUNT(B165:C168)*2)</f>
        <v>0.75</v>
      </c>
    </row>
    <row r="171" spans="1:7" s="22" customFormat="1" x14ac:dyDescent="0.3">
      <c r="A171" s="26"/>
      <c r="B171" s="27"/>
      <c r="C171" s="27"/>
      <c r="D171" s="28"/>
      <c r="G171" s="126"/>
    </row>
    <row r="172" spans="1:7" ht="19.5" x14ac:dyDescent="0.4">
      <c r="A172" s="348" t="s">
        <v>17</v>
      </c>
      <c r="B172" s="349"/>
      <c r="C172" s="349"/>
      <c r="D172" s="349"/>
      <c r="E172" s="349"/>
      <c r="F172" s="349"/>
    </row>
    <row r="173" spans="1:7" ht="33" x14ac:dyDescent="0.3">
      <c r="A173" s="20" t="s">
        <v>180</v>
      </c>
      <c r="B173" s="94">
        <v>1</v>
      </c>
      <c r="C173" s="94"/>
      <c r="D173" s="297" t="s">
        <v>419</v>
      </c>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6" t="s">
        <v>36</v>
      </c>
      <c r="B177" s="337"/>
      <c r="C177" s="338"/>
      <c r="D177" s="248">
        <f>SUM(B173:C176)</f>
        <v>7</v>
      </c>
    </row>
    <row r="178" spans="1:7" x14ac:dyDescent="0.3">
      <c r="A178" s="336" t="s">
        <v>295</v>
      </c>
      <c r="B178" s="337"/>
      <c r="C178" s="338"/>
      <c r="D178" s="33">
        <f>D177/(COUNT(B173:C176)*2)</f>
        <v>0.875</v>
      </c>
    </row>
    <row r="179" spans="1:7" s="22" customFormat="1" x14ac:dyDescent="0.3">
      <c r="A179" s="26"/>
      <c r="B179" s="27"/>
      <c r="C179" s="27"/>
      <c r="D179" s="28"/>
      <c r="G179" s="126"/>
    </row>
    <row r="180" spans="1:7" ht="19.5" x14ac:dyDescent="0.4">
      <c r="A180" s="344" t="s">
        <v>78</v>
      </c>
      <c r="B180" s="345"/>
      <c r="C180" s="345"/>
      <c r="D180" s="345"/>
      <c r="E180" s="345"/>
      <c r="F180" s="345"/>
    </row>
    <row r="181" spans="1:7" ht="33" x14ac:dyDescent="0.3">
      <c r="A181" s="44" t="s">
        <v>315</v>
      </c>
      <c r="B181" s="94">
        <v>0</v>
      </c>
      <c r="C181" s="94"/>
      <c r="D181" s="95" t="s">
        <v>523</v>
      </c>
      <c r="E181" s="235" t="s">
        <v>425</v>
      </c>
      <c r="F181" s="94"/>
    </row>
    <row r="182" spans="1:7" ht="49.5" x14ac:dyDescent="0.3">
      <c r="A182" s="52" t="s">
        <v>220</v>
      </c>
      <c r="B182" s="94">
        <v>1</v>
      </c>
      <c r="C182" s="94"/>
      <c r="D182" s="95" t="s">
        <v>422</v>
      </c>
      <c r="E182" s="69"/>
      <c r="F182" s="94"/>
    </row>
    <row r="183" spans="1:7" ht="33" x14ac:dyDescent="0.3">
      <c r="A183" s="17" t="s">
        <v>88</v>
      </c>
      <c r="B183" s="94">
        <v>1</v>
      </c>
      <c r="C183" s="94"/>
      <c r="D183" s="95" t="s">
        <v>418</v>
      </c>
      <c r="E183" s="94"/>
      <c r="F183" s="94"/>
    </row>
    <row r="184" spans="1:7" ht="66" x14ac:dyDescent="0.3">
      <c r="A184" s="20" t="s">
        <v>238</v>
      </c>
      <c r="B184" s="94">
        <v>1</v>
      </c>
      <c r="C184" s="94"/>
      <c r="D184" s="95" t="s">
        <v>524</v>
      </c>
      <c r="E184" s="94"/>
      <c r="F184" s="94"/>
    </row>
    <row r="185" spans="1:7" x14ac:dyDescent="0.3">
      <c r="A185" s="17" t="s">
        <v>309</v>
      </c>
      <c r="B185" s="94">
        <v>2</v>
      </c>
      <c r="C185" s="94"/>
      <c r="D185" s="95"/>
      <c r="E185" s="94"/>
      <c r="F185" s="94"/>
    </row>
    <row r="186" spans="1:7" x14ac:dyDescent="0.3">
      <c r="A186" s="336" t="s">
        <v>36</v>
      </c>
      <c r="B186" s="337"/>
      <c r="C186" s="338"/>
      <c r="D186" s="248">
        <f>SUM(B181:C185)</f>
        <v>5</v>
      </c>
    </row>
    <row r="187" spans="1:7" x14ac:dyDescent="0.3">
      <c r="A187" s="336" t="s">
        <v>295</v>
      </c>
      <c r="B187" s="337"/>
      <c r="C187" s="338"/>
      <c r="D187" s="33">
        <f>D186/(COUNT(B181:C185)*2)</f>
        <v>0.5</v>
      </c>
    </row>
    <row r="188" spans="1:7" s="22" customFormat="1" x14ac:dyDescent="0.3">
      <c r="A188" s="26"/>
      <c r="B188" s="27"/>
      <c r="C188" s="27"/>
      <c r="D188" s="28"/>
      <c r="G188" s="126"/>
    </row>
    <row r="189" spans="1:7" ht="19.5" x14ac:dyDescent="0.4">
      <c r="A189" s="344" t="s">
        <v>216</v>
      </c>
      <c r="B189" s="345"/>
      <c r="C189" s="345"/>
      <c r="D189" s="345"/>
      <c r="E189" s="345"/>
      <c r="F189" s="345"/>
    </row>
    <row r="190" spans="1:7" x14ac:dyDescent="0.3">
      <c r="A190" s="44" t="s">
        <v>371</v>
      </c>
      <c r="B190" s="94">
        <v>1</v>
      </c>
      <c r="C190" s="94"/>
      <c r="D190" s="94" t="s">
        <v>527</v>
      </c>
      <c r="E190" s="94"/>
      <c r="F190" s="94"/>
      <c r="G190" s="13"/>
    </row>
    <row r="191" spans="1:7" ht="18" x14ac:dyDescent="0.35">
      <c r="A191" s="273" t="s">
        <v>316</v>
      </c>
      <c r="B191" s="94" t="s">
        <v>32</v>
      </c>
      <c r="C191" s="120" t="str">
        <f>IF(B191=0, -5, "0")</f>
        <v>0</v>
      </c>
      <c r="D191" s="94"/>
      <c r="E191" s="94"/>
      <c r="F191" s="94"/>
    </row>
    <row r="192" spans="1:7" ht="49.5" x14ac:dyDescent="0.3">
      <c r="A192" s="20" t="s">
        <v>311</v>
      </c>
      <c r="B192" s="94">
        <v>0</v>
      </c>
      <c r="C192" s="94"/>
      <c r="D192" s="95" t="s">
        <v>525</v>
      </c>
      <c r="E192" s="95" t="s">
        <v>526</v>
      </c>
      <c r="F192" s="94"/>
    </row>
    <row r="193" spans="1:6" x14ac:dyDescent="0.3">
      <c r="A193" s="53" t="s">
        <v>189</v>
      </c>
      <c r="B193" s="94" t="s">
        <v>32</v>
      </c>
      <c r="C193" s="94"/>
      <c r="D193" s="94"/>
      <c r="E193" s="94"/>
      <c r="F193" s="94"/>
    </row>
    <row r="194" spans="1:6" x14ac:dyDescent="0.3">
      <c r="A194" s="336" t="s">
        <v>36</v>
      </c>
      <c r="B194" s="337"/>
      <c r="C194" s="338"/>
      <c r="D194" s="54">
        <f>SUM(B190:C193)</f>
        <v>1</v>
      </c>
    </row>
    <row r="195" spans="1:6" x14ac:dyDescent="0.3">
      <c r="A195" s="336" t="s">
        <v>295</v>
      </c>
      <c r="B195" s="337"/>
      <c r="C195" s="338"/>
      <c r="D195" s="33">
        <f>D194/(COUNT(B190:C193)*2)</f>
        <v>0.25</v>
      </c>
    </row>
    <row r="197" spans="1:6" ht="18" x14ac:dyDescent="0.35">
      <c r="A197" s="64" t="s">
        <v>246</v>
      </c>
      <c r="B197" s="63"/>
      <c r="C197" s="63"/>
      <c r="D197" s="295">
        <v>0.66</v>
      </c>
      <c r="E197" s="287"/>
      <c r="F197" s="288"/>
    </row>
    <row r="198" spans="1:6" ht="22.5" x14ac:dyDescent="0.3">
      <c r="A198" s="35" t="s">
        <v>322</v>
      </c>
      <c r="B198" s="36"/>
      <c r="C198" s="37"/>
      <c r="D198" s="38">
        <f>SUM(D194,D186,D177,D169,D161,D63,D52,D33,D22,D118,D149,D133,D102,D84,D42)</f>
        <v>194</v>
      </c>
    </row>
    <row r="199" spans="1:6" ht="22.5" x14ac:dyDescent="0.3">
      <c r="A199" s="35" t="s">
        <v>323</v>
      </c>
      <c r="B199" s="36"/>
      <c r="C199" s="37"/>
      <c r="D199" s="39">
        <f>D198/(COUNT(B190:C193,B181:C185,B173:C176,B165:C168,B153:C160,B56:C62,B46:C51,B26:C32,B17:C21,B107:C117,B137:C148,B122:C132,B88:C101,B67:C83,B37:C41)*2)</f>
        <v>0.8660714285714286</v>
      </c>
    </row>
  </sheetData>
  <sheetProtection algorithmName="SHA-512" hashValue="lq336TR2NjzNS+mEpEkWwoZfk3EEVXLh518B+YwlU3HiifWtsuJKjE7Dghy0WTEMzA5vlkz4gPIxQxprs/oeKA==" saltValue="K0Zlqd2vrMQde3SIIf2siA=="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3" orientation="portrait" r:id="rId1"/>
  <rowBreaks count="2" manualBreakCount="2">
    <brk id="65" max="5" man="1"/>
    <brk id="135"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00" zoomScale="60" workbookViewId="0">
      <selection activeCell="C1" sqref="A1:G75"/>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8"/>
      <c r="E1" s="308"/>
      <c r="F1" s="308"/>
      <c r="G1" s="308"/>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09" t="s">
        <v>179</v>
      </c>
      <c r="B7" s="309"/>
      <c r="C7" s="309"/>
      <c r="D7" s="309"/>
      <c r="E7" s="309"/>
      <c r="F7" s="309"/>
      <c r="G7" s="125"/>
    </row>
    <row r="8" spans="1:7" ht="29.25" x14ac:dyDescent="0.45">
      <c r="A8" s="310" t="str">
        <f>'Page de garde'!D18</f>
        <v>Gammart</v>
      </c>
      <c r="B8" s="310"/>
      <c r="C8" s="310"/>
      <c r="D8" s="310"/>
      <c r="E8" s="310"/>
      <c r="F8" s="310"/>
      <c r="G8" s="125"/>
    </row>
    <row r="9" spans="1:7" ht="24" x14ac:dyDescent="0.45">
      <c r="A9" s="14" t="s">
        <v>42</v>
      </c>
      <c r="B9" s="311"/>
      <c r="C9" s="311"/>
      <c r="D9" s="311"/>
      <c r="E9" s="311"/>
      <c r="F9" s="311"/>
      <c r="G9" s="125"/>
    </row>
    <row r="10" spans="1:7" ht="24" x14ac:dyDescent="0.45">
      <c r="A10" s="15" t="s">
        <v>44</v>
      </c>
      <c r="B10" s="312"/>
      <c r="C10" s="312"/>
      <c r="D10" s="312"/>
      <c r="E10" s="312"/>
      <c r="F10" s="312"/>
      <c r="G10" s="125"/>
    </row>
    <row r="11" spans="1:7" ht="24" x14ac:dyDescent="0.45">
      <c r="A11" s="14" t="s">
        <v>43</v>
      </c>
      <c r="B11" s="307"/>
      <c r="C11" s="307"/>
      <c r="D11" s="307"/>
      <c r="E11" s="307"/>
      <c r="F11" s="307"/>
      <c r="G11" s="125"/>
    </row>
    <row r="12" spans="1:7" ht="24" x14ac:dyDescent="0.45">
      <c r="A12" s="14" t="s">
        <v>239</v>
      </c>
      <c r="B12" s="313">
        <f>D549</f>
        <v>0</v>
      </c>
      <c r="C12" s="313"/>
      <c r="D12" s="313"/>
      <c r="E12" s="313"/>
      <c r="F12" s="313"/>
      <c r="G12" s="125"/>
    </row>
    <row r="13" spans="1:7" ht="22.5" x14ac:dyDescent="0.45">
      <c r="D13" s="314"/>
      <c r="E13" s="314"/>
      <c r="F13" s="314"/>
      <c r="G13" s="31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8" t="s">
        <v>379</v>
      </c>
      <c r="B38" s="319"/>
      <c r="C38" s="319"/>
      <c r="D38" s="319"/>
      <c r="E38" s="319"/>
      <c r="F38" s="32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COUNTIF('A1 Exploitation'!F21:F40,"ok")</f>
        <v>0</v>
      </c>
      <c r="F41" s="283">
        <f>COUNTA('A1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5" t="s">
        <v>30</v>
      </c>
      <c r="B50" s="316" t="s">
        <v>31</v>
      </c>
      <c r="C50" s="316"/>
      <c r="D50" s="316" t="s">
        <v>46</v>
      </c>
      <c r="E50" s="317" t="s">
        <v>310</v>
      </c>
      <c r="F50" s="317" t="s">
        <v>360</v>
      </c>
      <c r="G50" s="127"/>
    </row>
    <row r="51" spans="1:7"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0"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63"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0" t="s">
        <v>55</v>
      </c>
      <c r="B89" s="130" t="s">
        <v>32</v>
      </c>
      <c r="C89" s="136" t="str">
        <f>IF(B89=0, -10, IF(B89=1, -5, "0"))</f>
        <v>0</v>
      </c>
      <c r="D89" s="129"/>
      <c r="E89" s="94"/>
      <c r="F89" s="204"/>
    </row>
    <row r="90" spans="1:7" ht="30" customHeight="1" x14ac:dyDescent="0.3">
      <c r="A90" s="8" t="s">
        <v>222</v>
      </c>
      <c r="B90" s="130">
        <v>0</v>
      </c>
      <c r="C90" s="130"/>
      <c r="D90" s="129"/>
      <c r="E90" s="94"/>
      <c r="F90" s="204"/>
    </row>
    <row r="91" spans="1:7" x14ac:dyDescent="0.3">
      <c r="A91" s="264"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8" t="s">
        <v>379</v>
      </c>
      <c r="B94" s="319"/>
      <c r="C94" s="319"/>
      <c r="D94" s="319"/>
      <c r="E94" s="319"/>
      <c r="F94" s="32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COUNTIF('A1 Exploitation'!F53:F98,"ok")</f>
        <v>0</v>
      </c>
      <c r="F99" s="283">
        <f>COUNTA('A1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5" t="s">
        <v>30</v>
      </c>
      <c r="B107" s="316" t="s">
        <v>31</v>
      </c>
      <c r="C107" s="316"/>
      <c r="D107" s="316" t="s">
        <v>46</v>
      </c>
      <c r="E107" s="317" t="s">
        <v>310</v>
      </c>
      <c r="F107" s="317" t="s">
        <v>360</v>
      </c>
    </row>
    <row r="108" spans="1:7"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0" t="s">
        <v>55</v>
      </c>
      <c r="B115" s="130" t="s">
        <v>32</v>
      </c>
      <c r="C115" s="136" t="str">
        <f>IF(B115=0, -10, IF(B115=1, -5, "0"))</f>
        <v>0</v>
      </c>
      <c r="D115" s="95"/>
      <c r="E115" s="94"/>
      <c r="F115" s="204"/>
    </row>
    <row r="116" spans="1:6"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65"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COUNTIF('A1 Exploitation'!F110:F152,"ok")</f>
        <v>0</v>
      </c>
      <c r="F153" s="283">
        <f>COUNTA('A1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5" t="s">
        <v>30</v>
      </c>
      <c r="B162" s="316" t="s">
        <v>31</v>
      </c>
      <c r="C162" s="316"/>
      <c r="D162" s="316" t="s">
        <v>46</v>
      </c>
      <c r="E162" s="317" t="s">
        <v>310</v>
      </c>
      <c r="F162" s="317" t="s">
        <v>360</v>
      </c>
      <c r="G162" s="127"/>
    </row>
    <row r="163" spans="1:7"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0"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0" t="s">
        <v>375</v>
      </c>
      <c r="B181" s="130" t="s">
        <v>32</v>
      </c>
      <c r="C181" s="136" t="str">
        <f>IF(B181=0, -10, "0")</f>
        <v>0</v>
      </c>
      <c r="D181" s="220"/>
      <c r="E181" s="106"/>
      <c r="F181" s="204"/>
      <c r="G181" s="127"/>
    </row>
    <row r="182" spans="1:7" ht="17.25" x14ac:dyDescent="0.35">
      <c r="A182" s="260"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6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61.5" customHeight="1" x14ac:dyDescent="0.3">
      <c r="A194" s="264" t="s">
        <v>388</v>
      </c>
      <c r="B194" s="130" t="s">
        <v>32</v>
      </c>
      <c r="C194" s="136" t="str">
        <f>IF(B194=0, -10, "0")</f>
        <v>0</v>
      </c>
      <c r="D194" s="116"/>
      <c r="E194" s="106"/>
      <c r="F194" s="204"/>
      <c r="G194" s="127"/>
    </row>
    <row r="195" spans="1:7" s="112" customFormat="1" ht="20.25" customHeight="1" x14ac:dyDescent="0.3">
      <c r="A195" s="324" t="s">
        <v>379</v>
      </c>
      <c r="B195" s="324"/>
      <c r="C195" s="324"/>
      <c r="D195" s="324"/>
      <c r="E195" s="324"/>
      <c r="F195" s="32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COUNTIF('A1 Exploitation'!F165:F199,"ok")</f>
        <v>0</v>
      </c>
      <c r="F200" s="283">
        <f>COUNTA('A1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5" t="s">
        <v>30</v>
      </c>
      <c r="B209" s="316" t="s">
        <v>31</v>
      </c>
      <c r="C209" s="316"/>
      <c r="D209" s="316" t="s">
        <v>46</v>
      </c>
      <c r="E209" s="317" t="s">
        <v>310</v>
      </c>
      <c r="F209" s="317" t="s">
        <v>360</v>
      </c>
      <c r="G209" s="127"/>
    </row>
    <row r="210" spans="1:7"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6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customHeight="1"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4" t="s">
        <v>379</v>
      </c>
      <c r="B256" s="324"/>
      <c r="C256" s="324"/>
      <c r="D256" s="324"/>
      <c r="E256" s="324"/>
      <c r="F256" s="32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5" t="s">
        <v>30</v>
      </c>
      <c r="B270" s="316" t="s">
        <v>31</v>
      </c>
      <c r="C270" s="316"/>
      <c r="D270" s="316" t="s">
        <v>46</v>
      </c>
      <c r="E270" s="317" t="s">
        <v>310</v>
      </c>
      <c r="F270" s="317" t="s">
        <v>360</v>
      </c>
      <c r="G270" s="214"/>
    </row>
    <row r="271" spans="1:7" s="16" customForma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5" t="s">
        <v>396</v>
      </c>
      <c r="B308" s="326"/>
      <c r="C308" s="326"/>
      <c r="D308" s="326"/>
      <c r="E308" s="326"/>
      <c r="F308" s="32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5" t="s">
        <v>30</v>
      </c>
      <c r="B322" s="316" t="s">
        <v>31</v>
      </c>
      <c r="C322" s="316"/>
      <c r="D322" s="316" t="s">
        <v>46</v>
      </c>
      <c r="E322" s="317" t="s">
        <v>310</v>
      </c>
      <c r="F322" s="317" t="s">
        <v>360</v>
      </c>
      <c r="G322" s="127"/>
    </row>
    <row r="323" spans="1:7"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5" t="s">
        <v>379</v>
      </c>
      <c r="B349" s="326"/>
      <c r="C349" s="326"/>
      <c r="D349" s="326"/>
      <c r="E349" s="326"/>
      <c r="F349" s="32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5" t="s">
        <v>30</v>
      </c>
      <c r="B362" s="316" t="s">
        <v>31</v>
      </c>
      <c r="C362" s="316"/>
      <c r="D362" s="316" t="s">
        <v>46</v>
      </c>
      <c r="E362" s="317" t="s">
        <v>310</v>
      </c>
      <c r="F362" s="317" t="s">
        <v>360</v>
      </c>
      <c r="G362" s="127"/>
    </row>
    <row r="363" spans="1:7"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4" t="s">
        <v>379</v>
      </c>
      <c r="B383" s="324"/>
      <c r="C383" s="324"/>
      <c r="D383" s="324"/>
      <c r="E383" s="324"/>
      <c r="F383" s="32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5" t="s">
        <v>30</v>
      </c>
      <c r="B395" s="316" t="s">
        <v>31</v>
      </c>
      <c r="C395" s="316"/>
      <c r="D395" s="316" t="s">
        <v>46</v>
      </c>
      <c r="E395" s="317" t="s">
        <v>310</v>
      </c>
      <c r="F395" s="317" t="s">
        <v>360</v>
      </c>
      <c r="G395" s="127"/>
    </row>
    <row r="396" spans="1:7"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4" t="s">
        <v>379</v>
      </c>
      <c r="B435" s="324"/>
      <c r="C435" s="324"/>
      <c r="D435" s="324"/>
      <c r="E435" s="324"/>
      <c r="F435" s="32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COUNTIF('A1 Exploitation'!F398:F438,"ok")</f>
        <v>0</v>
      </c>
      <c r="F439" s="283">
        <f>COUNTA('A1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5" t="s">
        <v>30</v>
      </c>
      <c r="B448" s="316" t="s">
        <v>31</v>
      </c>
      <c r="C448" s="316"/>
      <c r="D448" s="316" t="s">
        <v>46</v>
      </c>
      <c r="E448" s="317" t="s">
        <v>310</v>
      </c>
      <c r="F448" s="317" t="s">
        <v>360</v>
      </c>
      <c r="G448" s="127"/>
    </row>
    <row r="449" spans="1:6"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8" t="s">
        <v>379</v>
      </c>
      <c r="B471" s="329"/>
      <c r="C471" s="329"/>
      <c r="D471" s="329"/>
      <c r="E471" s="329"/>
      <c r="F471" s="32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COUNTIF('A1 Exploitation'!F451:F475,"ok")</f>
        <v>0</v>
      </c>
      <c r="F476" s="283">
        <f>COUNTA('A1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0" t="s">
        <v>367</v>
      </c>
      <c r="B483" s="330"/>
      <c r="C483" s="330"/>
      <c r="D483" s="330"/>
      <c r="E483" s="185"/>
      <c r="F483" s="201"/>
    </row>
    <row r="484" spans="1:7" x14ac:dyDescent="0.3">
      <c r="A484" s="74">
        <f>B11</f>
        <v>0</v>
      </c>
      <c r="B484" s="124"/>
      <c r="C484" s="135"/>
      <c r="D484" s="124"/>
    </row>
    <row r="485" spans="1:7" x14ac:dyDescent="0.3">
      <c r="A485" s="315" t="s">
        <v>30</v>
      </c>
      <c r="B485" s="316" t="s">
        <v>31</v>
      </c>
      <c r="C485" s="316"/>
      <c r="D485" s="316" t="s">
        <v>46</v>
      </c>
      <c r="E485" s="317" t="s">
        <v>310</v>
      </c>
      <c r="F485" s="317" t="s">
        <v>360</v>
      </c>
      <c r="G485" s="127"/>
    </row>
    <row r="486" spans="1:7" x14ac:dyDescent="0.3">
      <c r="A486" s="315"/>
      <c r="B486" s="41" t="s">
        <v>34</v>
      </c>
      <c r="C486" s="41" t="s">
        <v>33</v>
      </c>
      <c r="D486" s="316"/>
      <c r="E486" s="317"/>
      <c r="F486" s="317"/>
    </row>
    <row r="487" spans="1:7" ht="18" x14ac:dyDescent="0.3">
      <c r="A487" s="194" t="s">
        <v>368</v>
      </c>
      <c r="B487" s="195"/>
      <c r="C487" s="195"/>
      <c r="D487" s="195"/>
      <c r="E487" s="195"/>
      <c r="F487" s="197"/>
    </row>
    <row r="488" spans="1:7"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COUNTIF('A1 Exploitation'!F488:F497,"ok")</f>
        <v>0</v>
      </c>
      <c r="F498" s="283">
        <f>COUNTA('A1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5" t="s">
        <v>30</v>
      </c>
      <c r="B507" s="316" t="s">
        <v>31</v>
      </c>
      <c r="C507" s="316"/>
      <c r="D507" s="316" t="s">
        <v>46</v>
      </c>
      <c r="E507" s="317" t="s">
        <v>310</v>
      </c>
      <c r="F507" s="317" t="s">
        <v>360</v>
      </c>
      <c r="G507" s="127"/>
    </row>
    <row r="508" spans="1:7" x14ac:dyDescent="0.3">
      <c r="A508" s="315"/>
      <c r="B508" s="41" t="s">
        <v>34</v>
      </c>
      <c r="C508" s="41" t="s">
        <v>33</v>
      </c>
      <c r="D508" s="350"/>
      <c r="E508" s="317"/>
      <c r="F508" s="31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COUNTIF('A1 Exploitation'!F509:F511,"ok")</f>
        <v>0</v>
      </c>
      <c r="F512" s="285">
        <f>COUNTA('A1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5" t="s">
        <v>30</v>
      </c>
      <c r="B518" s="316" t="s">
        <v>31</v>
      </c>
      <c r="C518" s="316"/>
      <c r="D518" s="316" t="s">
        <v>46</v>
      </c>
      <c r="E518" s="317" t="s">
        <v>310</v>
      </c>
      <c r="F518" s="317" t="s">
        <v>360</v>
      </c>
      <c r="G518" s="127"/>
    </row>
    <row r="519" spans="1:7" x14ac:dyDescent="0.3">
      <c r="A519" s="315"/>
      <c r="B519" s="41" t="s">
        <v>34</v>
      </c>
      <c r="C519" s="41" t="s">
        <v>33</v>
      </c>
      <c r="D519" s="350"/>
      <c r="E519" s="317"/>
      <c r="F519" s="31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COUNTIF('A1 Exploitation'!F520:F531,"ok")</f>
        <v>0</v>
      </c>
      <c r="F532" s="283">
        <f>COUNTIF('A1 Exploitation'!F520:F531,"ok")</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5" t="s">
        <v>30</v>
      </c>
      <c r="B538" s="316" t="s">
        <v>31</v>
      </c>
      <c r="C538" s="316"/>
      <c r="D538" s="316" t="s">
        <v>46</v>
      </c>
      <c r="E538" s="317" t="s">
        <v>310</v>
      </c>
      <c r="F538" s="317" t="s">
        <v>360</v>
      </c>
      <c r="G538" s="127"/>
    </row>
    <row r="539" spans="1:7" x14ac:dyDescent="0.3">
      <c r="A539" s="315"/>
      <c r="B539" s="41" t="s">
        <v>34</v>
      </c>
      <c r="C539" s="41" t="s">
        <v>33</v>
      </c>
      <c r="D539" s="350"/>
      <c r="E539" s="317"/>
      <c r="F539" s="31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COUNTIF('A1 Exploitation'!F540:F542,"ok")</f>
        <v>0</v>
      </c>
      <c r="F543" s="283">
        <f>COUNTA('A2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8RqL43adpLl/grhBrkQuJ6VqSi7rzISsVebsqM4ln7iRSb/qvn4VK3qkQPugfPq3A+Mzbw8DqJPX9LHqYHzf4g==" saltValue="SHNmC/VBLmAeDrETxY2MG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55" zoomScale="60" zoomScaleNormal="90" workbookViewId="0">
      <selection activeCell="B8" sqref="B8:F1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8"/>
      <c r="E1" s="308"/>
      <c r="F1" s="308"/>
      <c r="G1" s="308"/>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2" t="s">
        <v>50</v>
      </c>
      <c r="B6" s="332"/>
      <c r="C6" s="332"/>
      <c r="D6" s="332"/>
      <c r="E6" s="332"/>
      <c r="F6" s="332"/>
      <c r="G6" s="125"/>
    </row>
    <row r="7" spans="1:7" s="12" customFormat="1" ht="21.75" customHeight="1" x14ac:dyDescent="0.45">
      <c r="A7" s="310" t="str">
        <f>'A2 Exploitation'!A8:F8</f>
        <v>Gammart</v>
      </c>
      <c r="B7" s="310"/>
      <c r="C7" s="310"/>
      <c r="D7" s="310"/>
      <c r="E7" s="310"/>
      <c r="F7" s="310"/>
      <c r="G7" s="125"/>
    </row>
    <row r="8" spans="1:7" s="12" customFormat="1" ht="24" x14ac:dyDescent="0.45">
      <c r="A8" s="14" t="s">
        <v>42</v>
      </c>
      <c r="B8" s="333">
        <f>'A2 Exploitation'!B9:F9</f>
        <v>0</v>
      </c>
      <c r="C8" s="333"/>
      <c r="D8" s="333"/>
      <c r="E8" s="333"/>
      <c r="F8" s="333"/>
      <c r="G8" s="125"/>
    </row>
    <row r="9" spans="1:7" s="12" customFormat="1" ht="24" x14ac:dyDescent="0.45">
      <c r="A9" s="15" t="s">
        <v>44</v>
      </c>
      <c r="B9" s="334">
        <f>'A2 Exploitation'!B10:F10</f>
        <v>0</v>
      </c>
      <c r="C9" s="334"/>
      <c r="D9" s="334"/>
      <c r="E9" s="334"/>
      <c r="F9" s="334"/>
      <c r="G9" s="125"/>
    </row>
    <row r="10" spans="1:7" s="12" customFormat="1" ht="24" x14ac:dyDescent="0.45">
      <c r="A10" s="14" t="s">
        <v>43</v>
      </c>
      <c r="B10" s="331">
        <f>'A2 Exploitation'!B11:F11</f>
        <v>0</v>
      </c>
      <c r="C10" s="331"/>
      <c r="D10" s="331"/>
      <c r="E10" s="331"/>
      <c r="F10" s="331"/>
      <c r="G10" s="125"/>
    </row>
    <row r="11" spans="1:7" s="12" customFormat="1" ht="24" x14ac:dyDescent="0.45">
      <c r="A11" s="14" t="s">
        <v>294</v>
      </c>
      <c r="B11" s="335">
        <f>D199</f>
        <v>0</v>
      </c>
      <c r="C11" s="335"/>
      <c r="D11" s="335"/>
      <c r="E11" s="335"/>
      <c r="F11" s="335"/>
      <c r="G11" s="125"/>
    </row>
    <row r="12" spans="1:7" s="12" customFormat="1" ht="22.5" x14ac:dyDescent="0.45">
      <c r="A12" s="11"/>
      <c r="D12" s="314"/>
      <c r="E12" s="314"/>
      <c r="F12" s="314"/>
      <c r="G12" s="314"/>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1" t="s">
        <v>36</v>
      </c>
      <c r="B22" s="342"/>
      <c r="C22" s="343"/>
      <c r="D22" s="250">
        <f>SUM(B17:C21)</f>
        <v>0</v>
      </c>
    </row>
    <row r="23" spans="1:7" x14ac:dyDescent="0.3">
      <c r="A23" s="336" t="s">
        <v>295</v>
      </c>
      <c r="B23" s="337"/>
      <c r="C23" s="338"/>
      <c r="D23" s="33">
        <f>D22/(COUNT(B17:C21)*2)</f>
        <v>0</v>
      </c>
    </row>
    <row r="24" spans="1:7" s="22" customFormat="1" x14ac:dyDescent="0.3">
      <c r="A24" s="26"/>
      <c r="B24" s="27"/>
      <c r="C24" s="27"/>
      <c r="D24" s="28"/>
      <c r="G24" s="126"/>
    </row>
    <row r="25" spans="1:7" ht="19.5" x14ac:dyDescent="0.4">
      <c r="A25" s="344" t="s">
        <v>4</v>
      </c>
      <c r="B25" s="345"/>
      <c r="C25" s="345"/>
      <c r="D25" s="345"/>
      <c r="E25" s="345"/>
      <c r="F25" s="34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6" t="s">
        <v>36</v>
      </c>
      <c r="B33" s="337"/>
      <c r="C33" s="338"/>
      <c r="D33" s="248">
        <f>SUM(B26:C32)</f>
        <v>0</v>
      </c>
    </row>
    <row r="34" spans="1:7" x14ac:dyDescent="0.3">
      <c r="A34" s="336" t="s">
        <v>295</v>
      </c>
      <c r="B34" s="337"/>
      <c r="C34" s="338"/>
      <c r="D34" s="33">
        <f>D33/(COUNT(B26:C32)*2)</f>
        <v>0</v>
      </c>
    </row>
    <row r="35" spans="1:7" s="22" customFormat="1" x14ac:dyDescent="0.3">
      <c r="A35" s="26"/>
      <c r="B35" s="27"/>
      <c r="C35" s="27"/>
      <c r="D35" s="28"/>
      <c r="G35" s="126"/>
    </row>
    <row r="36" spans="1:7" s="22" customFormat="1" ht="19.5" x14ac:dyDescent="0.4">
      <c r="A36" s="344" t="s">
        <v>219</v>
      </c>
      <c r="B36" s="345"/>
      <c r="C36" s="345"/>
      <c r="D36" s="345"/>
      <c r="E36" s="345"/>
      <c r="F36" s="34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6" t="s">
        <v>36</v>
      </c>
      <c r="B42" s="337"/>
      <c r="C42" s="338"/>
      <c r="D42" s="248">
        <f>SUM(B37:C41)</f>
        <v>0</v>
      </c>
      <c r="E42" s="13"/>
      <c r="F42" s="13"/>
      <c r="G42" s="126"/>
    </row>
    <row r="43" spans="1:7" s="22" customFormat="1" x14ac:dyDescent="0.3">
      <c r="A43" s="336" t="s">
        <v>295</v>
      </c>
      <c r="B43" s="337"/>
      <c r="C43" s="338"/>
      <c r="D43" s="33">
        <f>D42/(COUNT(B37:C41)*2)</f>
        <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6" t="s">
        <v>36</v>
      </c>
      <c r="B52" s="337"/>
      <c r="C52" s="338"/>
      <c r="D52" s="248">
        <f>SUM(B46:C51)</f>
        <v>0</v>
      </c>
    </row>
    <row r="53" spans="1:7" x14ac:dyDescent="0.3">
      <c r="A53" s="336" t="s">
        <v>295</v>
      </c>
      <c r="B53" s="337"/>
      <c r="C53" s="338"/>
      <c r="D53" s="33">
        <f>D52/(COUNT(B46:C51)*2)</f>
        <v>0</v>
      </c>
    </row>
    <row r="54" spans="1:7" s="22" customFormat="1" x14ac:dyDescent="0.3">
      <c r="A54" s="26"/>
      <c r="B54" s="27"/>
      <c r="C54" s="27"/>
      <c r="D54" s="28"/>
      <c r="G54" s="126"/>
    </row>
    <row r="55" spans="1:7" ht="19.5" x14ac:dyDescent="0.4">
      <c r="A55" s="344" t="s">
        <v>8</v>
      </c>
      <c r="B55" s="345"/>
      <c r="C55" s="345"/>
      <c r="D55" s="345"/>
      <c r="E55" s="345"/>
      <c r="F55" s="34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6" t="s">
        <v>36</v>
      </c>
      <c r="B63" s="337"/>
      <c r="C63" s="338"/>
      <c r="D63" s="248">
        <f>SUM(B56:C62)</f>
        <v>0</v>
      </c>
    </row>
    <row r="64" spans="1:7" x14ac:dyDescent="0.3">
      <c r="A64" s="336" t="s">
        <v>295</v>
      </c>
      <c r="B64" s="337"/>
      <c r="C64" s="338"/>
      <c r="D64" s="33">
        <f>D63/(COUNT(B56:C62)*2)</f>
        <v>0</v>
      </c>
    </row>
    <row r="65" spans="1:7" s="22" customFormat="1" x14ac:dyDescent="0.3">
      <c r="A65" s="26"/>
      <c r="B65" s="27"/>
      <c r="C65" s="27"/>
      <c r="D65" s="28"/>
      <c r="G65" s="126"/>
    </row>
    <row r="66" spans="1:7" ht="19.5" x14ac:dyDescent="0.4">
      <c r="A66" s="344" t="s">
        <v>130</v>
      </c>
      <c r="B66" s="345"/>
      <c r="C66" s="345"/>
      <c r="D66" s="345"/>
      <c r="E66" s="345"/>
      <c r="F66" s="34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6" t="s">
        <v>36</v>
      </c>
      <c r="B84" s="337"/>
      <c r="C84" s="338"/>
      <c r="D84" s="248">
        <f>SUM(B67:C83)</f>
        <v>0</v>
      </c>
    </row>
    <row r="85" spans="1:7" x14ac:dyDescent="0.3">
      <c r="A85" s="336" t="s">
        <v>295</v>
      </c>
      <c r="B85" s="337"/>
      <c r="C85" s="338"/>
      <c r="D85" s="33">
        <f>D84/(COUNT(B67:C83)*2)</f>
        <v>0</v>
      </c>
    </row>
    <row r="86" spans="1:7" s="22" customFormat="1" x14ac:dyDescent="0.3">
      <c r="A86" s="26"/>
      <c r="B86" s="27"/>
      <c r="C86" s="27"/>
      <c r="D86" s="28"/>
      <c r="G86" s="126"/>
    </row>
    <row r="87" spans="1:7" ht="19.5" x14ac:dyDescent="0.4">
      <c r="A87" s="344" t="s">
        <v>211</v>
      </c>
      <c r="B87" s="345"/>
      <c r="C87" s="345"/>
      <c r="D87" s="345"/>
      <c r="E87" s="345"/>
      <c r="F87" s="34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6" t="s">
        <v>36</v>
      </c>
      <c r="B102" s="337"/>
      <c r="C102" s="338"/>
      <c r="D102" s="248">
        <f>SUM(B88:C101)</f>
        <v>0</v>
      </c>
    </row>
    <row r="103" spans="1:7" x14ac:dyDescent="0.3">
      <c r="A103" s="336" t="s">
        <v>295</v>
      </c>
      <c r="B103" s="337"/>
      <c r="C103" s="33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4" t="s">
        <v>212</v>
      </c>
      <c r="B106" s="345"/>
      <c r="C106" s="345"/>
      <c r="D106" s="345"/>
      <c r="E106" s="345"/>
      <c r="F106" s="34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6" t="s">
        <v>36</v>
      </c>
      <c r="B118" s="337"/>
      <c r="C118" s="338"/>
      <c r="D118" s="248">
        <f>SUM(B107:C117)</f>
        <v>0</v>
      </c>
      <c r="E118" s="13"/>
      <c r="F118" s="13"/>
      <c r="G118" s="126"/>
    </row>
    <row r="119" spans="1:7" s="22" customFormat="1" x14ac:dyDescent="0.3">
      <c r="A119" s="336" t="s">
        <v>295</v>
      </c>
      <c r="B119" s="337"/>
      <c r="C119" s="338"/>
      <c r="D119" s="33">
        <f>D118/(COUNT(B107:C117)*2)</f>
        <v>0</v>
      </c>
      <c r="E119" s="13"/>
      <c r="F119" s="13"/>
      <c r="G119" s="126"/>
    </row>
    <row r="120" spans="1:7" s="22" customFormat="1" x14ac:dyDescent="0.3">
      <c r="A120" s="26"/>
      <c r="B120" s="27"/>
      <c r="C120" s="27"/>
      <c r="D120" s="28"/>
      <c r="G120" s="126"/>
    </row>
    <row r="121" spans="1:7" ht="19.5" x14ac:dyDescent="0.4">
      <c r="A121" s="344" t="s">
        <v>185</v>
      </c>
      <c r="B121" s="345"/>
      <c r="C121" s="345"/>
      <c r="D121" s="345"/>
      <c r="E121" s="345"/>
      <c r="F121" s="34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6" t="s">
        <v>36</v>
      </c>
      <c r="B133" s="337"/>
      <c r="C133" s="338"/>
      <c r="D133" s="248">
        <f>SUM(B122:C132)</f>
        <v>0</v>
      </c>
    </row>
    <row r="134" spans="1:7" x14ac:dyDescent="0.3">
      <c r="A134" s="336" t="s">
        <v>295</v>
      </c>
      <c r="B134" s="337"/>
      <c r="C134" s="338"/>
      <c r="D134" s="32">
        <f>D133/(COUNT(B122:C132)*2)</f>
        <v>0</v>
      </c>
    </row>
    <row r="135" spans="1:7" s="22" customFormat="1" x14ac:dyDescent="0.3">
      <c r="A135" s="26"/>
      <c r="B135" s="27"/>
      <c r="C135" s="27"/>
      <c r="D135" s="31"/>
      <c r="G135" s="126"/>
    </row>
    <row r="136" spans="1:7" ht="19.5" x14ac:dyDescent="0.4">
      <c r="A136" s="344" t="s">
        <v>71</v>
      </c>
      <c r="B136" s="345"/>
      <c r="C136" s="345"/>
      <c r="D136" s="345"/>
      <c r="E136" s="345"/>
      <c r="F136" s="34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6" t="s">
        <v>36</v>
      </c>
      <c r="B149" s="337"/>
      <c r="C149" s="338"/>
      <c r="D149" s="248">
        <f>SUM(B137:C148)</f>
        <v>0</v>
      </c>
    </row>
    <row r="150" spans="1:7" x14ac:dyDescent="0.3">
      <c r="A150" s="336" t="s">
        <v>295</v>
      </c>
      <c r="B150" s="337"/>
      <c r="C150" s="338"/>
      <c r="D150" s="33">
        <f>D149/(COUNT(B137:C148)*2)</f>
        <v>0</v>
      </c>
    </row>
    <row r="151" spans="1:7" s="22" customFormat="1" x14ac:dyDescent="0.3">
      <c r="A151" s="26"/>
      <c r="B151" s="27"/>
      <c r="C151" s="27"/>
      <c r="D151" s="28"/>
      <c r="G151" s="126"/>
    </row>
    <row r="152" spans="1:7" ht="19.5" x14ac:dyDescent="0.4">
      <c r="A152" s="344" t="s">
        <v>217</v>
      </c>
      <c r="B152" s="345"/>
      <c r="C152" s="345"/>
      <c r="D152" s="345"/>
      <c r="E152" s="345"/>
      <c r="F152" s="34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6" t="s">
        <v>36</v>
      </c>
      <c r="B161" s="342"/>
      <c r="C161" s="343"/>
      <c r="D161" s="250">
        <f>SUM(B153:C160)</f>
        <v>0</v>
      </c>
    </row>
    <row r="162" spans="1:7" x14ac:dyDescent="0.3">
      <c r="A162" s="336" t="s">
        <v>295</v>
      </c>
      <c r="B162" s="337"/>
      <c r="C162" s="338"/>
      <c r="D162" s="33">
        <f>D161/(COUNT(B153:C160)*2)</f>
        <v>0</v>
      </c>
    </row>
    <row r="163" spans="1:7" s="22" customFormat="1" x14ac:dyDescent="0.3">
      <c r="A163" s="26"/>
      <c r="B163" s="27"/>
      <c r="C163" s="29"/>
      <c r="D163" s="30"/>
      <c r="G163" s="126"/>
    </row>
    <row r="164" spans="1:7" ht="19.5" x14ac:dyDescent="0.4">
      <c r="A164" s="344" t="s">
        <v>77</v>
      </c>
      <c r="B164" s="345"/>
      <c r="C164" s="345"/>
      <c r="D164" s="345"/>
      <c r="E164" s="345"/>
      <c r="F164" s="34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6" t="s">
        <v>36</v>
      </c>
      <c r="B169" s="337"/>
      <c r="C169" s="338"/>
      <c r="D169" s="248">
        <f>SUM(B165:C168)</f>
        <v>0</v>
      </c>
    </row>
    <row r="170" spans="1:7" x14ac:dyDescent="0.3">
      <c r="A170" s="336" t="s">
        <v>295</v>
      </c>
      <c r="B170" s="337"/>
      <c r="C170" s="338"/>
      <c r="D170" s="33">
        <f>D169/(COUNT(B165:C168)*2)</f>
        <v>0</v>
      </c>
    </row>
    <row r="171" spans="1:7" s="22" customFormat="1" x14ac:dyDescent="0.3">
      <c r="A171" s="26"/>
      <c r="B171" s="27"/>
      <c r="C171" s="27"/>
      <c r="D171" s="28"/>
      <c r="G171" s="126"/>
    </row>
    <row r="172" spans="1:7" ht="19.5" x14ac:dyDescent="0.4">
      <c r="A172" s="348" t="s">
        <v>17</v>
      </c>
      <c r="B172" s="349"/>
      <c r="C172" s="349"/>
      <c r="D172" s="349"/>
      <c r="E172" s="349"/>
      <c r="F172" s="349"/>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6" t="s">
        <v>36</v>
      </c>
      <c r="B177" s="337"/>
      <c r="C177" s="338"/>
      <c r="D177" s="248">
        <f>SUM(B173:C176)</f>
        <v>0</v>
      </c>
    </row>
    <row r="178" spans="1:7" x14ac:dyDescent="0.3">
      <c r="A178" s="336" t="s">
        <v>295</v>
      </c>
      <c r="B178" s="337"/>
      <c r="C178" s="338"/>
      <c r="D178" s="33">
        <f>D177/(COUNT(B173:C176)*2)</f>
        <v>0</v>
      </c>
    </row>
    <row r="179" spans="1:7" s="22" customFormat="1" x14ac:dyDescent="0.3">
      <c r="A179" s="26"/>
      <c r="B179" s="27"/>
      <c r="C179" s="27"/>
      <c r="D179" s="28"/>
      <c r="G179" s="126"/>
    </row>
    <row r="180" spans="1:7" ht="19.5" x14ac:dyDescent="0.4">
      <c r="A180" s="344" t="s">
        <v>78</v>
      </c>
      <c r="B180" s="345"/>
      <c r="C180" s="345"/>
      <c r="D180" s="345"/>
      <c r="E180" s="345"/>
      <c r="F180" s="34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6" t="s">
        <v>36</v>
      </c>
      <c r="B186" s="337"/>
      <c r="C186" s="338"/>
      <c r="D186" s="248">
        <f>SUM(B181:C185)</f>
        <v>0</v>
      </c>
    </row>
    <row r="187" spans="1:7" x14ac:dyDescent="0.3">
      <c r="A187" s="336" t="s">
        <v>295</v>
      </c>
      <c r="B187" s="337"/>
      <c r="C187" s="338"/>
      <c r="D187" s="33">
        <f>D186/(COUNT(B181:C185)*2)</f>
        <v>0</v>
      </c>
    </row>
    <row r="188" spans="1:7" s="22" customFormat="1" x14ac:dyDescent="0.3">
      <c r="A188" s="26"/>
      <c r="B188" s="27"/>
      <c r="C188" s="27"/>
      <c r="D188" s="28"/>
      <c r="G188" s="126"/>
    </row>
    <row r="189" spans="1:7" ht="19.5" x14ac:dyDescent="0.4">
      <c r="A189" s="344" t="s">
        <v>216</v>
      </c>
      <c r="B189" s="345"/>
      <c r="C189" s="345"/>
      <c r="D189" s="345"/>
      <c r="E189" s="345"/>
      <c r="F189" s="34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6" t="s">
        <v>36</v>
      </c>
      <c r="B194" s="337"/>
      <c r="C194" s="338"/>
      <c r="D194" s="54">
        <f>SUM(B190:C193)</f>
        <v>0</v>
      </c>
    </row>
    <row r="195" spans="1:6" x14ac:dyDescent="0.3">
      <c r="A195" s="336" t="s">
        <v>295</v>
      </c>
      <c r="B195" s="337"/>
      <c r="C195" s="338"/>
      <c r="D195" s="33">
        <f>D194/(COUNT(B190:C193)*2)</f>
        <v>0</v>
      </c>
    </row>
    <row r="197" spans="1:6" ht="18" x14ac:dyDescent="0.35">
      <c r="A197" s="64" t="s">
        <v>246</v>
      </c>
      <c r="B197" s="63"/>
      <c r="C197" s="63"/>
      <c r="D197" s="286" t="e">
        <f>E197*100/F197</f>
        <v>#DIV/0!</v>
      </c>
      <c r="E197" s="287">
        <f>COUNTIF('A1 Technique'!F17:F193,"ok")</f>
        <v>0</v>
      </c>
      <c r="F197" s="288">
        <f>COUNTA('A1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8"/>
      <c r="E1" s="308"/>
      <c r="F1" s="308"/>
      <c r="G1" s="308"/>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09" t="s">
        <v>179</v>
      </c>
      <c r="B7" s="309"/>
      <c r="C7" s="309"/>
      <c r="D7" s="309"/>
      <c r="E7" s="309"/>
      <c r="F7" s="309"/>
      <c r="G7" s="125"/>
    </row>
    <row r="8" spans="1:7" ht="29.25" x14ac:dyDescent="0.45">
      <c r="A8" s="310" t="str">
        <f>'Page de garde'!D18</f>
        <v>Gammart</v>
      </c>
      <c r="B8" s="310"/>
      <c r="C8" s="310"/>
      <c r="D8" s="310"/>
      <c r="E8" s="310"/>
      <c r="F8" s="310"/>
      <c r="G8" s="125"/>
    </row>
    <row r="9" spans="1:7" ht="24" x14ac:dyDescent="0.45">
      <c r="A9" s="14" t="s">
        <v>42</v>
      </c>
      <c r="B9" s="311"/>
      <c r="C9" s="311"/>
      <c r="D9" s="311"/>
      <c r="E9" s="311"/>
      <c r="F9" s="311"/>
      <c r="G9" s="125"/>
    </row>
    <row r="10" spans="1:7" ht="24" x14ac:dyDescent="0.45">
      <c r="A10" s="15" t="s">
        <v>44</v>
      </c>
      <c r="B10" s="312"/>
      <c r="C10" s="312"/>
      <c r="D10" s="312"/>
      <c r="E10" s="312"/>
      <c r="F10" s="312"/>
      <c r="G10" s="125"/>
    </row>
    <row r="11" spans="1:7" ht="24" x14ac:dyDescent="0.45">
      <c r="A11" s="14" t="s">
        <v>43</v>
      </c>
      <c r="B11" s="307"/>
      <c r="C11" s="307"/>
      <c r="D11" s="307"/>
      <c r="E11" s="307"/>
      <c r="F11" s="307"/>
      <c r="G11" s="125"/>
    </row>
    <row r="12" spans="1:7" ht="24" x14ac:dyDescent="0.45">
      <c r="A12" s="14" t="s">
        <v>239</v>
      </c>
      <c r="B12" s="313">
        <f>D549</f>
        <v>0</v>
      </c>
      <c r="C12" s="313"/>
      <c r="D12" s="313"/>
      <c r="E12" s="313"/>
      <c r="F12" s="313"/>
      <c r="G12" s="125"/>
    </row>
    <row r="13" spans="1:7" ht="22.5" x14ac:dyDescent="0.45">
      <c r="D13" s="314"/>
      <c r="E13" s="314"/>
      <c r="F13" s="314"/>
      <c r="G13" s="31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8" t="s">
        <v>379</v>
      </c>
      <c r="B38" s="319"/>
      <c r="C38" s="319"/>
      <c r="D38" s="319"/>
      <c r="E38" s="319"/>
      <c r="F38" s="32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5" t="s">
        <v>30</v>
      </c>
      <c r="B50" s="316" t="s">
        <v>31</v>
      </c>
      <c r="C50" s="316"/>
      <c r="D50" s="316" t="s">
        <v>46</v>
      </c>
      <c r="E50" s="317" t="s">
        <v>310</v>
      </c>
      <c r="F50" s="317" t="s">
        <v>360</v>
      </c>
      <c r="G50" s="127"/>
    </row>
    <row r="51" spans="1:7"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8" t="s">
        <v>379</v>
      </c>
      <c r="B94" s="319"/>
      <c r="C94" s="319"/>
      <c r="D94" s="319"/>
      <c r="E94" s="319"/>
      <c r="F94" s="32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5" t="s">
        <v>30</v>
      </c>
      <c r="B107" s="316" t="s">
        <v>31</v>
      </c>
      <c r="C107" s="316"/>
      <c r="D107" s="316" t="s">
        <v>46</v>
      </c>
      <c r="E107" s="317" t="s">
        <v>310</v>
      </c>
      <c r="F107" s="317" t="s">
        <v>360</v>
      </c>
    </row>
    <row r="108" spans="1:7"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5" t="s">
        <v>30</v>
      </c>
      <c r="B162" s="316" t="s">
        <v>31</v>
      </c>
      <c r="C162" s="316"/>
      <c r="D162" s="316" t="s">
        <v>46</v>
      </c>
      <c r="E162" s="317" t="s">
        <v>310</v>
      </c>
      <c r="F162" s="317" t="s">
        <v>360</v>
      </c>
      <c r="G162" s="127"/>
    </row>
    <row r="163" spans="1:7"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4" t="s">
        <v>379</v>
      </c>
      <c r="B195" s="324"/>
      <c r="C195" s="324"/>
      <c r="D195" s="324"/>
      <c r="E195" s="324"/>
      <c r="F195" s="32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5" t="s">
        <v>30</v>
      </c>
      <c r="B209" s="316" t="s">
        <v>31</v>
      </c>
      <c r="C209" s="316"/>
      <c r="D209" s="316" t="s">
        <v>46</v>
      </c>
      <c r="E209" s="317" t="s">
        <v>310</v>
      </c>
      <c r="F209" s="317" t="s">
        <v>360</v>
      </c>
      <c r="G209" s="127"/>
    </row>
    <row r="210" spans="1:7"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4" t="s">
        <v>379</v>
      </c>
      <c r="B256" s="324"/>
      <c r="C256" s="324"/>
      <c r="D256" s="324"/>
      <c r="E256" s="324"/>
      <c r="F256" s="32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5" t="s">
        <v>30</v>
      </c>
      <c r="B270" s="316" t="s">
        <v>31</v>
      </c>
      <c r="C270" s="316"/>
      <c r="D270" s="316" t="s">
        <v>46</v>
      </c>
      <c r="E270" s="317" t="s">
        <v>310</v>
      </c>
      <c r="F270" s="317" t="s">
        <v>360</v>
      </c>
      <c r="G270" s="214"/>
    </row>
    <row r="271" spans="1:7" s="16" customForma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5" t="s">
        <v>396</v>
      </c>
      <c r="B308" s="326"/>
      <c r="C308" s="326"/>
      <c r="D308" s="326"/>
      <c r="E308" s="326"/>
      <c r="F308" s="32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5" t="s">
        <v>30</v>
      </c>
      <c r="B322" s="316" t="s">
        <v>31</v>
      </c>
      <c r="C322" s="316"/>
      <c r="D322" s="316" t="s">
        <v>46</v>
      </c>
      <c r="E322" s="317" t="s">
        <v>310</v>
      </c>
      <c r="F322" s="317" t="s">
        <v>360</v>
      </c>
      <c r="G322" s="127"/>
    </row>
    <row r="323" spans="1:7"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5" t="s">
        <v>379</v>
      </c>
      <c r="B349" s="326"/>
      <c r="C349" s="326"/>
      <c r="D349" s="326"/>
      <c r="E349" s="326"/>
      <c r="F349" s="32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5" t="s">
        <v>30</v>
      </c>
      <c r="B362" s="316" t="s">
        <v>31</v>
      </c>
      <c r="C362" s="316"/>
      <c r="D362" s="316" t="s">
        <v>46</v>
      </c>
      <c r="E362" s="317" t="s">
        <v>310</v>
      </c>
      <c r="F362" s="317" t="s">
        <v>360</v>
      </c>
      <c r="G362" s="127"/>
    </row>
    <row r="363" spans="1:7"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4" t="s">
        <v>379</v>
      </c>
      <c r="B383" s="324"/>
      <c r="C383" s="324"/>
      <c r="D383" s="324"/>
      <c r="E383" s="324"/>
      <c r="F383" s="32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5" t="s">
        <v>30</v>
      </c>
      <c r="B395" s="316" t="s">
        <v>31</v>
      </c>
      <c r="C395" s="316"/>
      <c r="D395" s="316" t="s">
        <v>46</v>
      </c>
      <c r="E395" s="317" t="s">
        <v>310</v>
      </c>
      <c r="F395" s="317" t="s">
        <v>360</v>
      </c>
      <c r="G395" s="127"/>
    </row>
    <row r="396" spans="1:7"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4" t="s">
        <v>379</v>
      </c>
      <c r="B435" s="324"/>
      <c r="C435" s="324"/>
      <c r="D435" s="324"/>
      <c r="E435" s="324"/>
      <c r="F435" s="32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5" t="s">
        <v>30</v>
      </c>
      <c r="B448" s="316" t="s">
        <v>31</v>
      </c>
      <c r="C448" s="316"/>
      <c r="D448" s="316" t="s">
        <v>46</v>
      </c>
      <c r="E448" s="317" t="s">
        <v>310</v>
      </c>
      <c r="F448" s="317" t="s">
        <v>360</v>
      </c>
      <c r="G448" s="127"/>
    </row>
    <row r="449" spans="1:6"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8" t="s">
        <v>379</v>
      </c>
      <c r="B471" s="329"/>
      <c r="C471" s="329"/>
      <c r="D471" s="329"/>
      <c r="E471" s="329"/>
      <c r="F471" s="32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0" t="s">
        <v>367</v>
      </c>
      <c r="B483" s="330"/>
      <c r="C483" s="330"/>
      <c r="D483" s="330"/>
      <c r="E483" s="185"/>
      <c r="F483" s="201"/>
    </row>
    <row r="484" spans="1:7" x14ac:dyDescent="0.3">
      <c r="A484" s="74">
        <f>B11</f>
        <v>0</v>
      </c>
      <c r="B484" s="124"/>
      <c r="C484" s="135"/>
      <c r="D484" s="124"/>
    </row>
    <row r="485" spans="1:7" x14ac:dyDescent="0.3">
      <c r="A485" s="315" t="s">
        <v>30</v>
      </c>
      <c r="B485" s="316" t="s">
        <v>31</v>
      </c>
      <c r="C485" s="316"/>
      <c r="D485" s="316" t="s">
        <v>46</v>
      </c>
      <c r="E485" s="317" t="s">
        <v>310</v>
      </c>
      <c r="F485" s="317" t="s">
        <v>360</v>
      </c>
      <c r="G485" s="127"/>
    </row>
    <row r="486" spans="1:7" x14ac:dyDescent="0.3">
      <c r="A486" s="315"/>
      <c r="B486" s="41" t="s">
        <v>34</v>
      </c>
      <c r="C486" s="41" t="s">
        <v>33</v>
      </c>
      <c r="D486" s="316"/>
      <c r="E486" s="317"/>
      <c r="F486" s="31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5" t="s">
        <v>30</v>
      </c>
      <c r="B507" s="316" t="s">
        <v>31</v>
      </c>
      <c r="C507" s="316"/>
      <c r="D507" s="316" t="s">
        <v>46</v>
      </c>
      <c r="E507" s="317" t="s">
        <v>310</v>
      </c>
      <c r="F507" s="317" t="s">
        <v>360</v>
      </c>
      <c r="G507" s="127"/>
    </row>
    <row r="508" spans="1:7" x14ac:dyDescent="0.3">
      <c r="A508" s="315"/>
      <c r="B508" s="41" t="s">
        <v>34</v>
      </c>
      <c r="C508" s="41" t="s">
        <v>33</v>
      </c>
      <c r="D508" s="316"/>
      <c r="E508" s="317"/>
      <c r="F508" s="31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5" t="s">
        <v>30</v>
      </c>
      <c r="B518" s="316" t="s">
        <v>31</v>
      </c>
      <c r="C518" s="316"/>
      <c r="D518" s="316" t="s">
        <v>46</v>
      </c>
      <c r="E518" s="317" t="s">
        <v>310</v>
      </c>
      <c r="F518" s="317" t="s">
        <v>360</v>
      </c>
      <c r="G518" s="127"/>
    </row>
    <row r="519" spans="1:7" x14ac:dyDescent="0.3">
      <c r="A519" s="315"/>
      <c r="B519" s="41" t="s">
        <v>34</v>
      </c>
      <c r="C519" s="41" t="s">
        <v>33</v>
      </c>
      <c r="D519" s="316"/>
      <c r="E519" s="317"/>
      <c r="F519" s="31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5" t="s">
        <v>30</v>
      </c>
      <c r="B538" s="316" t="s">
        <v>31</v>
      </c>
      <c r="C538" s="316"/>
      <c r="D538" s="316" t="s">
        <v>46</v>
      </c>
      <c r="E538" s="317" t="s">
        <v>310</v>
      </c>
      <c r="F538" s="317" t="s">
        <v>360</v>
      </c>
      <c r="G538" s="127"/>
    </row>
    <row r="539" spans="1:7" x14ac:dyDescent="0.3">
      <c r="A539" s="315"/>
      <c r="B539" s="41" t="s">
        <v>34</v>
      </c>
      <c r="C539" s="41" t="s">
        <v>33</v>
      </c>
      <c r="D539" s="316"/>
      <c r="E539" s="317"/>
      <c r="F539" s="31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8"/>
      <c r="E1" s="308"/>
      <c r="F1" s="308"/>
      <c r="G1" s="308"/>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2" t="s">
        <v>50</v>
      </c>
      <c r="B6" s="332"/>
      <c r="C6" s="332"/>
      <c r="D6" s="332"/>
      <c r="E6" s="332"/>
      <c r="F6" s="332"/>
      <c r="G6" s="125"/>
    </row>
    <row r="7" spans="1:7" s="12" customFormat="1" ht="21.75" customHeight="1" x14ac:dyDescent="0.45">
      <c r="A7" s="310" t="str">
        <f>'A3 Exploitation'!A8:F8</f>
        <v>Gammart</v>
      </c>
      <c r="B7" s="310"/>
      <c r="C7" s="310"/>
      <c r="D7" s="310"/>
      <c r="E7" s="310"/>
      <c r="F7" s="310"/>
      <c r="G7" s="125"/>
    </row>
    <row r="8" spans="1:7" s="12" customFormat="1" ht="24" x14ac:dyDescent="0.45">
      <c r="A8" s="14" t="s">
        <v>42</v>
      </c>
      <c r="B8" s="333">
        <f>'A3 Exploitation'!B9:F9</f>
        <v>0</v>
      </c>
      <c r="C8" s="333"/>
      <c r="D8" s="333"/>
      <c r="E8" s="333"/>
      <c r="F8" s="333"/>
      <c r="G8" s="125"/>
    </row>
    <row r="9" spans="1:7" s="12" customFormat="1" ht="24" x14ac:dyDescent="0.45">
      <c r="A9" s="15" t="s">
        <v>44</v>
      </c>
      <c r="B9" s="334">
        <f>'A3 Exploitation'!B10:F10</f>
        <v>0</v>
      </c>
      <c r="C9" s="334"/>
      <c r="D9" s="334"/>
      <c r="E9" s="334"/>
      <c r="F9" s="334"/>
      <c r="G9" s="125"/>
    </row>
    <row r="10" spans="1:7" s="12" customFormat="1" ht="24" x14ac:dyDescent="0.45">
      <c r="A10" s="14" t="s">
        <v>43</v>
      </c>
      <c r="B10" s="331">
        <f>'A3 Exploitation'!B11:F11</f>
        <v>0</v>
      </c>
      <c r="C10" s="331"/>
      <c r="D10" s="331"/>
      <c r="E10" s="331"/>
      <c r="F10" s="331"/>
      <c r="G10" s="125"/>
    </row>
    <row r="11" spans="1:7" s="12" customFormat="1" ht="24" x14ac:dyDescent="0.45">
      <c r="A11" s="14" t="s">
        <v>294</v>
      </c>
      <c r="B11" s="335">
        <f>D199</f>
        <v>0</v>
      </c>
      <c r="C11" s="335"/>
      <c r="D11" s="335"/>
      <c r="E11" s="335"/>
      <c r="F11" s="335"/>
      <c r="G11" s="125"/>
    </row>
    <row r="12" spans="1:7" s="12" customFormat="1" ht="22.5" x14ac:dyDescent="0.45">
      <c r="A12" s="11"/>
      <c r="D12" s="314"/>
      <c r="E12" s="314"/>
      <c r="F12" s="314"/>
      <c r="G12" s="314"/>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1" t="s">
        <v>36</v>
      </c>
      <c r="B22" s="342"/>
      <c r="C22" s="343"/>
      <c r="D22" s="92">
        <f>SUM(B17:C21)</f>
        <v>0</v>
      </c>
    </row>
    <row r="23" spans="1:7" x14ac:dyDescent="0.3">
      <c r="A23" s="336" t="s">
        <v>295</v>
      </c>
      <c r="B23" s="337"/>
      <c r="C23" s="338"/>
      <c r="D23" s="33">
        <f>D22/(COUNT(B17:C21)*2)</f>
        <v>0</v>
      </c>
    </row>
    <row r="24" spans="1:7" s="22" customFormat="1" x14ac:dyDescent="0.3">
      <c r="A24" s="26"/>
      <c r="B24" s="27"/>
      <c r="C24" s="27"/>
      <c r="D24" s="28"/>
      <c r="G24" s="126"/>
    </row>
    <row r="25" spans="1:7" ht="19.5" x14ac:dyDescent="0.4">
      <c r="A25" s="344" t="s">
        <v>4</v>
      </c>
      <c r="B25" s="345"/>
      <c r="C25" s="345"/>
      <c r="D25" s="345"/>
      <c r="E25" s="345"/>
      <c r="F25" s="34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6" t="s">
        <v>36</v>
      </c>
      <c r="B33" s="337"/>
      <c r="C33" s="338"/>
      <c r="D33" s="91">
        <f>SUM(B26:C32)</f>
        <v>0</v>
      </c>
    </row>
    <row r="34" spans="1:7" x14ac:dyDescent="0.3">
      <c r="A34" s="336" t="s">
        <v>295</v>
      </c>
      <c r="B34" s="337"/>
      <c r="C34" s="338"/>
      <c r="D34" s="33">
        <f>D33/(COUNT(B26:C32)*2)</f>
        <v>0</v>
      </c>
    </row>
    <row r="35" spans="1:7" s="22" customFormat="1" x14ac:dyDescent="0.3">
      <c r="A35" s="26"/>
      <c r="B35" s="27"/>
      <c r="C35" s="27"/>
      <c r="D35" s="28"/>
      <c r="G35" s="126"/>
    </row>
    <row r="36" spans="1:7" s="22" customFormat="1" ht="19.5" x14ac:dyDescent="0.4">
      <c r="A36" s="344" t="s">
        <v>219</v>
      </c>
      <c r="B36" s="345"/>
      <c r="C36" s="345"/>
      <c r="D36" s="345"/>
      <c r="E36" s="345"/>
      <c r="F36" s="34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6" t="s">
        <v>36</v>
      </c>
      <c r="B42" s="337"/>
      <c r="C42" s="338"/>
      <c r="D42" s="91">
        <f>SUM(B37:C41)</f>
        <v>0</v>
      </c>
      <c r="E42" s="13"/>
      <c r="F42" s="13"/>
      <c r="G42" s="126"/>
    </row>
    <row r="43" spans="1:7" s="22" customFormat="1" x14ac:dyDescent="0.3">
      <c r="A43" s="336" t="s">
        <v>295</v>
      </c>
      <c r="B43" s="337"/>
      <c r="C43" s="338"/>
      <c r="D43" s="33">
        <f>D42/(COUNT(B37:C41)*2)</f>
        <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6" t="s">
        <v>36</v>
      </c>
      <c r="B52" s="337"/>
      <c r="C52" s="338"/>
      <c r="D52" s="91">
        <f>SUM(B46:C51)</f>
        <v>0</v>
      </c>
    </row>
    <row r="53" spans="1:7" x14ac:dyDescent="0.3">
      <c r="A53" s="336" t="s">
        <v>295</v>
      </c>
      <c r="B53" s="337"/>
      <c r="C53" s="338"/>
      <c r="D53" s="33">
        <f>D52/(COUNT(B46:C51)*2)</f>
        <v>0</v>
      </c>
    </row>
    <row r="54" spans="1:7" s="22" customFormat="1" x14ac:dyDescent="0.3">
      <c r="A54" s="26"/>
      <c r="B54" s="27"/>
      <c r="C54" s="27"/>
      <c r="D54" s="28"/>
      <c r="G54" s="126"/>
    </row>
    <row r="55" spans="1:7" ht="19.5" x14ac:dyDescent="0.4">
      <c r="A55" s="344" t="s">
        <v>8</v>
      </c>
      <c r="B55" s="345"/>
      <c r="C55" s="345"/>
      <c r="D55" s="345"/>
      <c r="E55" s="345"/>
      <c r="F55" s="34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6" t="s">
        <v>36</v>
      </c>
      <c r="B63" s="337"/>
      <c r="C63" s="338"/>
      <c r="D63" s="91">
        <f>SUM(B56:C62)</f>
        <v>0</v>
      </c>
    </row>
    <row r="64" spans="1:7" x14ac:dyDescent="0.3">
      <c r="A64" s="336" t="s">
        <v>295</v>
      </c>
      <c r="B64" s="337"/>
      <c r="C64" s="338"/>
      <c r="D64" s="33">
        <f>D63/(COUNT(B56:C62)*2)</f>
        <v>0</v>
      </c>
    </row>
    <row r="65" spans="1:7" s="22" customFormat="1" x14ac:dyDescent="0.3">
      <c r="A65" s="26"/>
      <c r="B65" s="27"/>
      <c r="C65" s="27"/>
      <c r="D65" s="28"/>
      <c r="G65" s="126"/>
    </row>
    <row r="66" spans="1:7" ht="19.5" x14ac:dyDescent="0.4">
      <c r="A66" s="344" t="s">
        <v>130</v>
      </c>
      <c r="B66" s="345"/>
      <c r="C66" s="345"/>
      <c r="D66" s="345"/>
      <c r="E66" s="345"/>
      <c r="F66" s="34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6" t="s">
        <v>36</v>
      </c>
      <c r="B84" s="337"/>
      <c r="C84" s="338"/>
      <c r="D84" s="91">
        <f>SUM(B67:C83)</f>
        <v>0</v>
      </c>
    </row>
    <row r="85" spans="1:7" x14ac:dyDescent="0.3">
      <c r="A85" s="336" t="s">
        <v>295</v>
      </c>
      <c r="B85" s="337"/>
      <c r="C85" s="338"/>
      <c r="D85" s="33">
        <f>D84/(COUNT(B67:C83)*2)</f>
        <v>0</v>
      </c>
    </row>
    <row r="86" spans="1:7" s="22" customFormat="1" x14ac:dyDescent="0.3">
      <c r="A86" s="26"/>
      <c r="B86" s="27"/>
      <c r="C86" s="27"/>
      <c r="D86" s="28"/>
      <c r="G86" s="126"/>
    </row>
    <row r="87" spans="1:7" ht="19.5" x14ac:dyDescent="0.4">
      <c r="A87" s="344" t="s">
        <v>211</v>
      </c>
      <c r="B87" s="345"/>
      <c r="C87" s="345"/>
      <c r="D87" s="345"/>
      <c r="E87" s="345"/>
      <c r="F87" s="34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6" t="s">
        <v>36</v>
      </c>
      <c r="B102" s="337"/>
      <c r="C102" s="338"/>
      <c r="D102" s="91">
        <f>SUM(B88:C101)</f>
        <v>0</v>
      </c>
    </row>
    <row r="103" spans="1:7" x14ac:dyDescent="0.3">
      <c r="A103" s="336" t="s">
        <v>295</v>
      </c>
      <c r="B103" s="337"/>
      <c r="C103" s="33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4" t="s">
        <v>212</v>
      </c>
      <c r="B106" s="345"/>
      <c r="C106" s="345"/>
      <c r="D106" s="345"/>
      <c r="E106" s="345"/>
      <c r="F106" s="34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6" t="s">
        <v>36</v>
      </c>
      <c r="B118" s="337"/>
      <c r="C118" s="338"/>
      <c r="D118" s="91">
        <f>SUM(B107:C117)</f>
        <v>0</v>
      </c>
      <c r="E118" s="13"/>
      <c r="F118" s="13"/>
      <c r="G118" s="126"/>
    </row>
    <row r="119" spans="1:7" s="22" customFormat="1" x14ac:dyDescent="0.3">
      <c r="A119" s="336" t="s">
        <v>295</v>
      </c>
      <c r="B119" s="337"/>
      <c r="C119" s="338"/>
      <c r="D119" s="33">
        <f>D118/(COUNT(B107:C117)*2)</f>
        <v>0</v>
      </c>
      <c r="E119" s="13"/>
      <c r="F119" s="13"/>
      <c r="G119" s="126"/>
    </row>
    <row r="120" spans="1:7" s="22" customFormat="1" x14ac:dyDescent="0.3">
      <c r="A120" s="26"/>
      <c r="B120" s="27"/>
      <c r="C120" s="27"/>
      <c r="D120" s="28"/>
      <c r="G120" s="126"/>
    </row>
    <row r="121" spans="1:7" ht="19.5" x14ac:dyDescent="0.4">
      <c r="A121" s="344" t="s">
        <v>185</v>
      </c>
      <c r="B121" s="345"/>
      <c r="C121" s="345"/>
      <c r="D121" s="345"/>
      <c r="E121" s="345"/>
      <c r="F121" s="34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6" t="s">
        <v>36</v>
      </c>
      <c r="B133" s="337"/>
      <c r="C133" s="338"/>
      <c r="D133" s="91">
        <f>SUM(B122:C132)</f>
        <v>0</v>
      </c>
    </row>
    <row r="134" spans="1:7" x14ac:dyDescent="0.3">
      <c r="A134" s="336" t="s">
        <v>295</v>
      </c>
      <c r="B134" s="337"/>
      <c r="C134" s="338"/>
      <c r="D134" s="32">
        <f>D133/(COUNT(B122:C132)*2)</f>
        <v>0</v>
      </c>
    </row>
    <row r="135" spans="1:7" s="22" customFormat="1" x14ac:dyDescent="0.3">
      <c r="A135" s="26"/>
      <c r="B135" s="27"/>
      <c r="C135" s="27"/>
      <c r="D135" s="31"/>
      <c r="G135" s="126"/>
    </row>
    <row r="136" spans="1:7" ht="19.5" x14ac:dyDescent="0.4">
      <c r="A136" s="344" t="s">
        <v>71</v>
      </c>
      <c r="B136" s="345"/>
      <c r="C136" s="345"/>
      <c r="D136" s="345"/>
      <c r="E136" s="345"/>
      <c r="F136" s="34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6" t="s">
        <v>36</v>
      </c>
      <c r="B149" s="337"/>
      <c r="C149" s="338"/>
      <c r="D149" s="91">
        <f>SUM(B137:C148)</f>
        <v>0</v>
      </c>
    </row>
    <row r="150" spans="1:7" x14ac:dyDescent="0.3">
      <c r="A150" s="336" t="s">
        <v>295</v>
      </c>
      <c r="B150" s="337"/>
      <c r="C150" s="338"/>
      <c r="D150" s="33">
        <f>D149/(COUNT(B137:C148)*2)</f>
        <v>0</v>
      </c>
    </row>
    <row r="151" spans="1:7" s="22" customFormat="1" x14ac:dyDescent="0.3">
      <c r="A151" s="26"/>
      <c r="B151" s="27"/>
      <c r="C151" s="27"/>
      <c r="D151" s="28"/>
      <c r="G151" s="126"/>
    </row>
    <row r="152" spans="1:7" ht="19.5" x14ac:dyDescent="0.4">
      <c r="A152" s="344" t="s">
        <v>217</v>
      </c>
      <c r="B152" s="345"/>
      <c r="C152" s="345"/>
      <c r="D152" s="345"/>
      <c r="E152" s="345"/>
      <c r="F152" s="34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6" t="s">
        <v>36</v>
      </c>
      <c r="B161" s="342"/>
      <c r="C161" s="343"/>
      <c r="D161" s="92">
        <f>SUM(B153:C160)</f>
        <v>0</v>
      </c>
    </row>
    <row r="162" spans="1:7" x14ac:dyDescent="0.3">
      <c r="A162" s="336" t="s">
        <v>295</v>
      </c>
      <c r="B162" s="337"/>
      <c r="C162" s="338"/>
      <c r="D162" s="33">
        <f>D161/(COUNT(B153:C160)*2)</f>
        <v>0</v>
      </c>
    </row>
    <row r="163" spans="1:7" s="22" customFormat="1" x14ac:dyDescent="0.3">
      <c r="A163" s="26"/>
      <c r="B163" s="27"/>
      <c r="C163" s="29"/>
      <c r="D163" s="30"/>
      <c r="G163" s="126"/>
    </row>
    <row r="164" spans="1:7" ht="19.5" x14ac:dyDescent="0.4">
      <c r="A164" s="344" t="s">
        <v>77</v>
      </c>
      <c r="B164" s="345"/>
      <c r="C164" s="345"/>
      <c r="D164" s="345"/>
      <c r="E164" s="345"/>
      <c r="F164" s="34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6" t="s">
        <v>36</v>
      </c>
      <c r="B169" s="337"/>
      <c r="C169" s="338"/>
      <c r="D169" s="91">
        <f>SUM(B165:C168)</f>
        <v>0</v>
      </c>
    </row>
    <row r="170" spans="1:7" x14ac:dyDescent="0.3">
      <c r="A170" s="336" t="s">
        <v>295</v>
      </c>
      <c r="B170" s="337"/>
      <c r="C170" s="338"/>
      <c r="D170" s="33">
        <f>D169/(COUNT(B165:C168)*2)</f>
        <v>0</v>
      </c>
    </row>
    <row r="171" spans="1:7" s="22" customFormat="1" x14ac:dyDescent="0.3">
      <c r="A171" s="26"/>
      <c r="B171" s="27"/>
      <c r="C171" s="27"/>
      <c r="D171" s="28"/>
      <c r="G171" s="126"/>
    </row>
    <row r="172" spans="1:7" ht="19.5" x14ac:dyDescent="0.4">
      <c r="A172" s="348" t="s">
        <v>17</v>
      </c>
      <c r="B172" s="349"/>
      <c r="C172" s="349"/>
      <c r="D172" s="349"/>
      <c r="E172" s="349"/>
      <c r="F172" s="349"/>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6" t="s">
        <v>36</v>
      </c>
      <c r="B177" s="337"/>
      <c r="C177" s="338"/>
      <c r="D177" s="91">
        <f>SUM(B173:C176)</f>
        <v>0</v>
      </c>
    </row>
    <row r="178" spans="1:7" x14ac:dyDescent="0.3">
      <c r="A178" s="336" t="s">
        <v>295</v>
      </c>
      <c r="B178" s="337"/>
      <c r="C178" s="338"/>
      <c r="D178" s="33">
        <f>D177/(COUNT(B173:C176)*2)</f>
        <v>0</v>
      </c>
    </row>
    <row r="179" spans="1:7" s="22" customFormat="1" x14ac:dyDescent="0.3">
      <c r="A179" s="26"/>
      <c r="B179" s="27"/>
      <c r="C179" s="27"/>
      <c r="D179" s="28"/>
      <c r="G179" s="126"/>
    </row>
    <row r="180" spans="1:7" ht="19.5" x14ac:dyDescent="0.4">
      <c r="A180" s="344" t="s">
        <v>78</v>
      </c>
      <c r="B180" s="345"/>
      <c r="C180" s="345"/>
      <c r="D180" s="345"/>
      <c r="E180" s="345"/>
      <c r="F180" s="34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6" t="s">
        <v>36</v>
      </c>
      <c r="B186" s="337"/>
      <c r="C186" s="338"/>
      <c r="D186" s="91">
        <f>SUM(B181:C185)</f>
        <v>0</v>
      </c>
    </row>
    <row r="187" spans="1:7" x14ac:dyDescent="0.3">
      <c r="A187" s="336" t="s">
        <v>295</v>
      </c>
      <c r="B187" s="337"/>
      <c r="C187" s="338"/>
      <c r="D187" s="33">
        <f>D186/(COUNT(B181:C185)*2)</f>
        <v>0</v>
      </c>
    </row>
    <row r="188" spans="1:7" s="22" customFormat="1" x14ac:dyDescent="0.3">
      <c r="A188" s="26"/>
      <c r="B188" s="27"/>
      <c r="C188" s="27"/>
      <c r="D188" s="28"/>
      <c r="G188" s="126"/>
    </row>
    <row r="189" spans="1:7" ht="19.5" x14ac:dyDescent="0.4">
      <c r="A189" s="344" t="s">
        <v>216</v>
      </c>
      <c r="B189" s="345"/>
      <c r="C189" s="345"/>
      <c r="D189" s="345"/>
      <c r="E189" s="345"/>
      <c r="F189" s="34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6" t="s">
        <v>36</v>
      </c>
      <c r="B194" s="337"/>
      <c r="C194" s="338"/>
      <c r="D194" s="54">
        <f>SUM(B190:C193)</f>
        <v>0</v>
      </c>
    </row>
    <row r="195" spans="1:6" x14ac:dyDescent="0.3">
      <c r="A195" s="336" t="s">
        <v>295</v>
      </c>
      <c r="B195" s="337"/>
      <c r="C195" s="338"/>
      <c r="D195" s="33">
        <f>D194/(COUNT(B190:C193)*2)</f>
        <v>0</v>
      </c>
    </row>
    <row r="197" spans="1:6" ht="18" x14ac:dyDescent="0.35">
      <c r="A197" s="64" t="s">
        <v>246</v>
      </c>
      <c r="B197" s="63"/>
      <c r="C197" s="63"/>
      <c r="D197" s="286" t="e">
        <f>E197*100/F197</f>
        <v>#DIV/0!</v>
      </c>
      <c r="E197" s="287">
        <f>COUNTIF('A2 Technique'!F17:F193,"ok")</f>
        <v>0</v>
      </c>
      <c r="F197" s="288">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8"/>
      <c r="E1" s="308"/>
      <c r="F1" s="308"/>
      <c r="G1" s="308"/>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09" t="s">
        <v>179</v>
      </c>
      <c r="B7" s="309"/>
      <c r="C7" s="309"/>
      <c r="D7" s="309"/>
      <c r="E7" s="309"/>
      <c r="F7" s="309"/>
      <c r="G7" s="125"/>
    </row>
    <row r="8" spans="1:7" ht="29.25" x14ac:dyDescent="0.45">
      <c r="A8" s="310" t="str">
        <f>'Page de garde'!D18</f>
        <v>Gammart</v>
      </c>
      <c r="B8" s="310"/>
      <c r="C8" s="310"/>
      <c r="D8" s="310"/>
      <c r="E8" s="310"/>
      <c r="F8" s="310"/>
      <c r="G8" s="125"/>
    </row>
    <row r="9" spans="1:7" ht="24" x14ac:dyDescent="0.45">
      <c r="A9" s="14" t="s">
        <v>42</v>
      </c>
      <c r="B9" s="311"/>
      <c r="C9" s="311"/>
      <c r="D9" s="311"/>
      <c r="E9" s="311"/>
      <c r="F9" s="311"/>
      <c r="G9" s="125"/>
    </row>
    <row r="10" spans="1:7" ht="24" x14ac:dyDescent="0.45">
      <c r="A10" s="15" t="s">
        <v>44</v>
      </c>
      <c r="B10" s="312"/>
      <c r="C10" s="312"/>
      <c r="D10" s="312"/>
      <c r="E10" s="312"/>
      <c r="F10" s="312"/>
      <c r="G10" s="125"/>
    </row>
    <row r="11" spans="1:7" ht="24" x14ac:dyDescent="0.45">
      <c r="A11" s="14" t="s">
        <v>43</v>
      </c>
      <c r="B11" s="307"/>
      <c r="C11" s="307"/>
      <c r="D11" s="307"/>
      <c r="E11" s="307"/>
      <c r="F11" s="307"/>
      <c r="G11" s="125"/>
    </row>
    <row r="12" spans="1:7" ht="24" x14ac:dyDescent="0.45">
      <c r="A12" s="14" t="s">
        <v>239</v>
      </c>
      <c r="B12" s="313">
        <f>D549</f>
        <v>0</v>
      </c>
      <c r="C12" s="313"/>
      <c r="D12" s="313"/>
      <c r="E12" s="313"/>
      <c r="F12" s="313"/>
      <c r="G12" s="125"/>
    </row>
    <row r="13" spans="1:7" ht="22.5" x14ac:dyDescent="0.45">
      <c r="D13" s="314"/>
      <c r="E13" s="314"/>
      <c r="F13" s="314"/>
      <c r="G13" s="31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5" t="s">
        <v>30</v>
      </c>
      <c r="B17" s="316" t="s">
        <v>31</v>
      </c>
      <c r="C17" s="316"/>
      <c r="D17" s="316" t="s">
        <v>46</v>
      </c>
      <c r="E17" s="317" t="s">
        <v>310</v>
      </c>
      <c r="F17" s="317" t="s">
        <v>358</v>
      </c>
    </row>
    <row r="18" spans="1:8" ht="16.5" customHeight="1" x14ac:dyDescent="0.3">
      <c r="A18" s="315"/>
      <c r="B18" s="41" t="s">
        <v>34</v>
      </c>
      <c r="C18" s="41" t="s">
        <v>33</v>
      </c>
      <c r="D18" s="316"/>
      <c r="E18" s="317"/>
      <c r="F18" s="31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8" t="s">
        <v>379</v>
      </c>
      <c r="B38" s="319"/>
      <c r="C38" s="319"/>
      <c r="D38" s="319"/>
      <c r="E38" s="319"/>
      <c r="F38" s="32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5" t="s">
        <v>30</v>
      </c>
      <c r="B50" s="316" t="s">
        <v>31</v>
      </c>
      <c r="C50" s="316"/>
      <c r="D50" s="316" t="s">
        <v>46</v>
      </c>
      <c r="E50" s="317" t="s">
        <v>310</v>
      </c>
      <c r="F50" s="317" t="s">
        <v>360</v>
      </c>
      <c r="G50" s="127"/>
    </row>
    <row r="51" spans="1:7" ht="16.5" customHeight="1" x14ac:dyDescent="0.3">
      <c r="A51" s="315"/>
      <c r="B51" s="41" t="s">
        <v>34</v>
      </c>
      <c r="C51" s="41" t="s">
        <v>33</v>
      </c>
      <c r="D51" s="316"/>
      <c r="E51" s="317"/>
      <c r="F51" s="31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8" t="s">
        <v>379</v>
      </c>
      <c r="B94" s="319"/>
      <c r="C94" s="319"/>
      <c r="D94" s="319"/>
      <c r="E94" s="319"/>
      <c r="F94" s="32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5" t="s">
        <v>30</v>
      </c>
      <c r="B107" s="316" t="s">
        <v>31</v>
      </c>
      <c r="C107" s="316"/>
      <c r="D107" s="316" t="s">
        <v>46</v>
      </c>
      <c r="E107" s="317" t="s">
        <v>310</v>
      </c>
      <c r="F107" s="317" t="s">
        <v>360</v>
      </c>
    </row>
    <row r="108" spans="1:7" ht="16.5" customHeight="1" x14ac:dyDescent="0.3">
      <c r="A108" s="315"/>
      <c r="B108" s="41" t="s">
        <v>34</v>
      </c>
      <c r="C108" s="41" t="s">
        <v>33</v>
      </c>
      <c r="D108" s="316"/>
      <c r="E108" s="317"/>
      <c r="F108" s="31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5" t="s">
        <v>30</v>
      </c>
      <c r="B162" s="316" t="s">
        <v>31</v>
      </c>
      <c r="C162" s="316"/>
      <c r="D162" s="316" t="s">
        <v>46</v>
      </c>
      <c r="E162" s="317" t="s">
        <v>310</v>
      </c>
      <c r="F162" s="317" t="s">
        <v>360</v>
      </c>
      <c r="G162" s="127"/>
    </row>
    <row r="163" spans="1:7" ht="16.5" customHeight="1" x14ac:dyDescent="0.3">
      <c r="A163" s="315"/>
      <c r="B163" s="41" t="s">
        <v>34</v>
      </c>
      <c r="C163" s="41" t="s">
        <v>33</v>
      </c>
      <c r="D163" s="316"/>
      <c r="E163" s="317"/>
      <c r="F163" s="31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4" t="s">
        <v>379</v>
      </c>
      <c r="B195" s="324"/>
      <c r="C195" s="324"/>
      <c r="D195" s="324"/>
      <c r="E195" s="324"/>
      <c r="F195" s="32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5" t="s">
        <v>30</v>
      </c>
      <c r="B209" s="316" t="s">
        <v>31</v>
      </c>
      <c r="C209" s="316"/>
      <c r="D209" s="316" t="s">
        <v>46</v>
      </c>
      <c r="E209" s="317" t="s">
        <v>310</v>
      </c>
      <c r="F209" s="317" t="s">
        <v>360</v>
      </c>
      <c r="G209" s="127"/>
    </row>
    <row r="210" spans="1:7" ht="16.5" customHeight="1" x14ac:dyDescent="0.3">
      <c r="A210" s="315"/>
      <c r="B210" s="41" t="s">
        <v>34</v>
      </c>
      <c r="C210" s="41" t="s">
        <v>33</v>
      </c>
      <c r="D210" s="316"/>
      <c r="E210" s="317"/>
      <c r="F210" s="31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4" t="s">
        <v>379</v>
      </c>
      <c r="B256" s="324"/>
      <c r="C256" s="324"/>
      <c r="D256" s="324"/>
      <c r="E256" s="324"/>
      <c r="F256" s="32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5" t="s">
        <v>30</v>
      </c>
      <c r="B270" s="316" t="s">
        <v>31</v>
      </c>
      <c r="C270" s="316"/>
      <c r="D270" s="316" t="s">
        <v>46</v>
      </c>
      <c r="E270" s="317" t="s">
        <v>310</v>
      </c>
      <c r="F270" s="317" t="s">
        <v>360</v>
      </c>
      <c r="G270" s="214"/>
    </row>
    <row r="271" spans="1:7" s="16" customFormat="1" ht="16.5" customHeight="1" x14ac:dyDescent="0.3">
      <c r="A271" s="315"/>
      <c r="B271" s="41" t="s">
        <v>34</v>
      </c>
      <c r="C271" s="41" t="s">
        <v>33</v>
      </c>
      <c r="D271" s="316"/>
      <c r="E271" s="317"/>
      <c r="F271" s="31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5" t="s">
        <v>396</v>
      </c>
      <c r="B308" s="326"/>
      <c r="C308" s="326"/>
      <c r="D308" s="326"/>
      <c r="E308" s="326"/>
      <c r="F308" s="32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5" t="s">
        <v>30</v>
      </c>
      <c r="B322" s="316" t="s">
        <v>31</v>
      </c>
      <c r="C322" s="316"/>
      <c r="D322" s="316" t="s">
        <v>46</v>
      </c>
      <c r="E322" s="317" t="s">
        <v>310</v>
      </c>
      <c r="F322" s="317" t="s">
        <v>360</v>
      </c>
      <c r="G322" s="127"/>
    </row>
    <row r="323" spans="1:7" ht="16.5" customHeight="1" x14ac:dyDescent="0.3">
      <c r="A323" s="315"/>
      <c r="B323" s="41" t="s">
        <v>34</v>
      </c>
      <c r="C323" s="41" t="s">
        <v>33</v>
      </c>
      <c r="D323" s="316"/>
      <c r="E323" s="317"/>
      <c r="F323" s="31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5" t="s">
        <v>379</v>
      </c>
      <c r="B349" s="326"/>
      <c r="C349" s="326"/>
      <c r="D349" s="326"/>
      <c r="E349" s="326"/>
      <c r="F349" s="32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5" t="s">
        <v>30</v>
      </c>
      <c r="B362" s="316" t="s">
        <v>31</v>
      </c>
      <c r="C362" s="316"/>
      <c r="D362" s="316" t="s">
        <v>46</v>
      </c>
      <c r="E362" s="317" t="s">
        <v>310</v>
      </c>
      <c r="F362" s="317" t="s">
        <v>360</v>
      </c>
      <c r="G362" s="127"/>
    </row>
    <row r="363" spans="1:7" ht="16.5" customHeight="1" x14ac:dyDescent="0.3">
      <c r="A363" s="315"/>
      <c r="B363" s="41" t="s">
        <v>34</v>
      </c>
      <c r="C363" s="41" t="s">
        <v>33</v>
      </c>
      <c r="D363" s="316"/>
      <c r="E363" s="317"/>
      <c r="F363" s="31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4" t="s">
        <v>379</v>
      </c>
      <c r="B383" s="324"/>
      <c r="C383" s="324"/>
      <c r="D383" s="324"/>
      <c r="E383" s="324"/>
      <c r="F383" s="32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5" t="s">
        <v>30</v>
      </c>
      <c r="B395" s="316" t="s">
        <v>31</v>
      </c>
      <c r="C395" s="316"/>
      <c r="D395" s="316" t="s">
        <v>46</v>
      </c>
      <c r="E395" s="317" t="s">
        <v>310</v>
      </c>
      <c r="F395" s="317" t="s">
        <v>360</v>
      </c>
      <c r="G395" s="127"/>
    </row>
    <row r="396" spans="1:7" ht="16.5" customHeight="1" x14ac:dyDescent="0.3">
      <c r="A396" s="315"/>
      <c r="B396" s="41" t="s">
        <v>34</v>
      </c>
      <c r="C396" s="41" t="s">
        <v>33</v>
      </c>
      <c r="D396" s="316"/>
      <c r="E396" s="317"/>
      <c r="F396" s="31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4" t="s">
        <v>379</v>
      </c>
      <c r="B435" s="324"/>
      <c r="C435" s="324"/>
      <c r="D435" s="324"/>
      <c r="E435" s="324"/>
      <c r="F435" s="32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5" t="s">
        <v>30</v>
      </c>
      <c r="B448" s="316" t="s">
        <v>31</v>
      </c>
      <c r="C448" s="316"/>
      <c r="D448" s="316" t="s">
        <v>46</v>
      </c>
      <c r="E448" s="317" t="s">
        <v>310</v>
      </c>
      <c r="F448" s="317" t="s">
        <v>360</v>
      </c>
      <c r="G448" s="127"/>
    </row>
    <row r="449" spans="1:6" ht="16.5" customHeight="1" x14ac:dyDescent="0.3">
      <c r="A449" s="315"/>
      <c r="B449" s="41" t="s">
        <v>34</v>
      </c>
      <c r="C449" s="41" t="s">
        <v>33</v>
      </c>
      <c r="D449" s="316"/>
      <c r="E449" s="317"/>
      <c r="F449" s="31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8" t="s">
        <v>379</v>
      </c>
      <c r="B471" s="329"/>
      <c r="C471" s="329"/>
      <c r="D471" s="329"/>
      <c r="E471" s="329"/>
      <c r="F471" s="32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0" t="s">
        <v>367</v>
      </c>
      <c r="B483" s="330"/>
      <c r="C483" s="330"/>
      <c r="D483" s="330"/>
      <c r="E483" s="185"/>
      <c r="F483" s="201"/>
    </row>
    <row r="484" spans="1:7" x14ac:dyDescent="0.3">
      <c r="A484" s="74">
        <f>B11</f>
        <v>0</v>
      </c>
      <c r="B484" s="124"/>
      <c r="C484" s="135"/>
      <c r="D484" s="124"/>
    </row>
    <row r="485" spans="1:7" ht="16.5" customHeight="1" x14ac:dyDescent="0.3">
      <c r="A485" s="315" t="s">
        <v>30</v>
      </c>
      <c r="B485" s="316" t="s">
        <v>31</v>
      </c>
      <c r="C485" s="316"/>
      <c r="D485" s="316" t="s">
        <v>46</v>
      </c>
      <c r="E485" s="317" t="s">
        <v>310</v>
      </c>
      <c r="F485" s="317" t="s">
        <v>360</v>
      </c>
      <c r="G485" s="127"/>
    </row>
    <row r="486" spans="1:7" ht="16.5" customHeight="1" x14ac:dyDescent="0.3">
      <c r="A486" s="315"/>
      <c r="B486" s="41" t="s">
        <v>34</v>
      </c>
      <c r="C486" s="41" t="s">
        <v>33</v>
      </c>
      <c r="D486" s="316"/>
      <c r="E486" s="317"/>
      <c r="F486" s="31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5" t="s">
        <v>30</v>
      </c>
      <c r="B507" s="316" t="s">
        <v>31</v>
      </c>
      <c r="C507" s="316"/>
      <c r="D507" s="316" t="s">
        <v>46</v>
      </c>
      <c r="E507" s="317" t="s">
        <v>310</v>
      </c>
      <c r="F507" s="317" t="s">
        <v>360</v>
      </c>
      <c r="G507" s="127"/>
    </row>
    <row r="508" spans="1:7" ht="16.5" customHeight="1" x14ac:dyDescent="0.3">
      <c r="A508" s="315"/>
      <c r="B508" s="41" t="s">
        <v>34</v>
      </c>
      <c r="C508" s="41" t="s">
        <v>33</v>
      </c>
      <c r="D508" s="316"/>
      <c r="E508" s="317"/>
      <c r="F508" s="31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5" t="s">
        <v>30</v>
      </c>
      <c r="B518" s="316" t="s">
        <v>31</v>
      </c>
      <c r="C518" s="316"/>
      <c r="D518" s="316" t="s">
        <v>46</v>
      </c>
      <c r="E518" s="317" t="s">
        <v>310</v>
      </c>
      <c r="F518" s="317" t="s">
        <v>360</v>
      </c>
      <c r="G518" s="127"/>
    </row>
    <row r="519" spans="1:7" ht="16.5" customHeight="1" x14ac:dyDescent="0.3">
      <c r="A519" s="315"/>
      <c r="B519" s="41" t="s">
        <v>34</v>
      </c>
      <c r="C519" s="41" t="s">
        <v>33</v>
      </c>
      <c r="D519" s="316"/>
      <c r="E519" s="317"/>
      <c r="F519" s="31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5" t="s">
        <v>30</v>
      </c>
      <c r="B538" s="316" t="s">
        <v>31</v>
      </c>
      <c r="C538" s="316"/>
      <c r="D538" s="316" t="s">
        <v>46</v>
      </c>
      <c r="E538" s="317" t="s">
        <v>310</v>
      </c>
      <c r="F538" s="317" t="s">
        <v>360</v>
      </c>
      <c r="G538" s="127"/>
    </row>
    <row r="539" spans="1:7" ht="16.5" customHeight="1" x14ac:dyDescent="0.3">
      <c r="A539" s="315"/>
      <c r="B539" s="41" t="s">
        <v>34</v>
      </c>
      <c r="C539" s="41" t="s">
        <v>33</v>
      </c>
      <c r="D539" s="316"/>
      <c r="E539" s="317"/>
      <c r="F539" s="31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COUNTIF('A3 Exploitation'!F540:F542,"ok")</f>
        <v>0</v>
      </c>
      <c r="F543" s="283">
        <f>COUNTA('A3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11" sqref="B11:F1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8"/>
      <c r="E1" s="308"/>
      <c r="F1" s="308"/>
      <c r="G1" s="308"/>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2" t="s">
        <v>50</v>
      </c>
      <c r="B6" s="332"/>
      <c r="C6" s="332"/>
      <c r="D6" s="332"/>
      <c r="E6" s="332"/>
      <c r="F6" s="332"/>
      <c r="G6" s="125"/>
    </row>
    <row r="7" spans="1:7" s="12" customFormat="1" ht="21.75" customHeight="1" x14ac:dyDescent="0.45">
      <c r="A7" s="310" t="e">
        <f>#REF!</f>
        <v>#REF!</v>
      </c>
      <c r="B7" s="310"/>
      <c r="C7" s="310"/>
      <c r="D7" s="310"/>
      <c r="E7" s="310"/>
      <c r="F7" s="310"/>
      <c r="G7" s="125"/>
    </row>
    <row r="8" spans="1:7" s="12" customFormat="1" ht="24" x14ac:dyDescent="0.45">
      <c r="A8" s="14" t="s">
        <v>42</v>
      </c>
      <c r="B8" s="333">
        <f>'A4 Exploitation'!B9:F9</f>
        <v>0</v>
      </c>
      <c r="C8" s="333"/>
      <c r="D8" s="333"/>
      <c r="E8" s="333"/>
      <c r="F8" s="333"/>
      <c r="G8" s="125"/>
    </row>
    <row r="9" spans="1:7" s="12" customFormat="1" ht="24" x14ac:dyDescent="0.45">
      <c r="A9" s="15" t="s">
        <v>44</v>
      </c>
      <c r="B9" s="334">
        <f>'A4 Exploitation'!B10:F10</f>
        <v>0</v>
      </c>
      <c r="C9" s="334"/>
      <c r="D9" s="334"/>
      <c r="E9" s="334"/>
      <c r="F9" s="334"/>
      <c r="G9" s="125"/>
    </row>
    <row r="10" spans="1:7" s="12" customFormat="1" ht="24" x14ac:dyDescent="0.45">
      <c r="A10" s="14" t="s">
        <v>43</v>
      </c>
      <c r="B10" s="331">
        <f>'A4 Exploitation'!A8:F8</f>
        <v>0</v>
      </c>
      <c r="C10" s="331"/>
      <c r="D10" s="331"/>
      <c r="E10" s="331"/>
      <c r="F10" s="331"/>
      <c r="G10" s="125"/>
    </row>
    <row r="11" spans="1:7" s="12" customFormat="1" ht="24" x14ac:dyDescent="0.45">
      <c r="A11" s="14" t="s">
        <v>294</v>
      </c>
      <c r="B11" s="335">
        <f>D199</f>
        <v>0</v>
      </c>
      <c r="C11" s="335"/>
      <c r="D11" s="335"/>
      <c r="E11" s="335"/>
      <c r="F11" s="335"/>
      <c r="G11" s="125"/>
    </row>
    <row r="12" spans="1:7" s="12" customFormat="1" ht="22.5" x14ac:dyDescent="0.45">
      <c r="A12" s="11"/>
      <c r="D12" s="314"/>
      <c r="E12" s="314"/>
      <c r="F12" s="314"/>
      <c r="G12" s="314"/>
    </row>
    <row r="13" spans="1:7" s="12" customFormat="1" ht="11.25" customHeight="1" x14ac:dyDescent="0.3">
      <c r="A13" s="315" t="s">
        <v>30</v>
      </c>
      <c r="B13" s="316" t="s">
        <v>31</v>
      </c>
      <c r="C13" s="316"/>
      <c r="D13" s="316" t="s">
        <v>46</v>
      </c>
      <c r="E13" s="316" t="s">
        <v>190</v>
      </c>
      <c r="F13" s="316" t="s">
        <v>191</v>
      </c>
      <c r="G13" s="112"/>
    </row>
    <row r="14" spans="1:7" s="12" customFormat="1" ht="12.75" customHeight="1" x14ac:dyDescent="0.3">
      <c r="A14" s="315"/>
      <c r="B14" s="34" t="s">
        <v>34</v>
      </c>
      <c r="C14" s="34" t="s">
        <v>33</v>
      </c>
      <c r="D14" s="316"/>
      <c r="E14" s="316"/>
      <c r="F14" s="316"/>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1" t="s">
        <v>36</v>
      </c>
      <c r="B22" s="342"/>
      <c r="C22" s="343"/>
      <c r="D22" s="245">
        <f>SUM(B17:C21)</f>
        <v>0</v>
      </c>
    </row>
    <row r="23" spans="1:7" x14ac:dyDescent="0.3">
      <c r="A23" s="336" t="s">
        <v>295</v>
      </c>
      <c r="B23" s="337"/>
      <c r="C23" s="338"/>
      <c r="D23" s="33">
        <f>D22/(COUNT(B17:C21)*2)</f>
        <v>0</v>
      </c>
    </row>
    <row r="24" spans="1:7" s="22" customFormat="1" x14ac:dyDescent="0.3">
      <c r="A24" s="26"/>
      <c r="B24" s="27"/>
      <c r="C24" s="27"/>
      <c r="D24" s="28"/>
      <c r="G24" s="126"/>
    </row>
    <row r="25" spans="1:7" ht="19.5" x14ac:dyDescent="0.4">
      <c r="A25" s="344" t="s">
        <v>4</v>
      </c>
      <c r="B25" s="345"/>
      <c r="C25" s="345"/>
      <c r="D25" s="345"/>
      <c r="E25" s="345"/>
      <c r="F25" s="34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6" t="s">
        <v>36</v>
      </c>
      <c r="B33" s="337"/>
      <c r="C33" s="338"/>
      <c r="D33" s="244">
        <f>SUM(B26:C32)</f>
        <v>0</v>
      </c>
    </row>
    <row r="34" spans="1:7" x14ac:dyDescent="0.3">
      <c r="A34" s="336" t="s">
        <v>295</v>
      </c>
      <c r="B34" s="337"/>
      <c r="C34" s="338"/>
      <c r="D34" s="33">
        <f>D33/(COUNT(B26:C32)*2)</f>
        <v>0</v>
      </c>
    </row>
    <row r="35" spans="1:7" s="22" customFormat="1" x14ac:dyDescent="0.3">
      <c r="A35" s="26"/>
      <c r="B35" s="27"/>
      <c r="C35" s="27"/>
      <c r="D35" s="28"/>
      <c r="G35" s="126"/>
    </row>
    <row r="36" spans="1:7" s="22" customFormat="1" ht="19.5" x14ac:dyDescent="0.4">
      <c r="A36" s="344" t="s">
        <v>219</v>
      </c>
      <c r="B36" s="345"/>
      <c r="C36" s="345"/>
      <c r="D36" s="345"/>
      <c r="E36" s="345"/>
      <c r="F36" s="34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6" t="s">
        <v>36</v>
      </c>
      <c r="B42" s="337"/>
      <c r="C42" s="338"/>
      <c r="D42" s="244">
        <f>SUM(B37:C41)</f>
        <v>0</v>
      </c>
      <c r="E42" s="13"/>
      <c r="F42" s="13"/>
      <c r="G42" s="126"/>
    </row>
    <row r="43" spans="1:7" s="22" customFormat="1" x14ac:dyDescent="0.3">
      <c r="A43" s="336" t="s">
        <v>295</v>
      </c>
      <c r="B43" s="337"/>
      <c r="C43" s="338"/>
      <c r="D43" s="33">
        <f>D42/(COUNT(B37:C41)*2)</f>
        <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6" t="s">
        <v>36</v>
      </c>
      <c r="B52" s="337"/>
      <c r="C52" s="338"/>
      <c r="D52" s="244">
        <f>SUM(B46:C51)</f>
        <v>0</v>
      </c>
    </row>
    <row r="53" spans="1:7" x14ac:dyDescent="0.3">
      <c r="A53" s="336" t="s">
        <v>295</v>
      </c>
      <c r="B53" s="337"/>
      <c r="C53" s="338"/>
      <c r="D53" s="33">
        <f>D52/(COUNT(B46:C51)*2)</f>
        <v>0</v>
      </c>
    </row>
    <row r="54" spans="1:7" s="22" customFormat="1" x14ac:dyDescent="0.3">
      <c r="A54" s="26"/>
      <c r="B54" s="27"/>
      <c r="C54" s="27"/>
      <c r="D54" s="28"/>
      <c r="G54" s="126"/>
    </row>
    <row r="55" spans="1:7" ht="19.5" x14ac:dyDescent="0.4">
      <c r="A55" s="344" t="s">
        <v>8</v>
      </c>
      <c r="B55" s="345"/>
      <c r="C55" s="345"/>
      <c r="D55" s="345"/>
      <c r="E55" s="345"/>
      <c r="F55" s="34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6" t="s">
        <v>36</v>
      </c>
      <c r="B63" s="337"/>
      <c r="C63" s="338"/>
      <c r="D63" s="244">
        <f>SUM(B56:C62)</f>
        <v>0</v>
      </c>
    </row>
    <row r="64" spans="1:7" x14ac:dyDescent="0.3">
      <c r="A64" s="336" t="s">
        <v>295</v>
      </c>
      <c r="B64" s="337"/>
      <c r="C64" s="338"/>
      <c r="D64" s="33">
        <f>D63/(COUNT(B56:C62)*2)</f>
        <v>0</v>
      </c>
    </row>
    <row r="65" spans="1:7" s="22" customFormat="1" x14ac:dyDescent="0.3">
      <c r="A65" s="26"/>
      <c r="B65" s="27"/>
      <c r="C65" s="27"/>
      <c r="D65" s="28"/>
      <c r="G65" s="126"/>
    </row>
    <row r="66" spans="1:7" ht="19.5" x14ac:dyDescent="0.4">
      <c r="A66" s="344" t="s">
        <v>130</v>
      </c>
      <c r="B66" s="345"/>
      <c r="C66" s="345"/>
      <c r="D66" s="345"/>
      <c r="E66" s="345"/>
      <c r="F66" s="34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6" t="s">
        <v>36</v>
      </c>
      <c r="B84" s="337"/>
      <c r="C84" s="338"/>
      <c r="D84" s="244">
        <f>SUM(B67:C83)</f>
        <v>0</v>
      </c>
    </row>
    <row r="85" spans="1:7" x14ac:dyDescent="0.3">
      <c r="A85" s="336" t="s">
        <v>295</v>
      </c>
      <c r="B85" s="337"/>
      <c r="C85" s="338"/>
      <c r="D85" s="33">
        <f>D84/(COUNT(B67:C83)*2)</f>
        <v>0</v>
      </c>
    </row>
    <row r="86" spans="1:7" s="22" customFormat="1" x14ac:dyDescent="0.3">
      <c r="A86" s="26"/>
      <c r="B86" s="27"/>
      <c r="C86" s="27"/>
      <c r="D86" s="28"/>
      <c r="G86" s="126"/>
    </row>
    <row r="87" spans="1:7" ht="19.5" x14ac:dyDescent="0.4">
      <c r="A87" s="344" t="s">
        <v>211</v>
      </c>
      <c r="B87" s="345"/>
      <c r="C87" s="345"/>
      <c r="D87" s="345"/>
      <c r="E87" s="345"/>
      <c r="F87" s="34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6" t="s">
        <v>36</v>
      </c>
      <c r="B102" s="337"/>
      <c r="C102" s="338"/>
      <c r="D102" s="244">
        <f>SUM(B88:C101)</f>
        <v>0</v>
      </c>
    </row>
    <row r="103" spans="1:7" x14ac:dyDescent="0.3">
      <c r="A103" s="336" t="s">
        <v>295</v>
      </c>
      <c r="B103" s="337"/>
      <c r="C103" s="33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4" t="s">
        <v>212</v>
      </c>
      <c r="B106" s="345"/>
      <c r="C106" s="345"/>
      <c r="D106" s="345"/>
      <c r="E106" s="345"/>
      <c r="F106" s="34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6" t="s">
        <v>36</v>
      </c>
      <c r="B118" s="337"/>
      <c r="C118" s="338"/>
      <c r="D118" s="244">
        <f>SUM(B107:C117)</f>
        <v>0</v>
      </c>
      <c r="E118" s="13"/>
      <c r="F118" s="13"/>
      <c r="G118" s="126"/>
    </row>
    <row r="119" spans="1:7" s="22" customFormat="1" x14ac:dyDescent="0.3">
      <c r="A119" s="336" t="s">
        <v>295</v>
      </c>
      <c r="B119" s="337"/>
      <c r="C119" s="338"/>
      <c r="D119" s="33">
        <f>D118/(COUNT(B107:C117)*2)</f>
        <v>0</v>
      </c>
      <c r="E119" s="13"/>
      <c r="F119" s="13"/>
      <c r="G119" s="126"/>
    </row>
    <row r="120" spans="1:7" s="22" customFormat="1" x14ac:dyDescent="0.3">
      <c r="A120" s="26"/>
      <c r="B120" s="27"/>
      <c r="C120" s="27"/>
      <c r="D120" s="28"/>
      <c r="G120" s="126"/>
    </row>
    <row r="121" spans="1:7" ht="19.5" x14ac:dyDescent="0.4">
      <c r="A121" s="344" t="s">
        <v>185</v>
      </c>
      <c r="B121" s="345"/>
      <c r="C121" s="345"/>
      <c r="D121" s="345"/>
      <c r="E121" s="345"/>
      <c r="F121" s="34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6" t="s">
        <v>36</v>
      </c>
      <c r="B133" s="337"/>
      <c r="C133" s="338"/>
      <c r="D133" s="244">
        <f>SUM(B122:C132)</f>
        <v>0</v>
      </c>
    </row>
    <row r="134" spans="1:7" x14ac:dyDescent="0.3">
      <c r="A134" s="336" t="s">
        <v>295</v>
      </c>
      <c r="B134" s="337"/>
      <c r="C134" s="338"/>
      <c r="D134" s="32">
        <f>D133/(COUNT(B122:C132)*2)</f>
        <v>0</v>
      </c>
    </row>
    <row r="135" spans="1:7" s="22" customFormat="1" x14ac:dyDescent="0.3">
      <c r="A135" s="26"/>
      <c r="B135" s="27"/>
      <c r="C135" s="27"/>
      <c r="D135" s="31"/>
      <c r="G135" s="126"/>
    </row>
    <row r="136" spans="1:7" ht="19.5" x14ac:dyDescent="0.4">
      <c r="A136" s="344" t="s">
        <v>71</v>
      </c>
      <c r="B136" s="345"/>
      <c r="C136" s="345"/>
      <c r="D136" s="345"/>
      <c r="E136" s="345"/>
      <c r="F136" s="34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6" t="s">
        <v>36</v>
      </c>
      <c r="B149" s="337"/>
      <c r="C149" s="338"/>
      <c r="D149" s="244">
        <f>SUM(B137:C148)</f>
        <v>0</v>
      </c>
    </row>
    <row r="150" spans="1:7" x14ac:dyDescent="0.3">
      <c r="A150" s="336" t="s">
        <v>295</v>
      </c>
      <c r="B150" s="337"/>
      <c r="C150" s="338"/>
      <c r="D150" s="33">
        <f>D149/(COUNT(B137:C148)*2)</f>
        <v>0</v>
      </c>
    </row>
    <row r="151" spans="1:7" s="22" customFormat="1" x14ac:dyDescent="0.3">
      <c r="A151" s="26"/>
      <c r="B151" s="27"/>
      <c r="C151" s="27"/>
      <c r="D151" s="28"/>
      <c r="G151" s="126"/>
    </row>
    <row r="152" spans="1:7" ht="19.5" x14ac:dyDescent="0.4">
      <c r="A152" s="344" t="s">
        <v>217</v>
      </c>
      <c r="B152" s="345"/>
      <c r="C152" s="345"/>
      <c r="D152" s="345"/>
      <c r="E152" s="345"/>
      <c r="F152" s="34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6" t="s">
        <v>36</v>
      </c>
      <c r="B161" s="342"/>
      <c r="C161" s="343"/>
      <c r="D161" s="245">
        <f>SUM(B153:C160)</f>
        <v>0</v>
      </c>
    </row>
    <row r="162" spans="1:7" x14ac:dyDescent="0.3">
      <c r="A162" s="336" t="s">
        <v>295</v>
      </c>
      <c r="B162" s="337"/>
      <c r="C162" s="338"/>
      <c r="D162" s="33">
        <f>D161/(COUNT(B153:C160)*2)</f>
        <v>0</v>
      </c>
    </row>
    <row r="163" spans="1:7" s="22" customFormat="1" x14ac:dyDescent="0.3">
      <c r="A163" s="26"/>
      <c r="B163" s="27"/>
      <c r="C163" s="29"/>
      <c r="D163" s="30"/>
      <c r="G163" s="126"/>
    </row>
    <row r="164" spans="1:7" ht="19.5" x14ac:dyDescent="0.4">
      <c r="A164" s="344" t="s">
        <v>77</v>
      </c>
      <c r="B164" s="345"/>
      <c r="C164" s="345"/>
      <c r="D164" s="345"/>
      <c r="E164" s="345"/>
      <c r="F164" s="34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6" t="s">
        <v>36</v>
      </c>
      <c r="B169" s="337"/>
      <c r="C169" s="338"/>
      <c r="D169" s="244">
        <f>SUM(B165:C168)</f>
        <v>0</v>
      </c>
    </row>
    <row r="170" spans="1:7" x14ac:dyDescent="0.3">
      <c r="A170" s="336" t="s">
        <v>295</v>
      </c>
      <c r="B170" s="337"/>
      <c r="C170" s="338"/>
      <c r="D170" s="33">
        <f>D169/(COUNT(B165:C168)*2)</f>
        <v>0</v>
      </c>
    </row>
    <row r="171" spans="1:7" s="22" customFormat="1" x14ac:dyDescent="0.3">
      <c r="A171" s="26"/>
      <c r="B171" s="27"/>
      <c r="C171" s="27"/>
      <c r="D171" s="28"/>
      <c r="G171" s="126"/>
    </row>
    <row r="172" spans="1:7" ht="19.5" x14ac:dyDescent="0.4">
      <c r="A172" s="348" t="s">
        <v>17</v>
      </c>
      <c r="B172" s="349"/>
      <c r="C172" s="349"/>
      <c r="D172" s="349"/>
      <c r="E172" s="349"/>
      <c r="F172" s="349"/>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6" t="s">
        <v>36</v>
      </c>
      <c r="B177" s="337"/>
      <c r="C177" s="338"/>
      <c r="D177" s="244">
        <f>SUM(B173:C176)</f>
        <v>0</v>
      </c>
    </row>
    <row r="178" spans="1:7" x14ac:dyDescent="0.3">
      <c r="A178" s="336" t="s">
        <v>295</v>
      </c>
      <c r="B178" s="337"/>
      <c r="C178" s="338"/>
      <c r="D178" s="33">
        <f>D177/(COUNT(B173:C176)*2)</f>
        <v>0</v>
      </c>
    </row>
    <row r="179" spans="1:7" s="22" customFormat="1" x14ac:dyDescent="0.3">
      <c r="A179" s="26"/>
      <c r="B179" s="27"/>
      <c r="C179" s="27"/>
      <c r="D179" s="28"/>
      <c r="G179" s="126"/>
    </row>
    <row r="180" spans="1:7" ht="19.5" x14ac:dyDescent="0.4">
      <c r="A180" s="344" t="s">
        <v>78</v>
      </c>
      <c r="B180" s="345"/>
      <c r="C180" s="345"/>
      <c r="D180" s="345"/>
      <c r="E180" s="345"/>
      <c r="F180" s="34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6" t="s">
        <v>36</v>
      </c>
      <c r="B186" s="337"/>
      <c r="C186" s="338"/>
      <c r="D186" s="244">
        <f>SUM(B181:C185)</f>
        <v>0</v>
      </c>
    </row>
    <row r="187" spans="1:7" x14ac:dyDescent="0.3">
      <c r="A187" s="336" t="s">
        <v>295</v>
      </c>
      <c r="B187" s="337"/>
      <c r="C187" s="338"/>
      <c r="D187" s="33">
        <f>D186/(COUNT(B181:C185)*2)</f>
        <v>0</v>
      </c>
    </row>
    <row r="188" spans="1:7" s="22" customFormat="1" x14ac:dyDescent="0.3">
      <c r="A188" s="26"/>
      <c r="B188" s="27"/>
      <c r="C188" s="27"/>
      <c r="D188" s="28"/>
      <c r="G188" s="126"/>
    </row>
    <row r="189" spans="1:7" ht="19.5" x14ac:dyDescent="0.4">
      <c r="A189" s="344" t="s">
        <v>216</v>
      </c>
      <c r="B189" s="345"/>
      <c r="C189" s="345"/>
      <c r="D189" s="345"/>
      <c r="E189" s="345"/>
      <c r="F189" s="34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6" t="s">
        <v>36</v>
      </c>
      <c r="B194" s="337"/>
      <c r="C194" s="338"/>
      <c r="D194" s="54">
        <f>SUM(B190:C193)</f>
        <v>0</v>
      </c>
    </row>
    <row r="195" spans="1:6" x14ac:dyDescent="0.3">
      <c r="A195" s="336" t="s">
        <v>295</v>
      </c>
      <c r="B195" s="337"/>
      <c r="C195" s="338"/>
      <c r="D195" s="33">
        <f>D194/(COUNT(B190:C193)*2)</f>
        <v>0</v>
      </c>
    </row>
    <row r="197" spans="1:6" ht="18" x14ac:dyDescent="0.35">
      <c r="A197" s="64" t="s">
        <v>246</v>
      </c>
      <c r="B197" s="63"/>
      <c r="C197" s="63"/>
      <c r="D197" s="286" t="e">
        <f>E197*100/F197</f>
        <v>#DIV/0!</v>
      </c>
      <c r="E197" s="287">
        <f>COUNTIF('A3 Technique'!F17:F193,"ok")</f>
        <v>0</v>
      </c>
      <c r="F197" s="28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Dr Mejed Heni-QLC</cp:lastModifiedBy>
  <cp:lastPrinted>2018-02-22T14:54:44Z</cp:lastPrinted>
  <dcterms:created xsi:type="dcterms:W3CDTF">2015-10-03T07:44:26Z</dcterms:created>
  <dcterms:modified xsi:type="dcterms:W3CDTF">2018-03-03T10:37:56Z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