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28" firstSheet="2" activeTab="8"/>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2" l="1"/>
  <c r="A7" i="32"/>
  <c r="D476" i="31" l="1"/>
  <c r="B476" i="31" s="1"/>
  <c r="D476" i="33"/>
  <c r="B543" i="31"/>
  <c r="B532" i="31"/>
  <c r="B512" i="31"/>
  <c r="B498" i="31"/>
  <c r="B439" i="31"/>
  <c r="B386" i="31"/>
  <c r="B353" i="31"/>
  <c r="B41" i="31"/>
  <c r="F543" i="31" l="1"/>
  <c r="D197" i="25"/>
  <c r="D197" i="35"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76" i="43"/>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B476" i="43"/>
  <c r="D477" i="43" s="1"/>
  <c r="D476" i="40"/>
  <c r="B476" i="40" s="1"/>
  <c r="D222" i="40"/>
  <c r="D223" i="40" s="1"/>
  <c r="D25" i="40"/>
  <c r="D26" i="40" s="1"/>
  <c r="D476" i="38"/>
  <c r="B476" i="38" s="1"/>
  <c r="D477" i="38" s="1"/>
  <c r="D285" i="38"/>
  <c r="D286" i="38" s="1"/>
  <c r="D25" i="38"/>
  <c r="D26" i="38" s="1"/>
  <c r="D493" i="31"/>
  <c r="D494" i="31" s="1"/>
  <c r="D222" i="31"/>
  <c r="D223" i="31" s="1"/>
  <c r="D25" i="31"/>
  <c r="D26" i="31" s="1"/>
  <c r="B476" i="33"/>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D532" i="40" s="1"/>
  <c r="B532" i="40" s="1"/>
  <c r="D533" i="40" s="1"/>
  <c r="D534" i="40" s="1"/>
  <c r="E532" i="40"/>
  <c r="F512" i="40"/>
  <c r="E512" i="40"/>
  <c r="D512" i="40" s="1"/>
  <c r="F498" i="40"/>
  <c r="E498" i="40"/>
  <c r="D498" i="40" s="1"/>
  <c r="B498" i="40" s="1"/>
  <c r="D499" i="40" s="1"/>
  <c r="F476" i="40"/>
  <c r="E476" i="40"/>
  <c r="F439" i="40"/>
  <c r="D439" i="40" s="1"/>
  <c r="B439" i="40" s="1"/>
  <c r="E439" i="40"/>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D543" i="38" s="1"/>
  <c r="B543" i="38" s="1"/>
  <c r="D544" i="38" s="1"/>
  <c r="F532" i="38"/>
  <c r="E532" i="38"/>
  <c r="D532" i="38" s="1"/>
  <c r="B532" i="38" s="1"/>
  <c r="D533" i="38" s="1"/>
  <c r="D534" i="38" s="1"/>
  <c r="F512" i="38"/>
  <c r="E512" i="38"/>
  <c r="D512" i="38" s="1"/>
  <c r="F498" i="38"/>
  <c r="E498" i="38"/>
  <c r="D498" i="38" s="1"/>
  <c r="B498" i="38" s="1"/>
  <c r="D499" i="38" s="1"/>
  <c r="F476" i="38"/>
  <c r="E476" i="38"/>
  <c r="F439" i="38"/>
  <c r="E439" i="38"/>
  <c r="D439" i="38" s="1"/>
  <c r="F386" i="38"/>
  <c r="E386" i="38"/>
  <c r="D386" i="38" s="1"/>
  <c r="B386" i="38" s="1"/>
  <c r="D387" i="38" s="1"/>
  <c r="F353" i="38"/>
  <c r="E353" i="38"/>
  <c r="D353" i="38" s="1"/>
  <c r="B353" i="38" s="1"/>
  <c r="D354" i="38" s="1"/>
  <c r="F313" i="38"/>
  <c r="D313" i="38" s="1"/>
  <c r="B313" i="38" s="1"/>
  <c r="D314" i="38" s="1"/>
  <c r="E313" i="38"/>
  <c r="F261" i="38"/>
  <c r="E261" i="38"/>
  <c r="D261" i="38" s="1"/>
  <c r="B261" i="38" s="1"/>
  <c r="F200" i="38"/>
  <c r="E200" i="38"/>
  <c r="D200" i="38" s="1"/>
  <c r="B200" i="38" s="1"/>
  <c r="F153" i="38"/>
  <c r="E153" i="38"/>
  <c r="D153" i="38" s="1"/>
  <c r="B153" i="38" s="1"/>
  <c r="D154" i="38" s="1"/>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B543" i="33" s="1"/>
  <c r="D544" i="33" s="1"/>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D99" i="33" s="1"/>
  <c r="F41" i="33"/>
  <c r="E41" i="33"/>
  <c r="F200" i="43"/>
  <c r="F153" i="43"/>
  <c r="F99" i="43"/>
  <c r="F41" i="43"/>
  <c r="F543" i="43"/>
  <c r="E543" i="43"/>
  <c r="D543" i="43" s="1"/>
  <c r="B543" i="43" s="1"/>
  <c r="D544" i="43" s="1"/>
  <c r="E532" i="43"/>
  <c r="D532" i="43" s="1"/>
  <c r="B532" i="43" s="1"/>
  <c r="D533" i="43" s="1"/>
  <c r="D534" i="43" s="1"/>
  <c r="B162" i="29" s="1"/>
  <c r="F532" i="43"/>
  <c r="F512" i="43"/>
  <c r="E512" i="43"/>
  <c r="D512" i="43" s="1"/>
  <c r="B512" i="43" s="1"/>
  <c r="D513" i="43" s="1"/>
  <c r="D514" i="43" s="1"/>
  <c r="B152" i="29" s="1"/>
  <c r="F498" i="43"/>
  <c r="E498" i="43"/>
  <c r="D498" i="43" s="1"/>
  <c r="B498" i="43" s="1"/>
  <c r="D499" i="43" s="1"/>
  <c r="F476" i="43"/>
  <c r="E476" i="43"/>
  <c r="F439" i="43"/>
  <c r="E439" i="43"/>
  <c r="D439" i="43" s="1"/>
  <c r="B439" i="43" s="1"/>
  <c r="D440" i="43" s="1"/>
  <c r="F386" i="43"/>
  <c r="E386" i="43"/>
  <c r="D386" i="43" s="1"/>
  <c r="B386" i="43" s="1"/>
  <c r="D387" i="43" s="1"/>
  <c r="F353" i="43"/>
  <c r="E353" i="43"/>
  <c r="D353" i="43" s="1"/>
  <c r="F313" i="43"/>
  <c r="E313" i="43"/>
  <c r="D313" i="43" s="1"/>
  <c r="B313" i="43" s="1"/>
  <c r="D314" i="43" s="1"/>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532" i="33" l="1"/>
  <c r="B532" i="33" s="1"/>
  <c r="D533" i="33" s="1"/>
  <c r="D534" i="33" s="1"/>
  <c r="D512" i="33"/>
  <c r="B512" i="33" s="1"/>
  <c r="D513" i="33" s="1"/>
  <c r="D514" i="33" s="1"/>
  <c r="D498" i="33"/>
  <c r="B498" i="33" s="1"/>
  <c r="D499" i="33" s="1"/>
  <c r="D439" i="33"/>
  <c r="B439" i="33" s="1"/>
  <c r="D440" i="33" s="1"/>
  <c r="D386" i="33"/>
  <c r="B386" i="33" s="1"/>
  <c r="D387" i="33" s="1"/>
  <c r="D353" i="33"/>
  <c r="B353" i="33" s="1"/>
  <c r="D354" i="33" s="1"/>
  <c r="D313" i="33"/>
  <c r="B313" i="33" s="1"/>
  <c r="D261" i="33"/>
  <c r="B261" i="33" s="1"/>
  <c r="D262" i="33" s="1"/>
  <c r="D265" i="33" s="1"/>
  <c r="D266" i="33" s="1"/>
  <c r="D200" i="33"/>
  <c r="B200" i="33" s="1"/>
  <c r="D201" i="33" s="1"/>
  <c r="D41" i="33"/>
  <c r="B41" i="33" s="1"/>
  <c r="D42" i="33" s="1"/>
  <c r="B439" i="38"/>
  <c r="D440" i="38" s="1"/>
  <c r="B99" i="33"/>
  <c r="D100" i="33" s="1"/>
  <c r="D547" i="40"/>
  <c r="B41" i="40"/>
  <c r="D42" i="40" s="1"/>
  <c r="D45" i="40" s="1"/>
  <c r="D46" i="40" s="1"/>
  <c r="D547" i="38"/>
  <c r="B99" i="38"/>
  <c r="D100" i="38" s="1"/>
  <c r="D101" i="38" s="1"/>
  <c r="D513" i="38"/>
  <c r="D514" i="38" s="1"/>
  <c r="B512" i="38"/>
  <c r="B512" i="40"/>
  <c r="D513" i="40" s="1"/>
  <c r="D514" i="40" s="1"/>
  <c r="D153" i="33"/>
  <c r="B153" i="33" s="1"/>
  <c r="D154" i="33" s="1"/>
  <c r="D157" i="33" s="1"/>
  <c r="D158" i="33" s="1"/>
  <c r="D41" i="43"/>
  <c r="D547" i="43" s="1"/>
  <c r="D155" i="43"/>
  <c r="D157" i="43"/>
  <c r="D158" i="43" s="1"/>
  <c r="D390" i="43"/>
  <c r="D391" i="43" s="1"/>
  <c r="D388" i="43"/>
  <c r="D202" i="43"/>
  <c r="D204" i="43"/>
  <c r="D205" i="43" s="1"/>
  <c r="D443" i="43"/>
  <c r="D444" i="43" s="1"/>
  <c r="D441" i="43"/>
  <c r="D265" i="43"/>
  <c r="D266" i="43" s="1"/>
  <c r="D263" i="43"/>
  <c r="D478" i="43"/>
  <c r="D480" i="43"/>
  <c r="D481" i="43" s="1"/>
  <c r="D545" i="43"/>
  <c r="B171" i="29" s="1"/>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265" i="38" s="1"/>
  <c r="D266" i="38" s="1"/>
  <c r="D477" i="31"/>
  <c r="D478" i="31" s="1"/>
  <c r="D314" i="33"/>
  <c r="D315" i="33" s="1"/>
  <c r="D477" i="33"/>
  <c r="D480" i="33" s="1"/>
  <c r="D481" i="33" s="1"/>
  <c r="D545" i="40"/>
  <c r="D155" i="40"/>
  <c r="D157" i="40"/>
  <c r="D158" i="40" s="1"/>
  <c r="D480" i="40"/>
  <c r="D481" i="40" s="1"/>
  <c r="D478" i="40"/>
  <c r="D102" i="40"/>
  <c r="D103" i="40" s="1"/>
  <c r="D390" i="40"/>
  <c r="D391" i="40" s="1"/>
  <c r="D388" i="40"/>
  <c r="D317" i="40"/>
  <c r="D318" i="40" s="1"/>
  <c r="D315" i="40"/>
  <c r="D355" i="40"/>
  <c r="D500" i="40"/>
  <c r="D43" i="40"/>
  <c r="D85" i="40"/>
  <c r="D173" i="40"/>
  <c r="D388" i="38"/>
  <c r="D390" i="38"/>
  <c r="D391" i="38" s="1"/>
  <c r="D545" i="38"/>
  <c r="D263" i="38"/>
  <c r="D155" i="38"/>
  <c r="D157" i="38"/>
  <c r="D158" i="38" s="1"/>
  <c r="D480" i="38"/>
  <c r="D481" i="38" s="1"/>
  <c r="D478" i="38"/>
  <c r="D102" i="38"/>
  <c r="D103" i="38" s="1"/>
  <c r="D317" i="38"/>
  <c r="D318" i="38" s="1"/>
  <c r="D315" i="38"/>
  <c r="D43" i="38"/>
  <c r="D355" i="38"/>
  <c r="D500" i="38"/>
  <c r="D85" i="38"/>
  <c r="D173" i="38"/>
  <c r="D85" i="31"/>
  <c r="D173" i="31"/>
  <c r="D388" i="33"/>
  <c r="D390" i="33"/>
  <c r="D391" i="33" s="1"/>
  <c r="D204" i="33"/>
  <c r="D205" i="33" s="1"/>
  <c r="D202" i="33"/>
  <c r="D441" i="33"/>
  <c r="D443" i="33"/>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80" i="31" l="1"/>
  <c r="D481" i="31" s="1"/>
  <c r="D444" i="33"/>
  <c r="B126" i="29" s="1"/>
  <c r="D263" i="33"/>
  <c r="D317" i="33"/>
  <c r="D318" i="33" s="1"/>
  <c r="D478" i="33"/>
  <c r="D102" i="33"/>
  <c r="D103" i="33" s="1"/>
  <c r="D101" i="33"/>
  <c r="D441" i="38"/>
  <c r="D443" i="38"/>
  <c r="D444" i="38" s="1"/>
  <c r="D263" i="40"/>
  <c r="B41" i="43"/>
  <c r="D42" i="43" s="1"/>
  <c r="D547" i="33"/>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D63" i="39" s="1"/>
  <c r="D64" i="39" s="1"/>
  <c r="C51" i="39"/>
  <c r="D52" i="39" s="1"/>
  <c r="D53" i="39" s="1"/>
  <c r="D42" i="39"/>
  <c r="D43" i="39" s="1"/>
  <c r="C37" i="39"/>
  <c r="C26" i="39"/>
  <c r="D33" i="39" s="1"/>
  <c r="D34" i="39" s="1"/>
  <c r="D22" i="39"/>
  <c r="D23" i="39" s="1"/>
  <c r="B165" i="29"/>
  <c r="B155" i="29"/>
  <c r="A8" i="38"/>
  <c r="A7" i="39" s="1"/>
  <c r="D63" i="41" l="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43" i="43"/>
  <c r="D45" i="43"/>
  <c r="D46" i="43" s="1"/>
  <c r="B53" i="29" s="1"/>
  <c r="D548" i="40"/>
  <c r="D549" i="40" s="1"/>
  <c r="D548" i="38"/>
  <c r="D549" i="38" s="1"/>
  <c r="D548" i="43"/>
  <c r="D549" i="43" s="1"/>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39" l="1"/>
  <c r="B183" i="29"/>
  <c r="B11" i="41"/>
  <c r="B184" i="29"/>
  <c r="B12" i="43"/>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D149" i="35" s="1"/>
  <c r="D150" i="35" s="1"/>
  <c r="C138" i="35"/>
  <c r="C132" i="35"/>
  <c r="C130" i="35"/>
  <c r="C128" i="35"/>
  <c r="C127" i="35"/>
  <c r="C116" i="35"/>
  <c r="C115" i="35"/>
  <c r="C112" i="35"/>
  <c r="D118" i="35" s="1"/>
  <c r="D119" i="35" s="1"/>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1" i="31" l="1"/>
  <c r="D99" i="31"/>
  <c r="D153" i="31"/>
  <c r="D200" i="31"/>
  <c r="D261" i="31"/>
  <c r="D313" i="31"/>
  <c r="D353" i="31"/>
  <c r="D354" i="31" s="1"/>
  <c r="D357" i="31" s="1"/>
  <c r="D358" i="31" s="1"/>
  <c r="D386" i="31"/>
  <c r="D387" i="31" s="1"/>
  <c r="D388" i="31" s="1"/>
  <c r="D439" i="31"/>
  <c r="D440" i="31" s="1"/>
  <c r="D443" i="31" s="1"/>
  <c r="D444" i="31" s="1"/>
  <c r="D498" i="31"/>
  <c r="D499" i="31" s="1"/>
  <c r="D500" i="31" s="1"/>
  <c r="D512" i="31"/>
  <c r="D513" i="31" s="1"/>
  <c r="D514" i="31" s="1"/>
  <c r="D532" i="31"/>
  <c r="D533" i="31" s="1"/>
  <c r="D534" i="31" s="1"/>
  <c r="D102" i="35"/>
  <c r="D103" i="35" s="1"/>
  <c r="D63" i="35"/>
  <c r="D64" i="35" s="1"/>
  <c r="D161" i="37"/>
  <c r="D162" i="37" s="1"/>
  <c r="D161" i="35"/>
  <c r="D162" i="35" s="1"/>
  <c r="D133" i="35"/>
  <c r="D134" i="35" s="1"/>
  <c r="D42" i="3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B313" i="31" l="1"/>
  <c r="D314" i="31" s="1"/>
  <c r="D315" i="31" s="1"/>
  <c r="D502" i="31"/>
  <c r="D503" i="31" s="1"/>
  <c r="D441" i="31"/>
  <c r="D355" i="31"/>
  <c r="B261" i="31"/>
  <c r="D262" i="31" s="1"/>
  <c r="B200" i="31"/>
  <c r="D201" i="31" s="1"/>
  <c r="B153" i="31"/>
  <c r="D154" i="31" s="1"/>
  <c r="D100" i="31"/>
  <c r="D101" i="31" s="1"/>
  <c r="B99" i="31"/>
  <c r="D390" i="31"/>
  <c r="D391" i="31" s="1"/>
  <c r="D198" i="35"/>
  <c r="D199" i="35" s="1"/>
  <c r="B11" i="35" s="1"/>
  <c r="D45" i="31"/>
  <c r="D46" i="31" s="1"/>
  <c r="D43" i="31"/>
  <c r="D198" i="37"/>
  <c r="D199" i="37" s="1"/>
  <c r="B11" i="37" s="1"/>
  <c r="D390" i="36"/>
  <c r="D391" i="36" s="1"/>
  <c r="B115" i="29" s="1"/>
  <c r="D443" i="36"/>
  <c r="D444" i="36" s="1"/>
  <c r="D480" i="36"/>
  <c r="D481" i="36" s="1"/>
  <c r="B133" i="29" s="1"/>
  <c r="D355" i="36"/>
  <c r="D317" i="36"/>
  <c r="D318" i="36" s="1"/>
  <c r="B97" i="29" s="1"/>
  <c r="D265" i="36"/>
  <c r="D266" i="36" s="1"/>
  <c r="B88" i="29" s="1"/>
  <c r="D157" i="36"/>
  <c r="D158" i="36" s="1"/>
  <c r="B70" i="29" s="1"/>
  <c r="D102" i="36"/>
  <c r="D46" i="36"/>
  <c r="B52" i="29" s="1"/>
  <c r="B99" i="29"/>
  <c r="B81" i="29"/>
  <c r="B79" i="29"/>
  <c r="B43" i="29"/>
  <c r="B45" i="29"/>
  <c r="D317" i="31" l="1"/>
  <c r="D318" i="31" s="1"/>
  <c r="D265" i="31"/>
  <c r="D266" i="31" s="1"/>
  <c r="D263" i="31"/>
  <c r="D204" i="31"/>
  <c r="D205" i="31" s="1"/>
  <c r="D202" i="31"/>
  <c r="D155" i="31"/>
  <c r="D157" i="31"/>
  <c r="D158" i="31" s="1"/>
  <c r="D102" i="31"/>
  <c r="D103" i="31" s="1"/>
  <c r="B180" i="29"/>
  <c r="B25" i="29"/>
  <c r="B179" i="29"/>
  <c r="B124" i="29"/>
  <c r="D103" i="36"/>
  <c r="B61" i="29" s="1"/>
  <c r="D548" i="36"/>
  <c r="D549" i="36" s="1"/>
  <c r="B24" i="29" s="1"/>
  <c r="B12" i="33"/>
  <c r="B36" i="29"/>
  <c r="F197" i="32"/>
  <c r="E197" i="32"/>
  <c r="D197" i="32" s="1"/>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33" i="32" l="1"/>
  <c r="D134" i="32" s="1"/>
  <c r="D118" i="32"/>
  <c r="D119" i="32" s="1"/>
  <c r="D161" i="32"/>
  <c r="D162" i="32" s="1"/>
  <c r="D102" i="32"/>
  <c r="D103" i="32" s="1"/>
  <c r="D84" i="32"/>
  <c r="D85"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D118" i="25" s="1"/>
  <c r="D119" i="25" s="1"/>
  <c r="C100" i="25"/>
  <c r="C99" i="25"/>
  <c r="C94" i="25"/>
  <c r="C93" i="25"/>
  <c r="D102" i="25" s="1"/>
  <c r="D103" i="25" s="1"/>
  <c r="C82" i="25"/>
  <c r="C80" i="25"/>
  <c r="C77" i="25"/>
  <c r="C76" i="25"/>
  <c r="D84" i="25" s="1"/>
  <c r="D85" i="25" s="1"/>
  <c r="C75" i="25"/>
  <c r="C61" i="25"/>
  <c r="C60" i="25"/>
  <c r="C56" i="25"/>
  <c r="D63" i="25" s="1"/>
  <c r="D64" i="25" s="1"/>
  <c r="C51" i="25"/>
  <c r="C37" i="25"/>
  <c r="D194" i="25"/>
  <c r="D195" i="25" s="1"/>
  <c r="D186" i="25"/>
  <c r="D187" i="25" s="1"/>
  <c r="D177" i="25"/>
  <c r="D178" i="25" s="1"/>
  <c r="D52" i="25"/>
  <c r="D53" i="25" s="1"/>
  <c r="D42" i="25"/>
  <c r="D4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B182" i="29" l="1"/>
  <c r="D161" i="25"/>
  <c r="D162" i="25" s="1"/>
  <c r="D149" i="25"/>
  <c r="D150" i="25" s="1"/>
  <c r="D133" i="25"/>
  <c r="D134" i="25" s="1"/>
  <c r="B27" i="29"/>
  <c r="B37" i="29"/>
  <c r="B12" i="31"/>
  <c r="D198" i="25" l="1"/>
  <c r="D199" i="25" s="1"/>
  <c r="B11" i="25" s="1"/>
  <c r="B46" i="29"/>
  <c r="B181" i="29" l="1"/>
  <c r="B26" i="29"/>
</calcChain>
</file>

<file path=xl/sharedStrings.xml><?xml version="1.0" encoding="utf-8"?>
<sst xmlns="http://schemas.openxmlformats.org/spreadsheetml/2006/main" count="5180" uniqueCount="594">
  <si>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</si>
  <si>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</si>
  <si>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</si>
  <si>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</si>
  <si>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</si>
  <si>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</si>
  <si>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</si>
  <si>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</si>
  <si>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</si>
  <si>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</si>
  <si>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</si>
  <si>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</si>
  <si>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</si>
  <si>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</si>
  <si>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</si>
  <si>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</si>
  <si>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</si>
  <si>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</si>
  <si>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</si>
  <si>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</si>
  <si>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</si>
  <si>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</si>
  <si>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</si>
  <si>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</si>
  <si>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</si>
  <si>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</si>
  <si>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</si>
  <si>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</si>
  <si>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</si>
  <si>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</si>
  <si>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</si>
  <si>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</si>
  <si>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</si>
  <si>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</si>
  <si>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</si>
  <si>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</si>
  <si>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</si>
  <si>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</si>
  <si>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</si>
  <si>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</si>
  <si>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</si>
  <si>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</si>
  <si>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</si>
  <si>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</si>
  <si>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</si>
  <si>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</si>
  <si>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</si>
  <si>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</si>
  <si>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</si>
  <si>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</si>
  <si>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</si>
  <si>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</si>
  <si>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</si>
  <si>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</si>
  <si>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</si>
  <si>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</si>
  <si>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</si>
  <si>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</si>
  <si>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</si>
  <si>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</si>
  <si>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</si>
  <si>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</si>
  <si>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</si>
  <si>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</si>
  <si>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</si>
  <si>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</si>
  <si>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</si>
  <si>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</si>
  <si>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</si>
  <si>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</si>
  <si>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</si>
  <si>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</si>
  <si>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</si>
  <si>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</si>
  <si>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</si>
  <si>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</si>
  <si>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</si>
  <si>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</si>
  <si>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</si>
  <si>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</si>
  <si>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</si>
  <si>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</si>
  <si>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</si>
  <si>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</si>
  <si>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</si>
  <si>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</si>
  <si>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</si>
  <si>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</si>
  <si>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</si>
  <si>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</si>
  <si>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</si>
  <si>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</si>
  <si>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</si>
  <si>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</si>
  <si>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</si>
  <si>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</si>
  <si>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</si>
  <si>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</si>
  <si>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</si>
  <si>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</si>
  <si>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</si>
  <si>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</si>
  <si>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</si>
  <si>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</si>
  <si>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</si>
  <si>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</si>
  <si>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</si>
  <si>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</si>
  <si>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</si>
  <si>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</si>
  <si>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</si>
  <si>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</si>
  <si>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</si>
  <si>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</si>
  <si>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</si>
  <si>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</si>
  <si>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</si>
  <si>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</si>
  <si>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</si>
  <si>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</si>
  <si>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</si>
  <si>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</si>
  <si>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</si>
  <si>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</si>
  <si>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</si>
  <si>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</si>
  <si>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</si>
  <si>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</si>
  <si>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</si>
  <si>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</si>
  <si>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</si>
  <si>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</si>
  <si>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</si>
  <si>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</si>
  <si>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</si>
  <si>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</si>
  <si>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</si>
  <si>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</si>
  <si>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</si>
  <si>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</si>
  <si>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</si>
  <si>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</si>
  <si>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</si>
  <si>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</si>
  <si>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</si>
  <si>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</si>
  <si>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</si>
  <si>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</si>
  <si>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</si>
  <si>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</si>
  <si>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</si>
  <si>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</si>
  <si>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</si>
  <si>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</si>
  <si>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</si>
  <si>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</si>
  <si>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</si>
  <si>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</si>
  <si>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</si>
  <si>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</si>
  <si>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</si>
  <si>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</si>
  <si>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</si>
  <si>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</si>
  <si>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</si>
  <si>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</si>
  <si>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</si>
  <si>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</si>
  <si>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</si>
  <si>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</si>
  <si>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</si>
  <si>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</si>
  <si>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</si>
  <si>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</si>
  <si>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</si>
  <si>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</si>
  <si>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</si>
  <si>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</si>
  <si>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</si>
  <si>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</si>
  <si>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</si>
  <si>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</si>
  <si>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</si>
  <si>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</si>
  <si>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</si>
  <si>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</si>
  <si>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</si>
  <si>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</si>
  <si>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</si>
  <si>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</si>
  <si>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</si>
  <si>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</si>
  <si>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</si>
  <si>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</si>
  <si>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</si>
  <si>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</si>
  <si>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</si>
  <si>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</si>
  <si>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</si>
  <si>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</si>
  <si>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</si>
  <si>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</si>
  <si>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</si>
  <si>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</si>
  <si>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</si>
  <si>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</si>
  <si>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</si>
  <si>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</si>
  <si>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</si>
  <si>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</si>
  <si>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</si>
  <si>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</si>
  <si>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</si>
  <si>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</si>
  <si>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</si>
  <si>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</si>
  <si>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</si>
  <si>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</si>
  <si>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</si>
  <si>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</si>
  <si>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</si>
  <si>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</si>
  <si>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</si>
  <si>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</si>
  <si>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</si>
  <si>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</si>
  <si>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</si>
  <si>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</si>
  <si>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</si>
  <si>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</si>
  <si>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</si>
  <si>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</si>
  <si>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</si>
  <si>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</si>
  <si>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</si>
  <si>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</si>
  <si>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</si>
  <si>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</si>
  <si>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</si>
  <si>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</si>
  <si>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</si>
  <si>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</si>
  <si>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</si>
  <si>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</si>
  <si>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</si>
  <si>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</si>
  <si>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</si>
  <si>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</si>
  <si>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</si>
  <si>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</si>
  <si>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</si>
  <si>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</si>
  <si>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</si>
  <si>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</si>
  <si>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</si>
  <si>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</si>
  <si>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</si>
  <si>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</si>
  <si>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</si>
  <si>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</si>
  <si>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</si>
  <si>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</si>
  <si>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</si>
  <si>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</si>
  <si>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</si>
  <si>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</si>
  <si>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</si>
  <si>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</si>
  <si>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</si>
  <si>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</si>
  <si>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</si>
  <si>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</si>
  <si>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</si>
  <si>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</si>
  <si>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</si>
  <si>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</si>
  <si>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</si>
  <si>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</si>
  <si>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</si>
  <si>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</si>
  <si>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</si>
  <si>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</si>
  <si>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</si>
  <si>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</si>
  <si>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</si>
  <si>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</si>
  <si>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</si>
  <si>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</si>
  <si>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</si>
  <si>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</si>
  <si>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</si>
  <si>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</si>
  <si>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</si>
  <si>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</si>
  <si>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</si>
  <si>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</si>
  <si>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</si>
  <si>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</si>
  <si>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</si>
  <si>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</si>
  <si>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</si>
  <si>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</si>
  <si>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</si>
  <si>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</si>
  <si>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</si>
  <si>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</si>
  <si>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</si>
  <si>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</si>
  <si>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</si>
  <si>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</si>
  <si>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</si>
  <si>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</si>
  <si>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</si>
  <si>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</si>
  <si>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</si>
  <si>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</si>
  <si>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</si>
  <si>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</si>
  <si>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</si>
  <si>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</si>
  <si>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</si>
  <si>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</si>
  <si>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</si>
  <si>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</si>
  <si>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</si>
  <si>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</si>
  <si>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</si>
  <si>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</si>
  <si>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</si>
  <si>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</si>
  <si>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</si>
  <si>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</si>
  <si>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</si>
  <si>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</si>
  <si>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</si>
  <si>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</si>
  <si>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</si>
  <si>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</si>
  <si>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</si>
  <si>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</si>
  <si>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</si>
  <si>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</si>
  <si>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</si>
  <si>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</si>
  <si>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</si>
  <si>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</si>
  <si>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</si>
  <si>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</si>
  <si>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</si>
  <si>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</si>
  <si>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</si>
  <si>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</si>
  <si>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</si>
  <si>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</si>
  <si>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</si>
  <si>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</si>
  <si>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</si>
  <si>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</si>
  <si>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</si>
  <si>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</si>
  <si>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</si>
  <si>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</si>
  <si>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</si>
  <si>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</si>
  <si>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</si>
  <si>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</si>
  <si>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</si>
  <si>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</si>
  <si>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</si>
  <si>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</si>
  <si>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</si>
  <si>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</si>
  <si>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</si>
  <si>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</si>
  <si>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</si>
  <si>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</si>
  <si>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</si>
  <si>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</si>
  <si>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</si>
  <si>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</si>
  <si>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</si>
  <si>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</si>
  <si>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</si>
  <si>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</si>
  <si>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</si>
  <si>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</si>
  <si>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</si>
  <si>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</si>
  <si>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</si>
  <si>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</si>
  <si>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</si>
  <si>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</si>
  <si>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</si>
  <si>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</si>
  <si>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</si>
  <si>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</si>
  <si>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</si>
  <si>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</si>
  <si>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</si>
  <si>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</si>
  <si>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</si>
  <si>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</si>
  <si>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</si>
  <si>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</si>
  <si>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</si>
  <si>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</si>
  <si>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</si>
  <si>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</si>
  <si>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Meriam CHOUCHENE</t>
  </si>
  <si>
    <t>Directeur magasin &amp; chefs rayons</t>
  </si>
  <si>
    <t>Les échantillons vérifiés sont conformes</t>
  </si>
  <si>
    <t>Laboratoire non cloisonné et non climatisé</t>
  </si>
  <si>
    <t>Absence d'étiquetage sur les emballages des baguettes semi-cuites; la DF et DLC sont méconnus pour ces produits.</t>
  </si>
  <si>
    <t>Présence de souillures persistantes sur le panier de la friteuse et sur la rôtissoire.</t>
  </si>
  <si>
    <t>Renforcer le nettoyage et désinfection des équipements de cuisson.</t>
  </si>
  <si>
    <t>Laboratoire non climatisé</t>
  </si>
  <si>
    <t xml:space="preserve">Le meuble d'exposition des pizzas est partiellement protégé.
le système de fermeture du meuble froid manque d’étanchéité
</t>
  </si>
  <si>
    <t>Protéger correctement le meuble des pizzas.
Réparer le système de fermeture du meuble froid.</t>
  </si>
  <si>
    <t>Le revêtement du sol est rugueux</t>
  </si>
  <si>
    <t xml:space="preserve">Le revêtement du sol est partiellement rugueux; </t>
  </si>
  <si>
    <t>Poulets rôtis (le 05/03/2018):
-Traçabilité: 25 pièces 
-Logiciel de vente 'Hitparade': 22 pièces
Absence de preuve de casse pour 3 pièces (le 06/03); 
-</t>
  </si>
  <si>
    <t>La durée de vie UHD (DLC 12/03/2018) du fromage Sardaigne 'Meriah'dépasse celle du fournisseur (DLC 10/03/2018).</t>
  </si>
  <si>
    <t>Indiquer les quantités de viandes utilisées pour les préparations de viande hachée et merguez.</t>
  </si>
  <si>
    <t>La qualité de fraicheur des poissons (Baliste et saupe) est de catégorie B.</t>
  </si>
  <si>
    <t>Interdire l'exposition des produits de la mer de catégorie de fraicheur B.</t>
  </si>
  <si>
    <t>Présence de rouille sur la bouche de sortie de la fabrique de glace.</t>
  </si>
  <si>
    <t>Le faux plafond du stand d'exposition est partiellement démonté.</t>
  </si>
  <si>
    <t>Fixer le faux plafond.</t>
  </si>
  <si>
    <t>Manque d'étanchéité de la porte du quai de réception (en haut et en bas).</t>
  </si>
  <si>
    <t>Présence de signe de fuite d'eau au plafond.
Présence de trous aux murs et plafond.</t>
  </si>
  <si>
    <t>Réparer les fuites à ce niveau.
Colmater les trous.</t>
  </si>
  <si>
    <t>Même chambre froide FLEG</t>
  </si>
  <si>
    <t>T° laboratoire 11°C</t>
  </si>
  <si>
    <t>T° meuble 4°C</t>
  </si>
  <si>
    <t>Le plan d'appâtage n'est pas mis à jour suite au remodeling.</t>
  </si>
  <si>
    <t>Absence de système de climatisation au local déchet.</t>
  </si>
  <si>
    <t>Présence de traces de graisse persistantes au sol du laboratoire.</t>
  </si>
  <si>
    <t>Améliorer la gestion du stock de sorte à éviter le dépassement des DLC des fournisseurs sur les étiquettes UHD.</t>
  </si>
  <si>
    <t>Interdire cette pratique.</t>
  </si>
  <si>
    <t xml:space="preserve">
Vérifier la dénomination exacte des produits avant balisage pour une meilleure maitrise de la traçabilité.
</t>
  </si>
  <si>
    <t>Vérifier la température à cœur des produits avant de les déplacer vers autres enceintes frigorifiques. Dans le cas de dépassement des températures limites, il est recommandé d'éviter la recongélation des denrées alimentaires décongelées.</t>
  </si>
  <si>
    <t xml:space="preserve">Fuite du condensat depuis la conduite d’évacuation de la chambre froide surgelée.
Présence de trace de fuite au plafond
</t>
  </si>
  <si>
    <t>Réparer les fuites d'eau.</t>
  </si>
  <si>
    <t xml:space="preserve">Entreposage des emballages dans un ancien carton de produits d’hygiène.
</t>
  </si>
  <si>
    <t>Absence de preuve d'enregistrement des fruits destinés à la préparation des tartes aux fruits du 06/03/2018.</t>
  </si>
  <si>
    <t>Les étiquettes de balances ne sont pas maintenues dans les enregistrements de traçabilité des gâteaux.</t>
  </si>
  <si>
    <t>L'étiquette du mini pain au chocolat ne présente pas la même liste des ingrédients que celle du fournisseur 'Sopral'; aviser les services concernés sur cet écart.</t>
  </si>
  <si>
    <t>Présence des bulletins d'analyse et plans d'action</t>
  </si>
  <si>
    <t>Enregistrements des autocontrôles de nettoyage et de désinfection</t>
  </si>
  <si>
    <t xml:space="preserve">Utilisation correcte des cadenciers de cuisson et de fabrication </t>
  </si>
  <si>
    <t>Présence de résidus en suspension dans l'huile; assurer la filtration de l'huile par une écumoire entre les opérations de friture.</t>
  </si>
  <si>
    <t>Exposition d'une préparation fromagère ’fromy au cheddar’ avec une fausse indication 'fromage Sardaigne'</t>
  </si>
  <si>
    <t>Perte de traçabilité de la préparation fromagère ’fromy au cheddar’ exposée avec une fausse indication 'fromage Sardaigne'</t>
  </si>
  <si>
    <t xml:space="preserve">Les quantités de viandes de parage des viandes PAD utilisées pour la préparation des merguez et viande hachée ne sont pas prises en considération dans les enregistrements de traçabilité.
La traçabilité de Merguez à l'agneau ne prends pas en considération la quantité de viande de bœuf utilisée pour le mélange de viandes (bœuf et agneau) </t>
  </si>
  <si>
    <t xml:space="preserve">Respect des durées de vie des produits trad. exposés dans le stand </t>
  </si>
  <si>
    <t>Le meuble surgelé a couru 2 pannes successives (le 09/02 &amp; 04/03) atteignant une température de 9°C.
Les produits surgelés auparavant exposés à ce niveau ont été déplacés dans une enceinte frigorifique ayant une température adéquate selon les dires des responsables.
D'aprés les responsables, la vérification de la température à cœur des produits n'a pas eu lieu avant transfert vers la chambre froide. Aucune action corrective n'a pas été notée sur les documents de contrôle.</t>
  </si>
  <si>
    <t>Dorra Sousse</t>
  </si>
  <si>
    <t>Présence de moustiques dans la réserve PGC.</t>
  </si>
  <si>
    <t>Prévoir un système de climatisation à ce niveau.</t>
  </si>
  <si>
    <t>Taux de réalisation du plan d'action précédent</t>
  </si>
  <si>
    <t>Taux d'hygrométrie 45%</t>
  </si>
  <si>
    <t>Le revêtement du sol est rugueux.</t>
  </si>
  <si>
    <t>Assurer le scannage du casse pour une meilleure traçabilité des produits.</t>
  </si>
  <si>
    <t>Dr Hatem KARAA</t>
  </si>
  <si>
    <t>Chefs de rayons et Directeur du magasin</t>
  </si>
  <si>
    <t>Présence d'un seul bac au niveau de la plonge du terminal de cuisson</t>
  </si>
  <si>
    <t>Chambre froide négative en panne</t>
  </si>
  <si>
    <t>Protéger les foulards avec épingles par des coiffes</t>
  </si>
  <si>
    <t>Exiger auprés de SOPRAL un étiquetage conforme (préciser la nature de la denrée au lieu d'inscrire une appelation très générale comme viennoiserie)</t>
  </si>
  <si>
    <t>Renforcer les opérations de nettoyage de la poignée de la friteuse</t>
  </si>
  <si>
    <t>Renforcer le nettoyage du meuble sandwich</t>
  </si>
  <si>
    <t>Assurer la protection des articles suivants: Klaya, salade houria, … présentés dans un meuble froid partiellement protégé</t>
  </si>
  <si>
    <t>Plonge à un seul bac</t>
  </si>
  <si>
    <t>assurer la traçabilité des produits TRAD pour le jour de l'audit</t>
  </si>
  <si>
    <t>Renforcer les opérations de nettoyage de la scie à os</t>
  </si>
  <si>
    <t>Renforcer les opérations de nettoyage du sol de la plonge</t>
  </si>
  <si>
    <t>Renforcer les opérations de tri des abricots et kiwis mis à la vente</t>
  </si>
  <si>
    <t>Renforcer les opérations de nettoyage du meuble huile d'olive</t>
  </si>
  <si>
    <t>Linéaire en panne</t>
  </si>
  <si>
    <t>Utilisation des produits de nettoyage et insecticides non référencés par UHD
Produits rangés en dessous du four au niveau de la surface de vente</t>
  </si>
  <si>
    <t>N'utiliser que les produits de nettoyage référencés par UHD
Procéder au rangement des produits de nettoyage au niveau du labo dans un élément fermant à clef</t>
  </si>
  <si>
    <t>Chambres froides négatives en panne</t>
  </si>
  <si>
    <t>Linéaire surgelé en panne</t>
  </si>
  <si>
    <t>Le revêtement du sol est partiellement rugueux</t>
  </si>
  <si>
    <t>Chambre froide négative est en panne</t>
  </si>
  <si>
    <t>Plonges terminal de cuisson et traiteur à un seul bace</t>
  </si>
  <si>
    <t>Prévoir des plonges à 03 bacs</t>
  </si>
  <si>
    <t>Absence de système de climatisation au local déchet.
Etat de la porte très dégradé</t>
  </si>
  <si>
    <t>Prévoir un système de climatisation à ce niveau.
Réparer la porte du local poubelle</t>
  </si>
  <si>
    <t>Le revêtement du sol est rugueux
Prévoir la séparation du laboratoire par rapport à la zone des chambres froides située derrière</t>
  </si>
  <si>
    <t>Prévoir un séparation plus efficace ente le stand traditionnel et la poissonnerie</t>
  </si>
  <si>
    <t>Prévoir le rabottage des planches de découpe</t>
  </si>
  <si>
    <t>Dr Raja Bouhalfaya-Mr Yassine Elloumi</t>
  </si>
  <si>
    <t>Directeur du magasin et chefs rayons</t>
  </si>
  <si>
    <t>Présence de cartons contenant les emballages au niveau du laboratoire . Faire évacuer les cartons et les remplacer par des bacs en plastique.</t>
  </si>
  <si>
    <r>
      <t xml:space="preserve">Contrôle des poids des pains: 
1/Pain allégé en sel : 200g/196g et </t>
    </r>
    <r>
      <rPr>
        <b/>
        <sz val="11"/>
        <rFont val="Comic Sans MS"/>
        <family val="4"/>
      </rPr>
      <t>180g</t>
    </r>
    <r>
      <rPr>
        <sz val="11"/>
        <rFont val="Comic Sans MS"/>
        <family val="4"/>
      </rPr>
      <t xml:space="preserve">
2/Baguette normale: 220g
3/Pain complet : 196g et </t>
    </r>
    <r>
      <rPr>
        <b/>
        <sz val="11"/>
        <rFont val="Comic Sans MS"/>
        <family val="4"/>
      </rPr>
      <t>188g</t>
    </r>
    <r>
      <rPr>
        <sz val="11"/>
        <rFont val="Comic Sans MS"/>
        <family val="4"/>
      </rPr>
      <t xml:space="preserve">
4/Pain aux céréales : </t>
    </r>
    <r>
      <rPr>
        <b/>
        <sz val="11"/>
        <rFont val="Comic Sans MS"/>
        <family val="4"/>
      </rPr>
      <t>188g</t>
    </r>
    <r>
      <rPr>
        <sz val="11"/>
        <rFont val="Comic Sans MS"/>
        <family val="4"/>
      </rPr>
      <t>.
Aviser le fournisseur sur les écarts de poids.</t>
    </r>
  </si>
  <si>
    <r>
      <rPr>
        <u/>
        <sz val="11"/>
        <color theme="1"/>
        <rFont val="Comic Sans MS"/>
        <family val="4"/>
      </rPr>
      <t>CF Volailles:</t>
    </r>
    <r>
      <rPr>
        <sz val="11"/>
        <color theme="1"/>
        <rFont val="Comic Sans MS"/>
        <family val="4"/>
      </rPr>
      <t xml:space="preserve">
Présence de piqûres de moisissures sur l'étagère supérieure de l'élément de stockage. Renforcer les opérations de nettoyage.</t>
    </r>
  </si>
  <si>
    <t>Un seul thermomètre utilisé en commun pour les deux rayons charcuterie/fromages et traiteur.</t>
  </si>
  <si>
    <t>Les abats stockés baignaient dans une quantité importante d'exsudats ,prévoir des égouttoirs pour ces produits.</t>
  </si>
  <si>
    <t>Les certificats de salubrité doivent être disponibles au niveau du rayon .</t>
  </si>
  <si>
    <t>Afficher des pancartes murales au niveau du laboratoire pour indiquer les différents secteurs.</t>
  </si>
  <si>
    <t>Absence de savon liquide et de papier au niveau du stand .</t>
  </si>
  <si>
    <t>Fournir ces éléments.</t>
  </si>
  <si>
    <t>Il est recommandé de prévoir des égouttoirs pour l'exposition des abats.</t>
  </si>
  <si>
    <t>Absence des certificats de salubrité au niveau du rayon.</t>
  </si>
  <si>
    <t>Assurer la disponibilité des certificats au niveau du rayon.</t>
  </si>
  <si>
    <r>
      <rPr>
        <u/>
        <sz val="11"/>
        <color theme="1"/>
        <rFont val="Comic Sans MS"/>
        <family val="4"/>
      </rPr>
      <t>Températures à cœur mesurées :</t>
    </r>
    <r>
      <rPr>
        <sz val="11"/>
        <color theme="1"/>
        <rFont val="Comic Sans MS"/>
        <family val="4"/>
      </rPr>
      <t xml:space="preserve">
1/Chinchard: 4,1°C
2/Daurade : 4,2°C.
Assurer un glaçage adéquat des produits au niveau de l'étal.</t>
    </r>
  </si>
  <si>
    <t>Assurer un enregistrement régulier de le traçabilité des produits emballés.</t>
  </si>
  <si>
    <t>Renforcer les opérations de tri des abricots et des poires exposés.</t>
  </si>
  <si>
    <t>Renforcer le contrôle des DLC/DLUO.</t>
  </si>
  <si>
    <r>
      <t xml:space="preserve">Présence de </t>
    </r>
    <r>
      <rPr>
        <b/>
        <sz val="11"/>
        <color theme="1"/>
        <rFont val="Comic Sans MS"/>
        <family val="4"/>
      </rPr>
      <t>12 sachets</t>
    </r>
    <r>
      <rPr>
        <sz val="11"/>
        <color theme="1"/>
        <rFont val="Comic Sans MS"/>
        <family val="4"/>
      </rPr>
      <t xml:space="preserve"> de bonbons SWEET,fourrés Menthe ,dont la DLUO était dépassée depuis 05/2018.</t>
    </r>
  </si>
  <si>
    <t>Dernier passage de la société prestataire était le 05/06/18.</t>
  </si>
  <si>
    <t>Prévoir un préau de protection pour le quai.</t>
  </si>
  <si>
    <t>Température affichée : 6,6°C
Température mesurée : 5,2°C.</t>
  </si>
  <si>
    <t>Meuble d'exposition des dattes: 
Température affichée: 1,7°C
Température mesurée: 1,6°C</t>
  </si>
  <si>
    <t>Taux d'hygrométrie mesurée : 72%</t>
  </si>
  <si>
    <t>Revoir l'aération de la réserve.</t>
  </si>
  <si>
    <t>Revoir l'intensité du froid de ces meubles .</t>
  </si>
  <si>
    <r>
      <rPr>
        <u/>
        <sz val="11"/>
        <color theme="1"/>
        <rFont val="Comic Sans MS"/>
        <family val="4"/>
      </rPr>
      <t xml:space="preserve">Meuble d'exposition des crèmes desserts: </t>
    </r>
    <r>
      <rPr>
        <sz val="11"/>
        <color theme="1"/>
        <rFont val="Comic Sans MS"/>
        <family val="4"/>
      </rPr>
      <t xml:space="preserve">
Température mesurée : 21°C-22°C.
</t>
    </r>
    <r>
      <rPr>
        <u/>
        <sz val="11"/>
        <color theme="1"/>
        <rFont val="Comic Sans MS"/>
        <family val="4"/>
      </rPr>
      <t>Meuble d'exposition des surgelés:</t>
    </r>
    <r>
      <rPr>
        <sz val="11"/>
        <color theme="1"/>
        <rFont val="Comic Sans MS"/>
        <family val="4"/>
      </rPr>
      <t xml:space="preserve">
Température affichée : -4,8°C
Température mesurée :  -9°C allant à -13°C</t>
    </r>
  </si>
  <si>
    <t>CF positive:
Température affichée: 2,5°C
Température mesurée : 1,6°C</t>
  </si>
  <si>
    <t>Présence de traces d'infiltration d'eau au niveau du mur du côté du stand d'exposition.</t>
  </si>
  <si>
    <t>Température affichée : 3°C</t>
  </si>
  <si>
    <t>Température mesurée : 0,8°C</t>
  </si>
  <si>
    <r>
      <rPr>
        <u/>
        <sz val="11"/>
        <color theme="1"/>
        <rFont val="Comic Sans MS"/>
        <family val="4"/>
      </rPr>
      <t xml:space="preserve">Meuble charcuterie: </t>
    </r>
    <r>
      <rPr>
        <sz val="11"/>
        <color theme="1"/>
        <rFont val="Comic Sans MS"/>
        <family val="4"/>
      </rPr>
      <t xml:space="preserve">
Température affichée : 5°C
Température mesurée : 2,6°C</t>
    </r>
  </si>
  <si>
    <t>Présence de piqûres de moisissures au niveau des grilles des évaporateurs.</t>
  </si>
  <si>
    <t xml:space="preserve">Température mesurée :0,8°C
</t>
  </si>
  <si>
    <t xml:space="preserve">Température mesurée :11,8°C
</t>
  </si>
  <si>
    <t>Température mesurée : 2,6°C</t>
  </si>
  <si>
    <t>Température mesurée : -17°C
Température affichée : -17,5°C</t>
  </si>
  <si>
    <t>Absence de sources d'aération pour les vestiaires/sanitaires.</t>
  </si>
  <si>
    <t>Absence de distributeurs de papier au niveau des sanitaires.</t>
  </si>
  <si>
    <t>Revoir le poste lave-mains du stand Charcuterie/fromages : l'eau s'évacue lentement.</t>
  </si>
  <si>
    <t>Quelques panneaux au niveau du plafond étaient démontés.</t>
  </si>
  <si>
    <t>La porte de la réception manquait d'étanchéité par-dessous.</t>
  </si>
  <si>
    <t>La poubelle au niveau de la salle de pause présentait une pédale défaillante.</t>
  </si>
  <si>
    <t>Quelques écarts techniques n'étaient pas encore traités.</t>
  </si>
  <si>
    <t>Présence de signes de fuite d'eau au plafond.
Présence de trous aux murs et plafond.</t>
  </si>
  <si>
    <t>Un seul thermomètre était utilisé pour les deux rayons : charcuterie/fromages et traiteur .</t>
  </si>
  <si>
    <t xml:space="preserve">Présence de piqûres de moisissures au niveau des paniers d'exposition des fromages . Un nettoyage rigoureux à ce niveau est à prévoir.
</t>
  </si>
  <si>
    <r>
      <rPr>
        <u/>
        <sz val="11"/>
        <color theme="1"/>
        <rFont val="Comic Sans MS"/>
        <family val="4"/>
      </rPr>
      <t>Test de traçabilité effectué pour la date du 30/07/18:</t>
    </r>
    <r>
      <rPr>
        <sz val="11"/>
        <color theme="1"/>
        <rFont val="Comic Sans MS"/>
        <family val="4"/>
      </rPr>
      <t xml:space="preserve">
1/Absence d'enregistrement de la traçabilité de la boucherie Trad. pour cette date.
2/Absence d'enregistrement de deux barquettes de l'article "Paleron à griller", au niveau de la boucherie LS.
3/Absence d'enregistrement de la traçabilité des produits volailles LS.
Les quantités de viande hachée n'étaient pas mentionnées dans les fiches de traçabilité fabrication.
</t>
    </r>
  </si>
  <si>
    <t>Renforcer le contrôle de l'enregistrement de la traçabilité de la boucherie Trad. et LS.</t>
  </si>
  <si>
    <t>Des caisses de poissons indiquaient la date de réception du 29/07,or aucune trace n'a été retrouvée concernant la réception de ces produits en ce jour.</t>
  </si>
  <si>
    <t>S'assurer de la date exacte de la réception des produits ,pour ne pas avoir des dates erronées.</t>
  </si>
  <si>
    <r>
      <rPr>
        <u/>
        <sz val="11"/>
        <rFont val="Comic Sans MS"/>
        <family val="4"/>
      </rPr>
      <t>Test de traçabilité:</t>
    </r>
    <r>
      <rPr>
        <sz val="11"/>
        <rFont val="Comic Sans MS"/>
        <family val="4"/>
      </rPr>
      <t xml:space="preserve">
1/ </t>
    </r>
    <r>
      <rPr>
        <b/>
        <sz val="11"/>
        <rFont val="Comic Sans MS"/>
        <family val="4"/>
      </rPr>
      <t>5 barquettes</t>
    </r>
    <r>
      <rPr>
        <sz val="11"/>
        <rFont val="Comic Sans MS"/>
        <family val="4"/>
      </rPr>
      <t xml:space="preserve"> de l'article "Cocktail salade de fruits de mer" ,emballées le 28/07 ,n'étaient pas mentionnées dans la fiche de traçabilité.
Le dernier enregistrement de traçabilité de cet article était effectué le 19/06/18.
2/ </t>
    </r>
    <r>
      <rPr>
        <b/>
        <sz val="11"/>
        <rFont val="Comic Sans MS"/>
        <family val="4"/>
      </rPr>
      <t>6 barquettes</t>
    </r>
    <r>
      <rPr>
        <sz val="11"/>
        <rFont val="Comic Sans MS"/>
        <family val="4"/>
      </rPr>
      <t xml:space="preserve"> de l'article "Moules décortiquées" ,emballées le 19/07 et le 21/07 n'étaient pas tracées. Le dernier enregistrement datait du 01/05/18.</t>
    </r>
  </si>
  <si>
    <t>Renforcer les opérations de nettoyage des étagères d'exposition des produits couscous/semoules.</t>
  </si>
  <si>
    <t>Les boules de Harissa emballées ,étaient non étiquetées.</t>
  </si>
  <si>
    <t>Le revêtement du sol au niveau du laboratoire était partiellement couvert par un revêtement.</t>
  </si>
  <si>
    <r>
      <rPr>
        <u/>
        <sz val="11"/>
        <color theme="1"/>
        <rFont val="Comic Sans MS"/>
        <family val="4"/>
      </rPr>
      <t>CF positive Volailles :</t>
    </r>
    <r>
      <rPr>
        <sz val="11"/>
        <color theme="1"/>
        <rFont val="Comic Sans MS"/>
        <family val="4"/>
      </rPr>
      <t xml:space="preserve">
Température affichée : 4,6°C
</t>
    </r>
    <r>
      <rPr>
        <u/>
        <sz val="11"/>
        <color theme="1"/>
        <rFont val="Comic Sans MS"/>
        <family val="4"/>
      </rPr>
      <t>CF positive plats :</t>
    </r>
    <r>
      <rPr>
        <sz val="11"/>
        <color theme="1"/>
        <rFont val="Comic Sans MS"/>
        <family val="4"/>
      </rPr>
      <t xml:space="preserve">
Température affichée : 2,2°C</t>
    </r>
  </si>
  <si>
    <r>
      <rPr>
        <u/>
        <sz val="11"/>
        <color theme="1"/>
        <rFont val="Comic Sans MS"/>
        <family val="4"/>
      </rPr>
      <t>Meuble Trad. (Viandes rouges):</t>
    </r>
    <r>
      <rPr>
        <sz val="11"/>
        <color theme="1"/>
        <rFont val="Comic Sans MS"/>
        <family val="4"/>
      </rPr>
      <t xml:space="preserve">
Température affichée: 4,1°C
Température mesurée: 4,9°C
</t>
    </r>
    <r>
      <rPr>
        <u/>
        <sz val="11"/>
        <color theme="1"/>
        <rFont val="Comic Sans MS"/>
        <family val="4"/>
      </rPr>
      <t>Meuble LS :</t>
    </r>
    <r>
      <rPr>
        <sz val="11"/>
        <color theme="1"/>
        <rFont val="Comic Sans MS"/>
        <family val="4"/>
      </rPr>
      <t xml:space="preserve">
Température affichée : 2,6°C
Température mesurée : 1,8°C</t>
    </r>
  </si>
  <si>
    <r>
      <rPr>
        <u/>
        <sz val="11"/>
        <rFont val="Comic Sans MS"/>
        <family val="4"/>
      </rPr>
      <t>Test de traçabilité pour les deux articles :</t>
    </r>
    <r>
      <rPr>
        <sz val="11"/>
        <rFont val="Comic Sans MS"/>
        <family val="4"/>
      </rPr>
      <t xml:space="preserve">
1/X4 CRB Chocolat 
2/AssortimentX4
Le nombre de pièces vérifiées étaient correctes.</t>
    </r>
  </si>
  <si>
    <t>Renforcer les opérations de nettoyage de la rôtissoire qui n'était pas dans un état de propreté satisfaisante.</t>
  </si>
  <si>
    <t>La plonge était munie d'un seul bac et non pas de trois bacs.</t>
  </si>
  <si>
    <t xml:space="preserve">Le stand d'exposition manquait de propreté: surtout le sol et la plonge.
Renforcer le nettoyage entre le mur et le meuble d'exposition de la boucherie trad (Voir photos).
</t>
  </si>
  <si>
    <r>
      <rPr>
        <u/>
        <sz val="11"/>
        <rFont val="Comic Sans MS"/>
        <family val="4"/>
      </rPr>
      <t xml:space="preserve">Boucherie LS:
</t>
    </r>
    <r>
      <rPr>
        <sz val="11"/>
        <rFont val="Comic Sans MS"/>
        <family val="4"/>
      </rPr>
      <t xml:space="preserve"> Présence de l’ingrédient « Poitrine de bœuf » pour l’article « Merguez à l’agneau ».</t>
    </r>
  </si>
  <si>
    <t>Des ingrédients étaient manuellement barrés pour l’article chocolat en poudre « Bannania ».</t>
  </si>
  <si>
    <t>Les certificats de salubrité étaient disponibles seulement  au niveau de la réception.</t>
  </si>
  <si>
    <t>Renforcer les opérations de nettoyage de la scie à os et du hachoir.</t>
  </si>
  <si>
    <t>Renforcer les contrôles quotidiens à ce niveau.</t>
  </si>
  <si>
    <t>Améliorer le glaçage des produits exposés ,vu que les produits étaient maintenus exposés superficiellement sur la glace ,de telle sorte que les températures à cœur mesurées étaient relativement élevées (&gt;2°C).</t>
  </si>
  <si>
    <t>Absence de protection pour le quai de la réception</t>
  </si>
  <si>
    <t>Thermomètre non fonctionnel; la réparation a été faite le jour de l'audit.</t>
  </si>
  <si>
    <t>Présence de souillures persistantes au niveau de la rôtissoire.</t>
  </si>
  <si>
    <t>Le four n'est pas branché à la hotte aspirante.</t>
  </si>
  <si>
    <t>Présence d'un seul bac aux plonges de la pâtisserie et traiteur.</t>
  </si>
  <si>
    <t>Le revêtement du sol de la plonge 'ciment' n'est pas facilement nettoyable.
Présence de trace de fuite derrière le meuble frigorifique des gâteaux.</t>
  </si>
  <si>
    <t>Assurer la protection correcte du meuble.</t>
  </si>
  <si>
    <t>Le meuble d'exposition à température ambiante est partiellement protégé.</t>
  </si>
  <si>
    <t>Rôtissoire usée, le nettoyage devient difficile.</t>
  </si>
  <si>
    <t>Le plan de nettoyage de la pâtisserie n'indique pas l'utilisation des capsules de nettoyage pour les fours.</t>
  </si>
  <si>
    <t>Absence de station de nettoyage à la plonge traiteur.</t>
  </si>
  <si>
    <t>Développement de moisissures sur les paniers d'exposition des fromages LS.</t>
  </si>
  <si>
    <t>L'indication des différents secteurs n'est pas réalisée.</t>
  </si>
  <si>
    <t xml:space="preserve">Respecter les durées de vie et les dates de retrait des produits exposés. </t>
  </si>
  <si>
    <t>La durée de vie des produits (Osso bucco, merguez de dinde et cordon bleu) indiquée sur l'étiquette UHD dépasse la durée de vie préconisée par le fournisseur 'Chahia'; DLC UHD 02/12, DLC Chahia 30/11/2018.</t>
  </si>
  <si>
    <t>La quantité et le numéro de lot de la viande issue des parages ne fait pas l'objet d'enregistrement dans les fiches de traçabilité de fabrication des merguez et viandes hachées.</t>
  </si>
  <si>
    <t>Les casiers des vestiaires hommes sont rouillés.</t>
  </si>
  <si>
    <t>Le faux plafond du stand est partiellement protégé.</t>
  </si>
  <si>
    <t>Présence de rouille sur le revêtement du sol de la chambre froide négative.</t>
  </si>
  <si>
    <t>La quantité de moules demi-coquillage, emballés le 12/11/2018, n'est pas mentionnée dans la fiche de traçabilité.</t>
  </si>
  <si>
    <t>Le revêtement du sol de la zone de réception est crevassé.</t>
  </si>
  <si>
    <t>La porte du quai de réception est défoncée et manque d'étanchéité.
Egalement, le quai n'est pas protégé contre la pluviosité et l'exposition au soleil.</t>
  </si>
  <si>
    <t>Protéger le quai de réception.
Fixer la porte.</t>
  </si>
  <si>
    <t>Présence de trace de fuite aux murs et plafond de la réserve.
Ecaillement de la peinture du plafond.</t>
  </si>
  <si>
    <t>Repeindre le murs et plafonds.
Réparer les fuites.</t>
  </si>
  <si>
    <t>Manque d'aération aux sanitaires et vestiaires.</t>
  </si>
  <si>
    <t>Absence de dispositifs de papiers essuie-mains aux sanitaires.</t>
  </si>
  <si>
    <t>La porte du quai de réception manque d'étanchéité.</t>
  </si>
  <si>
    <t>Revoir le système de drainage des eaux usées.</t>
  </si>
  <si>
    <t>Bouchage du siphon de la plonge traiteur et du siphon du poste lave-mains poissonnerie.
Présence d'une odeur de regard dans la réserve sèche.</t>
  </si>
  <si>
    <t>Des produits casse (viandes blanches et merguez de dinde) sont jetés dans la poubelle et ne sont pas maintenus dans la zone casse.</t>
  </si>
  <si>
    <t>Des barquettes de viandes blanches et merguez de dinde ont été jetées à la poubelle; ces produits ont une durée de vie (UHD) et une date de retrait toujours valide. De même, aucun signe d'altération organoleptique n'a été détecté.
Egalement, des produits similaires issues du même lot et ayant une date d'emballage similaire ont été maintenus à l'exposition.</t>
  </si>
  <si>
    <t>Le plan d'action dressé n'inclut pas l'identification des différents secteurs.</t>
  </si>
  <si>
    <t>Un DEIV à la poissonnerie est en panne.</t>
  </si>
  <si>
    <t>Le DEIV du rayon traiteur est rempli de cadavres d'insectes.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</si>
</sst>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u/>
      <sz val="1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8" fillId="0" borderId="1" xfId="0" applyFont="1" applyFill="1" applyBorder="1" applyAlignment="1">
      <alignment vertical="top"/>
    </xf>
    <xf numFmtId="0" fontId="8" fillId="0" borderId="0" xfId="0" applyFont="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14" fillId="0" borderId="1" xfId="0" applyFont="1" applyFill="1" applyBorder="1" applyAlignment="1" applyProtection="1">
      <alignment vertical="center" wrapText="1"/>
      <protection hidden="1"/>
    </xf>
    <xf numFmtId="0" fontId="45" fillId="2" borderId="0" xfId="0" applyFont="1" applyFill="1"/>
    <xf numFmtId="165" fontId="8" fillId="16" borderId="1" xfId="0" applyNumberFormat="1" applyFont="1" applyFill="1" applyBorder="1" applyProtection="1">
      <protection locked="0"/>
    </xf>
    <xf numFmtId="165" fontId="8" fillId="0" borderId="1" xfId="0" applyNumberFormat="1" applyFont="1" applyBorder="1" applyProtection="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0.96666666666666667</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240695312"/>
        <c:axId val="-1240706736"/>
      </c:barChart>
      <c:catAx>
        <c:axId val="-124069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6736"/>
        <c:crosses val="autoZero"/>
        <c:auto val="1"/>
        <c:lblAlgn val="ctr"/>
        <c:lblOffset val="100"/>
        <c:noMultiLvlLbl val="0"/>
      </c:catAx>
      <c:valAx>
        <c:axId val="-124070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0.97499999999999998</c:v>
                </c:pt>
                <c:pt idx="2">
                  <c:v>0.97499999999999998</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40684976"/>
        <c:axId val="-1240708912"/>
      </c:barChart>
      <c:catAx>
        <c:axId val="-124068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8912"/>
        <c:crosses val="autoZero"/>
        <c:auto val="1"/>
        <c:lblAlgn val="ctr"/>
        <c:lblOffset val="100"/>
        <c:noMultiLvlLbl val="0"/>
      </c:catAx>
      <c:valAx>
        <c:axId val="-124070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8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40683344"/>
        <c:axId val="-1240683888"/>
      </c:barChart>
      <c:catAx>
        <c:axId val="-124068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83888"/>
        <c:crosses val="autoZero"/>
        <c:auto val="1"/>
        <c:lblAlgn val="ctr"/>
        <c:lblOffset val="100"/>
        <c:noMultiLvlLbl val="0"/>
      </c:catAx>
      <c:valAx>
        <c:axId val="-124068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8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38094640"/>
        <c:axId val="-1538093008"/>
      </c:barChart>
      <c:catAx>
        <c:axId val="-153809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093008"/>
        <c:crosses val="autoZero"/>
        <c:auto val="1"/>
        <c:lblAlgn val="ctr"/>
        <c:lblOffset val="100"/>
        <c:noMultiLvlLbl val="0"/>
      </c:catAx>
      <c:valAx>
        <c:axId val="-1538093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09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38102256"/>
        <c:axId val="-1538103888"/>
      </c:barChart>
      <c:catAx>
        <c:axId val="-153810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103888"/>
        <c:crosses val="autoZero"/>
        <c:auto val="1"/>
        <c:lblAlgn val="ctr"/>
        <c:lblOffset val="100"/>
        <c:noMultiLvlLbl val="0"/>
      </c:catAx>
      <c:valAx>
        <c:axId val="-153810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10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38096816"/>
        <c:axId val="-1538090832"/>
      </c:barChart>
      <c:catAx>
        <c:axId val="-153809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090832"/>
        <c:crosses val="autoZero"/>
        <c:auto val="1"/>
        <c:lblAlgn val="ctr"/>
        <c:lblOffset val="100"/>
        <c:noMultiLvlLbl val="0"/>
      </c:catAx>
      <c:valAx>
        <c:axId val="-153809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09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0.89351851851851849</c:v>
                </c:pt>
                <c:pt idx="1">
                  <c:v>0.90277777777777779</c:v>
                </c:pt>
                <c:pt idx="2">
                  <c:v>0.86324786324786329</c:v>
                </c:pt>
                <c:pt idx="3">
                  <c:v>0.9145299145299145</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38098448"/>
        <c:axId val="-1538092464"/>
      </c:barChart>
      <c:catAx>
        <c:axId val="-153809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092464"/>
        <c:crosses val="autoZero"/>
        <c:auto val="1"/>
        <c:lblAlgn val="ctr"/>
        <c:lblOffset val="100"/>
        <c:noMultiLvlLbl val="0"/>
      </c:catAx>
      <c:valAx>
        <c:axId val="-1538092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09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0.88996763754045305</c:v>
                </c:pt>
                <c:pt idx="1">
                  <c:v>0.97847682119205293</c:v>
                </c:pt>
                <c:pt idx="2">
                  <c:v>0.90390879478827357</c:v>
                </c:pt>
                <c:pt idx="3">
                  <c:v>0.95454545454545459</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38095184"/>
        <c:axId val="-1538101168"/>
      </c:barChart>
      <c:catAx>
        <c:axId val="-1538095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101168"/>
        <c:crosses val="autoZero"/>
        <c:auto val="1"/>
        <c:lblAlgn val="ctr"/>
        <c:lblOffset val="100"/>
        <c:noMultiLvlLbl val="0"/>
      </c:catAx>
      <c:valAx>
        <c:axId val="-1538101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809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0.89174307802948571</c:v>
                </c:pt>
                <c:pt idx="1">
                  <c:v>0.94062729948491541</c:v>
                </c:pt>
                <c:pt idx="2">
                  <c:v>0.88357832901806843</c:v>
                </c:pt>
                <c:pt idx="3">
                  <c:v>0.93453768453768449</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38091920"/>
        <c:axId val="-1538091376"/>
        <c:extLst xmlns:c16r2="http://schemas.microsoft.com/office/drawing/2015/06/chart"/>
      </c:barChart>
      <c:catAx>
        <c:axId val="-15380919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091376"/>
        <c:crosses val="autoZero"/>
        <c:auto val="1"/>
        <c:lblAlgn val="ctr"/>
        <c:lblOffset val="100"/>
        <c:noMultiLvlLbl val="0"/>
      </c:catAx>
      <c:valAx>
        <c:axId val="-15380913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38091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0.54583333333333328</c:v>
                </c:pt>
                <c:pt idx="2">
                  <c:v>0.70634920634920628</c:v>
                </c:pt>
                <c:pt idx="3">
                  <c:v>0.65555555555555556</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38104976"/>
        <c:axId val="-1538102800"/>
        <c:extLst xmlns:c16r2="http://schemas.microsoft.com/office/drawing/2015/06/chart"/>
      </c:barChart>
      <c:catAx>
        <c:axId val="-153810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8102800"/>
        <c:crosses val="autoZero"/>
        <c:auto val="1"/>
        <c:lblAlgn val="ctr"/>
        <c:lblOffset val="100"/>
        <c:noMultiLvlLbl val="0"/>
      </c:catAx>
      <c:valAx>
        <c:axId val="-153810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3810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0.9375</c:v>
                </c:pt>
                <c:pt idx="1">
                  <c:v>0.97142857142857142</c:v>
                </c:pt>
                <c:pt idx="2">
                  <c:v>0.97142857142857142</c:v>
                </c:pt>
                <c:pt idx="3">
                  <c:v>1</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40692048"/>
        <c:axId val="-1240701840"/>
      </c:barChart>
      <c:catAx>
        <c:axId val="-124069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1840"/>
        <c:crosses val="autoZero"/>
        <c:auto val="1"/>
        <c:lblAlgn val="ctr"/>
        <c:lblOffset val="100"/>
        <c:noMultiLvlLbl val="0"/>
      </c:catAx>
      <c:valAx>
        <c:axId val="-124070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0.80555555555555558</c:v>
                </c:pt>
                <c:pt idx="1">
                  <c:v>0.91428571428571426</c:v>
                </c:pt>
                <c:pt idx="2">
                  <c:v>0.95588235294117652</c:v>
                </c:pt>
                <c:pt idx="3">
                  <c:v>0.97142857142857142</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240717616"/>
        <c:axId val="-1240700208"/>
      </c:barChart>
      <c:catAx>
        <c:axId val="-124071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0208"/>
        <c:crosses val="autoZero"/>
        <c:auto val="1"/>
        <c:lblAlgn val="ctr"/>
        <c:lblOffset val="100"/>
        <c:noMultiLvlLbl val="0"/>
      </c:catAx>
      <c:valAx>
        <c:axId val="-124070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1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0.54545454545454541</c:v>
                </c:pt>
                <c:pt idx="1">
                  <c:v>1</c:v>
                </c:pt>
                <c:pt idx="2">
                  <c:v>0.96666666666666667</c:v>
                </c:pt>
                <c:pt idx="3">
                  <c:v>0.967741935483871</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240702928"/>
        <c:axId val="-1240694768"/>
      </c:barChart>
      <c:catAx>
        <c:axId val="-124070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94768"/>
        <c:crosses val="autoZero"/>
        <c:auto val="1"/>
        <c:lblAlgn val="ctr"/>
        <c:lblOffset val="100"/>
        <c:noMultiLvlLbl val="0"/>
      </c:catAx>
      <c:valAx>
        <c:axId val="-124069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0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0.97560975609756095</c:v>
                </c:pt>
                <c:pt idx="1">
                  <c:v>0.96341463414634143</c:v>
                </c:pt>
                <c:pt idx="2">
                  <c:v>0.75609756097560976</c:v>
                </c:pt>
                <c:pt idx="3">
                  <c:v>0.76190476190476186</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40691504"/>
        <c:axId val="-1240709456"/>
      </c:barChart>
      <c:catAx>
        <c:axId val="-124069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09456"/>
        <c:crosses val="autoZero"/>
        <c:auto val="1"/>
        <c:lblAlgn val="ctr"/>
        <c:lblOffset val="100"/>
        <c:noMultiLvlLbl val="0"/>
      </c:catAx>
      <c:valAx>
        <c:axId val="-124070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0.97058823529411764</c:v>
                </c:pt>
                <c:pt idx="1">
                  <c:v>1</c:v>
                </c:pt>
                <c:pt idx="2">
                  <c:v>0.79729729729729726</c:v>
                </c:pt>
                <c:pt idx="3">
                  <c:v>0.98611111111111116</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40718704"/>
        <c:axId val="-1240698576"/>
      </c:barChart>
      <c:catAx>
        <c:axId val="-1240718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98576"/>
        <c:crosses val="autoZero"/>
        <c:auto val="1"/>
        <c:lblAlgn val="ctr"/>
        <c:lblOffset val="100"/>
        <c:noMultiLvlLbl val="0"/>
      </c:catAx>
      <c:valAx>
        <c:axId val="-124069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18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0.97826086956521741</c:v>
                </c:pt>
                <c:pt idx="2">
                  <c:v>0.97826086956521741</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40690416"/>
        <c:axId val="-1240713808"/>
      </c:barChart>
      <c:catAx>
        <c:axId val="-124069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13808"/>
        <c:crosses val="autoZero"/>
        <c:auto val="1"/>
        <c:lblAlgn val="ctr"/>
        <c:lblOffset val="100"/>
        <c:noMultiLvlLbl val="0"/>
      </c:catAx>
      <c:valAx>
        <c:axId val="-124071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9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0.58333333333333337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40711632"/>
        <c:axId val="-1240689328"/>
      </c:barChart>
      <c:catAx>
        <c:axId val="-124071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689328"/>
        <c:crosses val="autoZero"/>
        <c:auto val="1"/>
        <c:lblAlgn val="ctr"/>
        <c:lblOffset val="100"/>
        <c:noMultiLvlLbl val="0"/>
      </c:catAx>
      <c:valAx>
        <c:axId val="-124068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71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0.76666666666666672</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40688240"/>
        <c:axId val="-1240713264"/>
      </c:barChart>
      <c:catAx>
        <c:axId val="-124068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0713264"/>
        <c:crosses val="autoZero"/>
        <c:auto val="1"/>
        <c:lblAlgn val="ctr"/>
        <c:lblOffset val="100"/>
        <c:noMultiLvlLbl val="0"/>
      </c:catAx>
      <c:valAx>
        <c:axId val="-124071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068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8" zoomScaleSheetLayoutView="100" workbookViewId="0">
      <selection activeCell="D39" sqref="D3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3" t="s">
        <v>324</v>
      </c>
      <c r="B18" s="303"/>
      <c r="C18" s="303"/>
      <c r="D18" s="304" t="s">
        <v>456</v>
      </c>
      <c r="E18" s="304"/>
      <c r="F18" s="304"/>
      <c r="G18" s="304"/>
      <c r="H18" s="304"/>
      <c r="I18" s="304"/>
      <c r="J18" s="304"/>
      <c r="K18" s="304"/>
    </row>
    <row r="20" spans="1:11" ht="16.5" x14ac:dyDescent="0.3">
      <c r="A20" s="83"/>
      <c r="B20" s="78"/>
      <c r="C20" s="78"/>
      <c r="D20" s="78"/>
      <c r="E20" s="78"/>
      <c r="F20" s="78"/>
      <c r="G20" s="78"/>
      <c r="H20" s="78"/>
      <c r="I20" s="78"/>
    </row>
    <row r="21" spans="1:11" x14ac:dyDescent="0.25">
      <c r="A21" s="305" t="s">
        <v>325</v>
      </c>
      <c r="B21" s="305"/>
      <c r="C21" s="305"/>
      <c r="D21" s="305"/>
      <c r="E21" s="305"/>
      <c r="F21" s="305"/>
      <c r="G21" s="305"/>
      <c r="H21" s="305"/>
      <c r="I21" s="305"/>
      <c r="J21" s="305"/>
      <c r="K21" s="305"/>
    </row>
    <row r="22" spans="1:11" x14ac:dyDescent="0.25">
      <c r="A22" s="84"/>
      <c r="B22" s="79"/>
      <c r="C22" s="79"/>
      <c r="D22" s="78"/>
      <c r="E22" s="78"/>
      <c r="F22" s="78"/>
      <c r="G22" s="78"/>
      <c r="H22" s="78"/>
      <c r="I22" s="78"/>
    </row>
    <row r="23" spans="1:11" ht="42" customHeight="1" x14ac:dyDescent="0.25">
      <c r="A23" s="85" t="s">
        <v>326</v>
      </c>
      <c r="B23" s="306" t="s">
        <v>327</v>
      </c>
      <c r="C23" s="306"/>
      <c r="D23" s="78"/>
      <c r="E23" s="78"/>
      <c r="F23" s="78"/>
      <c r="G23" s="78"/>
      <c r="H23" s="78"/>
      <c r="I23" s="78"/>
      <c r="J23" s="77" t="str">
        <f>D18</f>
        <v>Dorra Sousse</v>
      </c>
    </row>
    <row r="24" spans="1:11" ht="33" customHeight="1" x14ac:dyDescent="0.25">
      <c r="A24" s="86" t="s">
        <v>328</v>
      </c>
      <c r="B24" s="307">
        <f>AVERAGE('A1 Exploitation'!D549,'A1 Technique'!D199)</f>
        <v>0.89174307802948571</v>
      </c>
      <c r="C24" s="307"/>
      <c r="D24" s="78"/>
      <c r="E24" s="78"/>
      <c r="F24" s="78"/>
      <c r="G24" s="78"/>
      <c r="H24" s="78"/>
      <c r="I24" s="78"/>
    </row>
    <row r="25" spans="1:11" ht="33" customHeight="1" x14ac:dyDescent="0.25">
      <c r="A25" s="85" t="s">
        <v>329</v>
      </c>
      <c r="B25" s="307">
        <f>AVERAGE('A2 Exploitation'!D549,'A2 Technique'!D199)</f>
        <v>0.94062729948491541</v>
      </c>
      <c r="C25" s="307"/>
      <c r="D25" s="78"/>
      <c r="E25" s="78"/>
      <c r="F25" s="78"/>
      <c r="G25" s="78"/>
      <c r="H25" s="78"/>
      <c r="I25" s="78"/>
    </row>
    <row r="26" spans="1:11" ht="33" customHeight="1" x14ac:dyDescent="0.25">
      <c r="A26" s="86" t="s">
        <v>330</v>
      </c>
      <c r="B26" s="307">
        <f>AVERAGE('A3 Exploitation'!D549,'A3 Technique'!D199)</f>
        <v>0.88357832901806843</v>
      </c>
      <c r="C26" s="307"/>
      <c r="D26" s="78"/>
      <c r="E26" s="78"/>
      <c r="F26" s="78"/>
      <c r="G26" s="78"/>
      <c r="H26" s="78"/>
      <c r="I26" s="78"/>
    </row>
    <row r="27" spans="1:11" ht="33" customHeight="1" x14ac:dyDescent="0.25">
      <c r="A27" s="86" t="s">
        <v>331</v>
      </c>
      <c r="B27" s="307">
        <f>AVERAGE('A4 Exploitation'!D549,'A4 Technique'!D199)</f>
        <v>0.93453768453768449</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6" t="s">
        <v>334</v>
      </c>
      <c r="C33" s="306"/>
      <c r="D33" s="78"/>
      <c r="E33" s="78"/>
      <c r="F33" s="78"/>
      <c r="G33" s="78"/>
      <c r="H33" s="78"/>
      <c r="I33" s="78"/>
      <c r="J33" s="77" t="str">
        <f>D18</f>
        <v>Dorra Sousse</v>
      </c>
    </row>
    <row r="34" spans="1:10" ht="33" customHeight="1" x14ac:dyDescent="0.25">
      <c r="A34" s="86" t="s">
        <v>328</v>
      </c>
      <c r="B34" s="307">
        <f>'A1 Exploitation'!D549</f>
        <v>0.88996763754045305</v>
      </c>
      <c r="C34" s="307"/>
      <c r="D34" s="78"/>
      <c r="E34" s="78"/>
      <c r="F34" s="78"/>
      <c r="G34" s="78"/>
      <c r="H34" s="78"/>
      <c r="I34" s="78"/>
    </row>
    <row r="35" spans="1:10" ht="33" customHeight="1" x14ac:dyDescent="0.25">
      <c r="A35" s="85" t="s">
        <v>329</v>
      </c>
      <c r="B35" s="307">
        <f>'A2 Exploitation'!D549</f>
        <v>0.97847682119205293</v>
      </c>
      <c r="C35" s="307"/>
      <c r="D35" s="78"/>
      <c r="E35" s="78"/>
      <c r="F35" s="78"/>
      <c r="G35" s="78"/>
      <c r="H35" s="78"/>
      <c r="I35" s="78"/>
    </row>
    <row r="36" spans="1:10" ht="33" customHeight="1" x14ac:dyDescent="0.25">
      <c r="A36" s="86" t="s">
        <v>330</v>
      </c>
      <c r="B36" s="307">
        <f>'A3 Exploitation'!D549</f>
        <v>0.90390879478827357</v>
      </c>
      <c r="C36" s="307"/>
      <c r="D36" s="78"/>
      <c r="E36" s="78"/>
      <c r="F36" s="78"/>
      <c r="G36" s="78"/>
      <c r="H36" s="78"/>
      <c r="I36" s="78"/>
    </row>
    <row r="37" spans="1:10" ht="33" customHeight="1" x14ac:dyDescent="0.25">
      <c r="A37" s="86" t="s">
        <v>331</v>
      </c>
      <c r="B37" s="307">
        <f>'A4 Exploitation'!D549</f>
        <v>0.95454545454545459</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Dorra Sousse</v>
      </c>
    </row>
    <row r="43" spans="1:10" ht="33" customHeight="1" x14ac:dyDescent="0.25">
      <c r="A43" s="86" t="s">
        <v>328</v>
      </c>
      <c r="B43" s="307">
        <f>AVERAGE('A1 Exploitation'!D547, 'A1 Technique'!D197)</f>
        <v>1</v>
      </c>
      <c r="C43" s="307"/>
      <c r="D43" s="78"/>
      <c r="E43" s="78"/>
      <c r="F43" s="78"/>
      <c r="G43" s="78"/>
      <c r="H43" s="78"/>
      <c r="I43" s="78"/>
    </row>
    <row r="44" spans="1:10" ht="33" customHeight="1" x14ac:dyDescent="0.25">
      <c r="A44" s="85" t="s">
        <v>329</v>
      </c>
      <c r="B44" s="307">
        <f>AVERAGE('A2 Exploitation'!D547, 'A2 Technique'!D197)</f>
        <v>0.54583333333333328</v>
      </c>
      <c r="C44" s="307"/>
      <c r="D44" s="78"/>
      <c r="E44" s="78"/>
      <c r="F44" s="78"/>
      <c r="G44" s="78"/>
      <c r="H44" s="78"/>
      <c r="I44" s="78"/>
    </row>
    <row r="45" spans="1:10" ht="33" customHeight="1" x14ac:dyDescent="0.25">
      <c r="A45" s="86" t="s">
        <v>330</v>
      </c>
      <c r="B45" s="307">
        <f>AVERAGE('A3 Exploitation'!D547, 'A3 Technique'!D197)</f>
        <v>0.70634920634920628</v>
      </c>
      <c r="C45" s="307"/>
      <c r="D45" s="78"/>
      <c r="E45" s="78"/>
      <c r="F45" s="78"/>
      <c r="G45" s="78"/>
      <c r="H45" s="78"/>
      <c r="I45" s="78"/>
    </row>
    <row r="46" spans="1:10" ht="33" customHeight="1" x14ac:dyDescent="0.25">
      <c r="A46" s="86" t="s">
        <v>331</v>
      </c>
      <c r="B46" s="307">
        <f>AVERAGE('A4 Exploitation'!D547, 'A4 Technique'!D197)</f>
        <v>0.65555555555555556</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6" t="s">
        <v>336</v>
      </c>
      <c r="C51" s="306"/>
      <c r="D51" s="78"/>
      <c r="E51" s="78"/>
      <c r="F51" s="78"/>
      <c r="G51" s="78"/>
      <c r="H51" s="78"/>
      <c r="I51" s="78"/>
      <c r="J51" s="77" t="str">
        <f>D18</f>
        <v>Dorra Sousse</v>
      </c>
    </row>
    <row r="52" spans="1:10" ht="33" customHeight="1" x14ac:dyDescent="0.25">
      <c r="A52" s="86" t="s">
        <v>328</v>
      </c>
      <c r="B52" s="309">
        <f>'A1 Exploitation'!D46</f>
        <v>1</v>
      </c>
      <c r="C52" s="309"/>
      <c r="D52" s="78"/>
      <c r="E52" s="78"/>
      <c r="F52" s="78"/>
      <c r="G52" s="78"/>
      <c r="H52" s="78"/>
      <c r="I52" s="78"/>
    </row>
    <row r="53" spans="1:10" ht="33" customHeight="1" x14ac:dyDescent="0.25">
      <c r="A53" s="85" t="s">
        <v>329</v>
      </c>
      <c r="B53" s="309">
        <f>'A2 Exploitation'!D46</f>
        <v>1</v>
      </c>
      <c r="C53" s="309"/>
      <c r="D53" s="78"/>
      <c r="E53" s="78"/>
      <c r="F53" s="78"/>
      <c r="G53" s="78"/>
      <c r="H53" s="78"/>
      <c r="I53" s="78"/>
    </row>
    <row r="54" spans="1:10" ht="33" customHeight="1" x14ac:dyDescent="0.25">
      <c r="A54" s="86" t="s">
        <v>330</v>
      </c>
      <c r="B54" s="309">
        <f>'A3 Exploitation'!D46</f>
        <v>1</v>
      </c>
      <c r="C54" s="309"/>
      <c r="D54" s="78"/>
      <c r="E54" s="78"/>
      <c r="F54" s="78"/>
      <c r="G54" s="78"/>
      <c r="H54" s="78"/>
      <c r="I54" s="78"/>
    </row>
    <row r="55" spans="1:10" ht="33" customHeight="1" x14ac:dyDescent="0.25">
      <c r="A55" s="86" t="s">
        <v>331</v>
      </c>
      <c r="B55" s="309">
        <f>'A4 Exploitation'!D46</f>
        <v>0.96666666666666667</v>
      </c>
      <c r="C55" s="309"/>
      <c r="D55" s="78"/>
      <c r="E55" s="78"/>
      <c r="F55" s="78"/>
      <c r="G55" s="78"/>
      <c r="H55" s="78"/>
      <c r="I55" s="78"/>
    </row>
    <row r="56" spans="1:10" ht="33" customHeight="1" x14ac:dyDescent="0.25">
      <c r="A56" s="85" t="s">
        <v>332</v>
      </c>
      <c r="B56" s="309">
        <f>'A5 Exploitation'!D46</f>
        <v>0</v>
      </c>
      <c r="C56" s="309"/>
      <c r="D56" s="78"/>
      <c r="E56" s="78"/>
      <c r="F56" s="78"/>
      <c r="G56" s="78"/>
      <c r="H56" s="78"/>
      <c r="I56" s="78"/>
    </row>
    <row r="57" spans="1:10" ht="33" customHeight="1" x14ac:dyDescent="0.25">
      <c r="A57" s="85" t="s">
        <v>333</v>
      </c>
      <c r="B57" s="309">
        <f>'A6 Exploitation'!D46</f>
        <v>0</v>
      </c>
      <c r="C57" s="30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6" t="s">
        <v>337</v>
      </c>
      <c r="C60" s="306"/>
      <c r="D60" s="78"/>
      <c r="E60" s="78"/>
      <c r="F60" s="78"/>
      <c r="G60" s="78"/>
      <c r="H60" s="78"/>
      <c r="I60" s="78"/>
      <c r="J60" s="77" t="str">
        <f>D18</f>
        <v>Dorra Sousse</v>
      </c>
    </row>
    <row r="61" spans="1:10" ht="33" customHeight="1" x14ac:dyDescent="0.25">
      <c r="A61" s="86" t="s">
        <v>328</v>
      </c>
      <c r="B61" s="307">
        <f>'A1 Exploitation'!D103</f>
        <v>0.9375</v>
      </c>
      <c r="C61" s="307"/>
      <c r="D61" s="78"/>
      <c r="E61" s="78"/>
      <c r="F61" s="78"/>
      <c r="G61" s="78"/>
      <c r="H61" s="78"/>
      <c r="I61" s="78"/>
    </row>
    <row r="62" spans="1:10" ht="33" customHeight="1" x14ac:dyDescent="0.25">
      <c r="A62" s="85" t="s">
        <v>329</v>
      </c>
      <c r="B62" s="307">
        <f>'A2 Exploitation'!D103</f>
        <v>0.97142857142857142</v>
      </c>
      <c r="C62" s="307"/>
      <c r="D62" s="78"/>
      <c r="E62" s="78"/>
      <c r="F62" s="78"/>
      <c r="G62" s="78"/>
      <c r="H62" s="78"/>
      <c r="I62" s="78"/>
    </row>
    <row r="63" spans="1:10" ht="33" customHeight="1" x14ac:dyDescent="0.25">
      <c r="A63" s="86" t="s">
        <v>330</v>
      </c>
      <c r="B63" s="307">
        <f>'A3 Exploitation'!D103</f>
        <v>0.97142857142857142</v>
      </c>
      <c r="C63" s="307"/>
      <c r="D63" s="78"/>
      <c r="E63" s="78"/>
      <c r="F63" s="78"/>
      <c r="G63" s="78"/>
      <c r="H63" s="78"/>
      <c r="I63" s="78"/>
    </row>
    <row r="64" spans="1:10" ht="33" customHeight="1" x14ac:dyDescent="0.25">
      <c r="A64" s="86" t="s">
        <v>331</v>
      </c>
      <c r="B64" s="307">
        <f>'A4 Exploitation'!D103</f>
        <v>1</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6" t="s">
        <v>338</v>
      </c>
      <c r="C69" s="306"/>
      <c r="D69" s="78"/>
      <c r="E69" s="78"/>
      <c r="F69" s="78"/>
      <c r="G69" s="78"/>
      <c r="H69" s="78"/>
      <c r="I69" s="78"/>
      <c r="J69" s="77" t="str">
        <f>D18</f>
        <v>Dorra Sousse</v>
      </c>
    </row>
    <row r="70" spans="1:10" ht="33" customHeight="1" x14ac:dyDescent="0.25">
      <c r="A70" s="86" t="s">
        <v>328</v>
      </c>
      <c r="B70" s="307">
        <f>'A1 Exploitation'!D158</f>
        <v>0.80555555555555558</v>
      </c>
      <c r="C70" s="307"/>
      <c r="D70" s="78"/>
      <c r="E70" s="78"/>
      <c r="F70" s="78"/>
      <c r="G70" s="78"/>
      <c r="H70" s="78"/>
      <c r="I70" s="78"/>
    </row>
    <row r="71" spans="1:10" ht="33" customHeight="1" x14ac:dyDescent="0.25">
      <c r="A71" s="85" t="s">
        <v>329</v>
      </c>
      <c r="B71" s="307">
        <f>'A2 Exploitation'!D158</f>
        <v>0.91428571428571426</v>
      </c>
      <c r="C71" s="307"/>
      <c r="D71" s="78"/>
      <c r="E71" s="78"/>
      <c r="F71" s="78"/>
      <c r="G71" s="78"/>
      <c r="H71" s="78"/>
      <c r="I71" s="78"/>
    </row>
    <row r="72" spans="1:10" ht="33" customHeight="1" x14ac:dyDescent="0.25">
      <c r="A72" s="86" t="s">
        <v>330</v>
      </c>
      <c r="B72" s="307">
        <f>'A3 Exploitation'!D158</f>
        <v>0.95588235294117652</v>
      </c>
      <c r="C72" s="307"/>
      <c r="D72" s="78"/>
      <c r="E72" s="78"/>
      <c r="F72" s="78"/>
      <c r="G72" s="78"/>
      <c r="H72" s="78"/>
      <c r="I72" s="78"/>
    </row>
    <row r="73" spans="1:10" ht="33" customHeight="1" x14ac:dyDescent="0.25">
      <c r="A73" s="86" t="s">
        <v>331</v>
      </c>
      <c r="B73" s="307">
        <f>'A4 Exploitation'!D158</f>
        <v>0.97142857142857142</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6" t="s">
        <v>339</v>
      </c>
      <c r="C78" s="306"/>
      <c r="D78" s="78"/>
      <c r="E78" s="78"/>
      <c r="F78" s="78"/>
      <c r="G78" s="78"/>
      <c r="H78" s="78"/>
      <c r="I78" s="78"/>
      <c r="J78" s="77" t="str">
        <f>D18</f>
        <v>Dorra Sousse</v>
      </c>
    </row>
    <row r="79" spans="1:10" ht="33" customHeight="1" x14ac:dyDescent="0.25">
      <c r="A79" s="86" t="s">
        <v>328</v>
      </c>
      <c r="B79" s="307">
        <f>'A1 Exploitation'!D205</f>
        <v>0.54545454545454541</v>
      </c>
      <c r="C79" s="307"/>
      <c r="D79" s="78"/>
      <c r="E79" s="78"/>
      <c r="F79" s="78"/>
      <c r="G79" s="78"/>
      <c r="H79" s="78"/>
      <c r="I79" s="78"/>
    </row>
    <row r="80" spans="1:10" ht="33" customHeight="1" x14ac:dyDescent="0.25">
      <c r="A80" s="85" t="s">
        <v>329</v>
      </c>
      <c r="B80" s="307">
        <f>'A2 Exploitation'!D205</f>
        <v>1</v>
      </c>
      <c r="C80" s="307"/>
      <c r="D80" s="78"/>
      <c r="E80" s="78"/>
      <c r="F80" s="78"/>
      <c r="G80" s="78"/>
      <c r="H80" s="78"/>
      <c r="I80" s="78"/>
    </row>
    <row r="81" spans="1:10" ht="33" customHeight="1" x14ac:dyDescent="0.25">
      <c r="A81" s="86" t="s">
        <v>330</v>
      </c>
      <c r="B81" s="307">
        <f>'A3 Exploitation'!D205</f>
        <v>0.96666666666666667</v>
      </c>
      <c r="C81" s="307"/>
      <c r="D81" s="78"/>
      <c r="E81" s="78"/>
      <c r="F81" s="78"/>
      <c r="G81" s="78"/>
      <c r="H81" s="78"/>
      <c r="I81" s="78"/>
    </row>
    <row r="82" spans="1:10" ht="33" customHeight="1" x14ac:dyDescent="0.25">
      <c r="A82" s="86" t="s">
        <v>331</v>
      </c>
      <c r="B82" s="307">
        <f>'A4 Exploitation'!D205</f>
        <v>0.967741935483871</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6" t="s">
        <v>340</v>
      </c>
      <c r="C87" s="306"/>
      <c r="D87" s="78"/>
      <c r="E87" s="78"/>
      <c r="F87" s="78"/>
      <c r="G87" s="78"/>
      <c r="H87" s="78"/>
      <c r="I87" s="78"/>
      <c r="J87" s="77" t="str">
        <f>D18</f>
        <v>Dorra Sousse</v>
      </c>
    </row>
    <row r="88" spans="1:10" ht="33" customHeight="1" x14ac:dyDescent="0.25">
      <c r="A88" s="86" t="s">
        <v>328</v>
      </c>
      <c r="B88" s="307">
        <f>'A1 Exploitation'!D266</f>
        <v>0.97560975609756095</v>
      </c>
      <c r="C88" s="307"/>
      <c r="D88" s="78"/>
      <c r="E88" s="78"/>
      <c r="F88" s="78"/>
      <c r="G88" s="78"/>
      <c r="H88" s="78"/>
      <c r="I88" s="78"/>
    </row>
    <row r="89" spans="1:10" ht="33" customHeight="1" x14ac:dyDescent="0.25">
      <c r="A89" s="85" t="s">
        <v>329</v>
      </c>
      <c r="B89" s="307">
        <f>'A2 Exploitation'!D266</f>
        <v>0.96341463414634143</v>
      </c>
      <c r="C89" s="307"/>
      <c r="D89" s="78"/>
      <c r="E89" s="78"/>
      <c r="F89" s="78"/>
      <c r="G89" s="78"/>
      <c r="H89" s="78"/>
      <c r="I89" s="78"/>
    </row>
    <row r="90" spans="1:10" ht="33" customHeight="1" x14ac:dyDescent="0.25">
      <c r="A90" s="86" t="s">
        <v>330</v>
      </c>
      <c r="B90" s="307">
        <f>'A3 Exploitation'!D266</f>
        <v>0.75609756097560976</v>
      </c>
      <c r="C90" s="307"/>
      <c r="D90" s="78"/>
      <c r="E90" s="78"/>
      <c r="F90" s="78"/>
      <c r="G90" s="78"/>
      <c r="H90" s="78"/>
      <c r="I90" s="78"/>
    </row>
    <row r="91" spans="1:10" ht="33" customHeight="1" x14ac:dyDescent="0.25">
      <c r="A91" s="86" t="s">
        <v>331</v>
      </c>
      <c r="B91" s="307">
        <f>'A4 Exploitation'!D266</f>
        <v>0.76190476190476186</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6" t="s">
        <v>341</v>
      </c>
      <c r="C96" s="306"/>
      <c r="D96" s="78"/>
      <c r="E96" s="78"/>
      <c r="F96" s="78"/>
      <c r="G96" s="78"/>
      <c r="H96" s="78"/>
      <c r="I96" s="78"/>
      <c r="J96" s="77" t="str">
        <f>D18</f>
        <v>Dorra Sousse</v>
      </c>
    </row>
    <row r="97" spans="1:10" ht="33" customHeight="1" x14ac:dyDescent="0.25">
      <c r="A97" s="86" t="s">
        <v>328</v>
      </c>
      <c r="B97" s="307">
        <f>'A1 Exploitation'!D318</f>
        <v>0.97058823529411764</v>
      </c>
      <c r="C97" s="307"/>
      <c r="D97" s="78"/>
      <c r="E97" s="78"/>
      <c r="F97" s="78"/>
      <c r="G97" s="78"/>
      <c r="H97" s="78"/>
      <c r="I97" s="78"/>
    </row>
    <row r="98" spans="1:10" ht="33" customHeight="1" x14ac:dyDescent="0.25">
      <c r="A98" s="85" t="s">
        <v>329</v>
      </c>
      <c r="B98" s="307">
        <f>'A2 Exploitation'!D318</f>
        <v>1</v>
      </c>
      <c r="C98" s="307"/>
      <c r="D98" s="78"/>
      <c r="E98" s="78"/>
      <c r="F98" s="78"/>
      <c r="G98" s="78"/>
      <c r="H98" s="78"/>
      <c r="I98" s="78"/>
    </row>
    <row r="99" spans="1:10" ht="33" customHeight="1" x14ac:dyDescent="0.25">
      <c r="A99" s="86" t="s">
        <v>330</v>
      </c>
      <c r="B99" s="307">
        <f>'A3 Exploitation'!D318</f>
        <v>0.79729729729729726</v>
      </c>
      <c r="C99" s="307"/>
      <c r="D99" s="78"/>
      <c r="E99" s="78"/>
      <c r="F99" s="78"/>
      <c r="G99" s="78"/>
      <c r="H99" s="78"/>
      <c r="I99" s="78"/>
    </row>
    <row r="100" spans="1:10" ht="33" customHeight="1" x14ac:dyDescent="0.25">
      <c r="A100" s="86" t="s">
        <v>331</v>
      </c>
      <c r="B100" s="307">
        <f>'A4 Exploitation'!D318</f>
        <v>0.98611111111111116</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6" t="s">
        <v>342</v>
      </c>
      <c r="C105" s="306"/>
      <c r="D105" s="78"/>
      <c r="E105" s="78"/>
      <c r="F105" s="78"/>
      <c r="G105" s="78"/>
      <c r="H105" s="78"/>
      <c r="I105" s="78"/>
      <c r="J105" s="77" t="str">
        <f>D18</f>
        <v>Dorra Sousse</v>
      </c>
    </row>
    <row r="106" spans="1:10" ht="33" customHeight="1" x14ac:dyDescent="0.25">
      <c r="A106" s="86" t="s">
        <v>328</v>
      </c>
      <c r="B106" s="307">
        <f>'A1 Exploitation'!D358</f>
        <v>1</v>
      </c>
      <c r="C106" s="307"/>
      <c r="D106" s="78"/>
      <c r="E106" s="78"/>
      <c r="F106" s="78"/>
      <c r="G106" s="78"/>
      <c r="H106" s="78"/>
      <c r="I106" s="78"/>
    </row>
    <row r="107" spans="1:10" ht="33" customHeight="1" x14ac:dyDescent="0.25">
      <c r="A107" s="85" t="s">
        <v>329</v>
      </c>
      <c r="B107" s="307">
        <f>'A2 Exploitation'!D358</f>
        <v>0.97826086956521741</v>
      </c>
      <c r="C107" s="307"/>
      <c r="D107" s="78"/>
      <c r="E107" s="78"/>
      <c r="F107" s="78"/>
      <c r="G107" s="78"/>
      <c r="H107" s="78"/>
      <c r="I107" s="78"/>
    </row>
    <row r="108" spans="1:10" ht="33" customHeight="1" x14ac:dyDescent="0.25">
      <c r="A108" s="86" t="s">
        <v>330</v>
      </c>
      <c r="B108" s="307">
        <f>'A3 Exploitation'!D358</f>
        <v>0.97826086956521741</v>
      </c>
      <c r="C108" s="307"/>
      <c r="D108" s="78"/>
      <c r="E108" s="78"/>
      <c r="F108" s="78"/>
      <c r="G108" s="78"/>
      <c r="H108" s="78"/>
      <c r="I108" s="78"/>
    </row>
    <row r="109" spans="1:10" ht="33" customHeight="1" x14ac:dyDescent="0.25">
      <c r="A109" s="86" t="s">
        <v>331</v>
      </c>
      <c r="B109" s="307">
        <f>'A4 Exploitation'!D358</f>
        <v>1</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6" t="s">
        <v>343</v>
      </c>
      <c r="C114" s="306"/>
      <c r="D114" s="78"/>
      <c r="E114" s="78"/>
      <c r="F114" s="78"/>
      <c r="G114" s="78"/>
      <c r="H114" s="78"/>
      <c r="I114" s="78"/>
      <c r="J114" s="77" t="str">
        <f>D18</f>
        <v>Dorra Sousse</v>
      </c>
    </row>
    <row r="115" spans="1:10" ht="33" customHeight="1" x14ac:dyDescent="0.25">
      <c r="A115" s="86" t="s">
        <v>328</v>
      </c>
      <c r="B115" s="307">
        <f>'A1 Exploitation'!D391</f>
        <v>1</v>
      </c>
      <c r="C115" s="307"/>
      <c r="D115" s="78"/>
      <c r="E115" s="78"/>
      <c r="F115" s="78"/>
      <c r="G115" s="78"/>
      <c r="H115" s="78"/>
      <c r="I115" s="78"/>
    </row>
    <row r="116" spans="1:10" ht="33" customHeight="1" x14ac:dyDescent="0.25">
      <c r="A116" s="85" t="s">
        <v>329</v>
      </c>
      <c r="B116" s="307">
        <f>'A2 Exploitation'!D391</f>
        <v>1</v>
      </c>
      <c r="C116" s="307"/>
      <c r="D116" s="78"/>
      <c r="E116" s="78"/>
      <c r="F116" s="78"/>
      <c r="G116" s="78"/>
      <c r="H116" s="78"/>
      <c r="I116" s="78"/>
    </row>
    <row r="117" spans="1:10" ht="33" customHeight="1" x14ac:dyDescent="0.25">
      <c r="A117" s="86" t="s">
        <v>330</v>
      </c>
      <c r="B117" s="307">
        <f>'A3 Exploitation'!D391</f>
        <v>0.58333333333333337</v>
      </c>
      <c r="C117" s="307"/>
      <c r="D117" s="78"/>
      <c r="E117" s="78"/>
      <c r="F117" s="78"/>
      <c r="G117" s="78"/>
      <c r="H117" s="78"/>
      <c r="I117" s="78"/>
    </row>
    <row r="118" spans="1:10" ht="33" customHeight="1" x14ac:dyDescent="0.25">
      <c r="A118" s="86" t="s">
        <v>331</v>
      </c>
      <c r="B118" s="307">
        <f>'A4 Exploitation'!D391</f>
        <v>1</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6" t="s">
        <v>344</v>
      </c>
      <c r="C123" s="306"/>
      <c r="D123" s="78"/>
      <c r="E123" s="78"/>
      <c r="F123" s="78"/>
      <c r="G123" s="78"/>
      <c r="H123" s="78"/>
      <c r="I123" s="78"/>
      <c r="J123" s="77" t="str">
        <f>D18</f>
        <v>Dorra Sousse</v>
      </c>
    </row>
    <row r="124" spans="1:10" ht="33" customHeight="1" x14ac:dyDescent="0.25">
      <c r="A124" s="86" t="s">
        <v>328</v>
      </c>
      <c r="B124" s="307">
        <f>'A1 Exploitation'!D444</f>
        <v>0.76666666666666672</v>
      </c>
      <c r="C124" s="307"/>
      <c r="D124" s="78"/>
      <c r="E124" s="78"/>
      <c r="F124" s="78"/>
      <c r="G124" s="78"/>
      <c r="H124" s="78"/>
      <c r="I124" s="78"/>
    </row>
    <row r="125" spans="1:10" ht="33" customHeight="1" x14ac:dyDescent="0.25">
      <c r="A125" s="85" t="s">
        <v>329</v>
      </c>
      <c r="B125" s="307">
        <f>'A2 Exploitation'!D444</f>
        <v>1</v>
      </c>
      <c r="C125" s="307"/>
      <c r="D125" s="78"/>
      <c r="E125" s="78"/>
      <c r="F125" s="78"/>
      <c r="G125" s="78"/>
      <c r="H125" s="78"/>
      <c r="I125" s="78"/>
    </row>
    <row r="126" spans="1:10" ht="33" customHeight="1" x14ac:dyDescent="0.25">
      <c r="A126" s="86" t="s">
        <v>330</v>
      </c>
      <c r="B126" s="307">
        <f>'A3 Exploitation'!D444</f>
        <v>1</v>
      </c>
      <c r="C126" s="307"/>
      <c r="D126" s="78"/>
      <c r="E126" s="78"/>
      <c r="F126" s="78"/>
      <c r="G126" s="78"/>
      <c r="H126" s="78"/>
      <c r="I126" s="78"/>
    </row>
    <row r="127" spans="1:10" ht="33" customHeight="1" x14ac:dyDescent="0.25">
      <c r="A127" s="86" t="s">
        <v>331</v>
      </c>
      <c r="B127" s="307">
        <f>'A4 Exploitation'!D444</f>
        <v>1</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6" t="s">
        <v>345</v>
      </c>
      <c r="C132" s="306"/>
      <c r="D132" s="78"/>
      <c r="E132" s="78"/>
      <c r="F132" s="78"/>
      <c r="G132" s="78"/>
      <c r="H132" s="78"/>
      <c r="I132" s="78"/>
      <c r="J132" s="77" t="str">
        <f>D18</f>
        <v>Dorra Sousse</v>
      </c>
    </row>
    <row r="133" spans="1:10" ht="33" customHeight="1" x14ac:dyDescent="0.25">
      <c r="A133" s="86" t="s">
        <v>328</v>
      </c>
      <c r="B133" s="307">
        <f>'A1 Exploitation'!D481</f>
        <v>0.97619047619047616</v>
      </c>
      <c r="C133" s="307"/>
      <c r="D133" s="78"/>
      <c r="E133" s="78"/>
      <c r="F133" s="78"/>
      <c r="G133" s="78"/>
      <c r="H133" s="78"/>
      <c r="I133" s="78"/>
    </row>
    <row r="134" spans="1:10" ht="33" customHeight="1" x14ac:dyDescent="0.25">
      <c r="A134" s="85" t="s">
        <v>329</v>
      </c>
      <c r="B134" s="307">
        <f>'A2 Exploitation'!D481</f>
        <v>0.97499999999999998</v>
      </c>
      <c r="C134" s="307"/>
      <c r="D134" s="78"/>
      <c r="E134" s="78"/>
      <c r="F134" s="78"/>
      <c r="G134" s="78"/>
      <c r="H134" s="78"/>
      <c r="I134" s="78"/>
    </row>
    <row r="135" spans="1:10" ht="33" customHeight="1" x14ac:dyDescent="0.25">
      <c r="A135" s="86" t="s">
        <v>330</v>
      </c>
      <c r="B135" s="307">
        <f>'A3 Exploitation'!D481</f>
        <v>0.97499999999999998</v>
      </c>
      <c r="C135" s="307"/>
      <c r="D135" s="78"/>
      <c r="E135" s="78"/>
      <c r="F135" s="78"/>
      <c r="G135" s="78"/>
      <c r="H135" s="78"/>
      <c r="I135" s="78"/>
    </row>
    <row r="136" spans="1:10" ht="33" customHeight="1" x14ac:dyDescent="0.25">
      <c r="A136" s="86" t="s">
        <v>331</v>
      </c>
      <c r="B136" s="307">
        <f>'A4 Exploitation'!D481</f>
        <v>1</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6" t="s">
        <v>346</v>
      </c>
      <c r="C141" s="306"/>
      <c r="D141" s="78"/>
      <c r="E141" s="78"/>
      <c r="F141" s="78"/>
      <c r="G141" s="78"/>
      <c r="H141" s="78"/>
      <c r="I141" s="78"/>
      <c r="J141" s="77" t="str">
        <f>D18</f>
        <v>Dorra Sousse</v>
      </c>
    </row>
    <row r="142" spans="1:10" ht="33" customHeight="1" x14ac:dyDescent="0.25">
      <c r="A142" s="86" t="s">
        <v>328</v>
      </c>
      <c r="B142" s="307">
        <f>'A1 Exploitation'!D503</f>
        <v>1</v>
      </c>
      <c r="C142" s="307"/>
      <c r="D142" s="78"/>
      <c r="E142" s="78"/>
      <c r="F142" s="78"/>
      <c r="G142" s="78"/>
      <c r="H142" s="78"/>
      <c r="I142" s="78"/>
    </row>
    <row r="143" spans="1:10" ht="33" customHeight="1" x14ac:dyDescent="0.25">
      <c r="A143" s="85" t="s">
        <v>329</v>
      </c>
      <c r="B143" s="307">
        <f>'A2 Exploitation'!D503</f>
        <v>1</v>
      </c>
      <c r="C143" s="307"/>
      <c r="D143" s="78"/>
      <c r="E143" s="78"/>
      <c r="F143" s="78"/>
      <c r="G143" s="78"/>
      <c r="H143" s="78"/>
      <c r="I143" s="78"/>
    </row>
    <row r="144" spans="1:10" ht="33" customHeight="1" x14ac:dyDescent="0.25">
      <c r="A144" s="86" t="s">
        <v>330</v>
      </c>
      <c r="B144" s="307">
        <f>'A3 Exploitation'!D503</f>
        <v>1</v>
      </c>
      <c r="C144" s="307"/>
      <c r="D144" s="78"/>
      <c r="E144" s="78"/>
      <c r="F144" s="78"/>
      <c r="G144" s="78"/>
      <c r="H144" s="78"/>
      <c r="I144" s="78"/>
    </row>
    <row r="145" spans="1:10" ht="33" customHeight="1" x14ac:dyDescent="0.25">
      <c r="A145" s="86" t="s">
        <v>331</v>
      </c>
      <c r="B145" s="307">
        <f>'A4 Exploitation'!D503</f>
        <v>1</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6" t="s">
        <v>347</v>
      </c>
      <c r="C150" s="306"/>
      <c r="D150" s="78"/>
      <c r="E150" s="78"/>
      <c r="F150" s="78"/>
      <c r="G150" s="78"/>
      <c r="H150" s="78"/>
      <c r="I150" s="78"/>
      <c r="J150" s="77" t="str">
        <f>D18</f>
        <v>Dorra Sousse</v>
      </c>
    </row>
    <row r="151" spans="1:10" ht="33" customHeight="1" x14ac:dyDescent="0.25">
      <c r="A151" s="86" t="s">
        <v>328</v>
      </c>
      <c r="B151" s="307">
        <f>'A1 Exploitation'!D514</f>
        <v>0.875</v>
      </c>
      <c r="C151" s="307"/>
      <c r="D151" s="78"/>
      <c r="E151" s="78"/>
      <c r="F151" s="78"/>
      <c r="G151" s="78"/>
      <c r="H151" s="78"/>
      <c r="I151" s="78"/>
    </row>
    <row r="152" spans="1:10" ht="33" customHeight="1" x14ac:dyDescent="0.25">
      <c r="A152" s="85" t="s">
        <v>329</v>
      </c>
      <c r="B152" s="307">
        <f>'A2 Exploitation'!D514</f>
        <v>1</v>
      </c>
      <c r="C152" s="307"/>
      <c r="D152" s="78"/>
      <c r="E152" s="78"/>
      <c r="F152" s="78"/>
      <c r="G152" s="78"/>
      <c r="H152" s="78"/>
      <c r="I152" s="78"/>
    </row>
    <row r="153" spans="1:10" ht="33" customHeight="1" x14ac:dyDescent="0.25">
      <c r="A153" s="86" t="s">
        <v>330</v>
      </c>
      <c r="B153" s="307">
        <f>'A3 Exploitation'!D514</f>
        <v>1</v>
      </c>
      <c r="C153" s="307"/>
      <c r="D153" s="78"/>
      <c r="E153" s="78"/>
      <c r="F153" s="78"/>
      <c r="G153" s="78"/>
      <c r="H153" s="78"/>
      <c r="I153" s="78"/>
    </row>
    <row r="154" spans="1:10" ht="33" customHeight="1" x14ac:dyDescent="0.25">
      <c r="A154" s="86" t="s">
        <v>331</v>
      </c>
      <c r="B154" s="307">
        <f>'A4 Exploitation'!D514</f>
        <v>0.83333333333333337</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0"/>
      <c r="C159" s="310"/>
      <c r="D159" s="78"/>
      <c r="E159" s="78"/>
      <c r="F159" s="78"/>
      <c r="G159" s="78"/>
      <c r="H159" s="78"/>
      <c r="I159" s="78"/>
    </row>
    <row r="160" spans="1:10" ht="33" customHeight="1" x14ac:dyDescent="0.25">
      <c r="A160" s="85" t="s">
        <v>326</v>
      </c>
      <c r="B160" s="306" t="s">
        <v>348</v>
      </c>
      <c r="C160" s="306"/>
      <c r="D160" s="78"/>
      <c r="E160" s="78"/>
      <c r="F160" s="78"/>
      <c r="G160" s="78"/>
      <c r="H160" s="78"/>
      <c r="I160" s="78"/>
      <c r="J160" s="77" t="str">
        <f>D18</f>
        <v>Dorra Sousse</v>
      </c>
    </row>
    <row r="161" spans="1:10" ht="33" customHeight="1" x14ac:dyDescent="0.25">
      <c r="A161" s="86" t="s">
        <v>328</v>
      </c>
      <c r="B161" s="307">
        <f>'A1 Exploitation'!D534</f>
        <v>1</v>
      </c>
      <c r="C161" s="307"/>
      <c r="D161" s="78"/>
      <c r="E161" s="78"/>
      <c r="F161" s="78"/>
      <c r="G161" s="78"/>
      <c r="H161" s="78"/>
      <c r="I161" s="78"/>
    </row>
    <row r="162" spans="1:10" ht="33" customHeight="1" x14ac:dyDescent="0.25">
      <c r="A162" s="85" t="s">
        <v>329</v>
      </c>
      <c r="B162" s="307">
        <f>'A2 Exploitation'!D534</f>
        <v>1</v>
      </c>
      <c r="C162" s="307"/>
      <c r="D162" s="78"/>
      <c r="E162" s="78"/>
      <c r="F162" s="78"/>
      <c r="G162" s="78"/>
      <c r="H162" s="78"/>
      <c r="I162" s="78"/>
    </row>
    <row r="163" spans="1:10" ht="33" customHeight="1" x14ac:dyDescent="0.25">
      <c r="A163" s="86" t="s">
        <v>330</v>
      </c>
      <c r="B163" s="307">
        <f>'A3 Exploitation'!D534</f>
        <v>1</v>
      </c>
      <c r="C163" s="307"/>
      <c r="D163" s="78"/>
      <c r="E163" s="78"/>
      <c r="F163" s="78"/>
      <c r="G163" s="78"/>
      <c r="H163" s="78"/>
      <c r="I163" s="78"/>
    </row>
    <row r="164" spans="1:10" ht="33" customHeight="1" x14ac:dyDescent="0.25">
      <c r="A164" s="86" t="s">
        <v>331</v>
      </c>
      <c r="B164" s="307">
        <f>'A4 Exploitation'!D534</f>
        <v>1</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6" t="s">
        <v>349</v>
      </c>
      <c r="C169" s="306"/>
      <c r="J169" s="77" t="str">
        <f>D18</f>
        <v>Dorra Sousse</v>
      </c>
    </row>
    <row r="170" spans="1:10" ht="33" customHeight="1" x14ac:dyDescent="0.25">
      <c r="A170" s="86" t="s">
        <v>328</v>
      </c>
      <c r="B170" s="307">
        <f>'A1 Exploitation'!D545</f>
        <v>1</v>
      </c>
      <c r="C170" s="307"/>
    </row>
    <row r="171" spans="1:10" ht="33" customHeight="1" x14ac:dyDescent="0.25">
      <c r="A171" s="85" t="s">
        <v>329</v>
      </c>
      <c r="B171" s="307">
        <f>'A2 Exploitation'!D545</f>
        <v>1</v>
      </c>
      <c r="C171" s="307"/>
    </row>
    <row r="172" spans="1:10" ht="33" customHeight="1" x14ac:dyDescent="0.25">
      <c r="A172" s="86" t="s">
        <v>330</v>
      </c>
      <c r="B172" s="307">
        <f>'A3 Exploitation'!D545</f>
        <v>1</v>
      </c>
      <c r="C172" s="307"/>
    </row>
    <row r="173" spans="1:10" ht="33" customHeight="1" x14ac:dyDescent="0.25">
      <c r="A173" s="86" t="s">
        <v>331</v>
      </c>
      <c r="B173" s="307">
        <f>'A4 Exploitation'!D545</f>
        <v>1</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6" t="s">
        <v>350</v>
      </c>
      <c r="C178" s="306"/>
      <c r="J178" s="77" t="str">
        <f>D18</f>
        <v>Dorra Sousse</v>
      </c>
    </row>
    <row r="179" spans="1:10" ht="33" customHeight="1" x14ac:dyDescent="0.25">
      <c r="A179" s="86" t="s">
        <v>328</v>
      </c>
      <c r="B179" s="307">
        <f>'A1 Technique'!D199</f>
        <v>0.89351851851851849</v>
      </c>
      <c r="C179" s="307"/>
    </row>
    <row r="180" spans="1:10" ht="33" customHeight="1" x14ac:dyDescent="0.25">
      <c r="A180" s="85" t="s">
        <v>329</v>
      </c>
      <c r="B180" s="307">
        <f>'A2 Technique'!D199</f>
        <v>0.90277777777777779</v>
      </c>
      <c r="C180" s="307"/>
    </row>
    <row r="181" spans="1:10" ht="33" customHeight="1" x14ac:dyDescent="0.25">
      <c r="A181" s="86" t="s">
        <v>330</v>
      </c>
      <c r="B181" s="307">
        <f>'A3 Technique'!D199</f>
        <v>0.86324786324786329</v>
      </c>
      <c r="C181" s="307"/>
    </row>
    <row r="182" spans="1:10" ht="33" customHeight="1" x14ac:dyDescent="0.25">
      <c r="A182" s="86" t="s">
        <v>331</v>
      </c>
      <c r="B182" s="307">
        <f>'A4 Technique'!D199</f>
        <v>0.9145299145299145</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3" t="s">
        <v>179</v>
      </c>
      <c r="B7" s="313"/>
      <c r="C7" s="313"/>
      <c r="D7" s="313"/>
      <c r="E7" s="313"/>
      <c r="F7" s="313"/>
      <c r="G7" s="125"/>
    </row>
    <row r="8" spans="1:7" ht="29.25" x14ac:dyDescent="0.45">
      <c r="A8" s="314" t="str">
        <f>'Page de garde'!D18</f>
        <v>Dorra Sousse</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6" t="s">
        <v>50</v>
      </c>
      <c r="B6" s="336"/>
      <c r="C6" s="336"/>
      <c r="D6" s="336"/>
      <c r="E6" s="336"/>
      <c r="F6" s="336"/>
      <c r="G6" s="125"/>
    </row>
    <row r="7" spans="1:7" s="12" customFormat="1" ht="21.75" customHeight="1" x14ac:dyDescent="0.45">
      <c r="A7" s="314" t="str">
        <f>'A5 Exploitation'!A8:F8</f>
        <v>Dorra Sousse</v>
      </c>
      <c r="B7" s="314"/>
      <c r="C7" s="314"/>
      <c r="D7" s="314"/>
      <c r="E7" s="314"/>
      <c r="F7" s="314"/>
      <c r="G7" s="125"/>
    </row>
    <row r="8" spans="1:7" s="12" customFormat="1" ht="24" x14ac:dyDescent="0.45">
      <c r="A8" s="14" t="s">
        <v>42</v>
      </c>
      <c r="B8" s="337">
        <f>'A5 Exploitation'!B9:F9</f>
        <v>0</v>
      </c>
      <c r="C8" s="337"/>
      <c r="D8" s="337"/>
      <c r="E8" s="337"/>
      <c r="F8" s="337"/>
      <c r="G8" s="125"/>
    </row>
    <row r="9" spans="1:7" s="12" customFormat="1" ht="24" x14ac:dyDescent="0.45">
      <c r="A9" s="15" t="s">
        <v>44</v>
      </c>
      <c r="B9" s="338">
        <f>'A5 Exploitation'!B10:F10</f>
        <v>0</v>
      </c>
      <c r="C9" s="338"/>
      <c r="D9" s="338"/>
      <c r="E9" s="338"/>
      <c r="F9" s="338"/>
      <c r="G9" s="125"/>
    </row>
    <row r="10" spans="1:7" s="12" customFormat="1" ht="24" x14ac:dyDescent="0.45">
      <c r="A10" s="14" t="s">
        <v>43</v>
      </c>
      <c r="B10" s="335">
        <f>'A5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3" t="s">
        <v>179</v>
      </c>
      <c r="B7" s="313"/>
      <c r="C7" s="313"/>
      <c r="D7" s="313"/>
      <c r="E7" s="313"/>
      <c r="F7" s="313"/>
      <c r="G7" s="125"/>
    </row>
    <row r="8" spans="1:7" ht="29.25" x14ac:dyDescent="0.45">
      <c r="A8" s="314" t="str">
        <f>'Page de garde'!D18</f>
        <v>Dorra Sousse</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6" t="s">
        <v>50</v>
      </c>
      <c r="B6" s="336"/>
      <c r="C6" s="336"/>
      <c r="D6" s="336"/>
      <c r="E6" s="336"/>
      <c r="F6" s="336"/>
      <c r="G6" s="125"/>
    </row>
    <row r="7" spans="1:7" s="12" customFormat="1" ht="21.75" customHeight="1" x14ac:dyDescent="0.45">
      <c r="A7" s="314" t="str">
        <f>'A6 Exploitation'!A8:F8</f>
        <v>Dorra Sousse</v>
      </c>
      <c r="B7" s="314"/>
      <c r="C7" s="314"/>
      <c r="D7" s="314"/>
      <c r="E7" s="314"/>
      <c r="F7" s="314"/>
      <c r="G7" s="125"/>
    </row>
    <row r="8" spans="1:7" s="12" customFormat="1" ht="24" x14ac:dyDescent="0.45">
      <c r="A8" s="14" t="s">
        <v>42</v>
      </c>
      <c r="B8" s="337">
        <f>'A6 Exploitation'!B9:F9</f>
        <v>0</v>
      </c>
      <c r="C8" s="337"/>
      <c r="D8" s="337"/>
      <c r="E8" s="337"/>
      <c r="F8" s="337"/>
      <c r="G8" s="125"/>
    </row>
    <row r="9" spans="1:7" s="12" customFormat="1" ht="24" x14ac:dyDescent="0.45">
      <c r="A9" s="15" t="s">
        <v>44</v>
      </c>
      <c r="B9" s="338">
        <f>'A6 Exploitation'!B10:F10</f>
        <v>0</v>
      </c>
      <c r="C9" s="338"/>
      <c r="D9" s="338"/>
      <c r="E9" s="338"/>
      <c r="F9" s="338"/>
      <c r="G9" s="125"/>
    </row>
    <row r="10" spans="1:7" s="12" customFormat="1" ht="24" x14ac:dyDescent="0.45">
      <c r="A10" s="14" t="s">
        <v>43</v>
      </c>
      <c r="B10" s="335">
        <f>'A6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21" zoomScaleNormal="100" zoomScaleSheetLayoutView="86" workbookViewId="0">
      <selection activeCell="D432" sqref="D43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3" t="s">
        <v>179</v>
      </c>
      <c r="B7" s="313"/>
      <c r="C7" s="313"/>
      <c r="D7" s="313"/>
      <c r="E7" s="313"/>
      <c r="F7" s="313"/>
      <c r="G7" s="125"/>
    </row>
    <row r="8" spans="1:7" ht="29.25" x14ac:dyDescent="0.45">
      <c r="A8" s="314" t="str">
        <f>'Page de garde'!D18</f>
        <v>Dorra Sousse</v>
      </c>
      <c r="B8" s="314"/>
      <c r="C8" s="314"/>
      <c r="D8" s="314"/>
      <c r="E8" s="314"/>
      <c r="F8" s="314"/>
      <c r="G8" s="125"/>
    </row>
    <row r="9" spans="1:7" ht="24" x14ac:dyDescent="0.45">
      <c r="A9" s="14" t="s">
        <v>42</v>
      </c>
      <c r="B9" s="315" t="s">
        <v>408</v>
      </c>
      <c r="C9" s="315"/>
      <c r="D9" s="315"/>
      <c r="E9" s="315"/>
      <c r="F9" s="315"/>
      <c r="G9" s="125"/>
    </row>
    <row r="10" spans="1:7" ht="24" x14ac:dyDescent="0.45">
      <c r="A10" s="15" t="s">
        <v>44</v>
      </c>
      <c r="B10" s="316" t="s">
        <v>409</v>
      </c>
      <c r="C10" s="316"/>
      <c r="D10" s="316"/>
      <c r="E10" s="316"/>
      <c r="F10" s="316"/>
      <c r="G10" s="125"/>
    </row>
    <row r="11" spans="1:7" ht="24" x14ac:dyDescent="0.45">
      <c r="A11" s="14" t="s">
        <v>43</v>
      </c>
      <c r="B11" s="311">
        <v>43167</v>
      </c>
      <c r="C11" s="311"/>
      <c r="D11" s="311"/>
      <c r="E11" s="311"/>
      <c r="F11" s="311"/>
      <c r="G11" s="125"/>
    </row>
    <row r="12" spans="1:7" ht="24" x14ac:dyDescent="0.45">
      <c r="A12" s="14" t="s">
        <v>239</v>
      </c>
      <c r="B12" s="317">
        <f>D549</f>
        <v>0.88996763754045305</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43167</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x14ac:dyDescent="0.3">
      <c r="A39" s="4" t="s">
        <v>361</v>
      </c>
      <c r="B39" s="130">
        <v>2</v>
      </c>
      <c r="C39" s="130"/>
      <c r="D39" s="95"/>
      <c r="E39" s="94"/>
      <c r="F39" s="204"/>
    </row>
    <row r="40" spans="1:7" x14ac:dyDescent="0.3">
      <c r="A40" s="70" t="s">
        <v>381</v>
      </c>
      <c r="B40" s="130">
        <v>2</v>
      </c>
      <c r="C40" s="130"/>
      <c r="D40" s="95"/>
      <c r="E40" s="94"/>
      <c r="F40" s="204"/>
    </row>
    <row r="41" spans="1:7" ht="36" customHeight="1"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43167</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49.5" x14ac:dyDescent="0.3">
      <c r="A58" s="18" t="s">
        <v>128</v>
      </c>
      <c r="B58" s="130">
        <v>1</v>
      </c>
      <c r="C58" s="130"/>
      <c r="D58" s="138" t="s">
        <v>412</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11</v>
      </c>
    </row>
    <row r="62" spans="1:7" x14ac:dyDescent="0.3">
      <c r="A62" s="5" t="s">
        <v>35</v>
      </c>
      <c r="B62" s="132"/>
      <c r="C62" s="133"/>
      <c r="D62" s="134">
        <f>D61/(COUNT(B53:C60)*2)</f>
        <v>0.91666666666666663</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1</v>
      </c>
      <c r="C69" s="150" t="str">
        <f>IF(B69=0, -5, "0")</f>
        <v>0</v>
      </c>
      <c r="D69" s="95" t="s">
        <v>444</v>
      </c>
      <c r="E69" s="94"/>
      <c r="F69" s="204" t="s">
        <v>356</v>
      </c>
      <c r="G69" s="214"/>
    </row>
    <row r="70" spans="1:7"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x14ac:dyDescent="0.3">
      <c r="A73" s="209" t="s">
        <v>398</v>
      </c>
      <c r="B73" s="130" t="s">
        <v>32</v>
      </c>
      <c r="C73" s="218"/>
      <c r="D73" s="223"/>
      <c r="E73" s="116"/>
      <c r="F73" s="204"/>
      <c r="G73" s="214"/>
    </row>
    <row r="74" spans="1:7" s="112" customFormat="1" ht="49.5" x14ac:dyDescent="0.3">
      <c r="A74" s="209" t="s">
        <v>393</v>
      </c>
      <c r="B74" s="130">
        <v>1</v>
      </c>
      <c r="C74" s="150" t="str">
        <f>IF(B74=0, -5, "0")</f>
        <v>0</v>
      </c>
      <c r="D74" s="294" t="s">
        <v>445</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410</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1</v>
      </c>
      <c r="C92" s="218"/>
      <c r="D92" s="147" t="s">
        <v>446</v>
      </c>
      <c r="E92" s="106"/>
      <c r="F92" s="204" t="s">
        <v>357</v>
      </c>
    </row>
    <row r="93" spans="1:7" x14ac:dyDescent="0.3">
      <c r="A93" s="4" t="s">
        <v>359</v>
      </c>
      <c r="B93" s="130">
        <v>2</v>
      </c>
      <c r="C93" s="130"/>
      <c r="D93" s="129"/>
      <c r="E93" s="94"/>
      <c r="F93" s="204"/>
    </row>
    <row r="94" spans="1:7" x14ac:dyDescent="0.3">
      <c r="A94" s="322" t="s">
        <v>379</v>
      </c>
      <c r="B94" s="323"/>
      <c r="C94" s="323"/>
      <c r="D94" s="323"/>
      <c r="E94" s="323"/>
      <c r="F94" s="324"/>
    </row>
    <row r="95" spans="1:7" x14ac:dyDescent="0.3">
      <c r="A95" s="229" t="s">
        <v>361</v>
      </c>
      <c r="B95" s="130">
        <v>2</v>
      </c>
      <c r="C95" s="230"/>
      <c r="D95" s="231"/>
      <c r="E95" s="106"/>
      <c r="F95" s="204"/>
    </row>
    <row r="96" spans="1:7" s="112" customFormat="1" x14ac:dyDescent="0.3">
      <c r="A96" s="55" t="s">
        <v>447</v>
      </c>
      <c r="B96" s="130">
        <v>2</v>
      </c>
      <c r="C96" s="213"/>
      <c r="D96" s="223"/>
      <c r="E96" s="106"/>
      <c r="F96" s="204"/>
      <c r="G96" s="127"/>
    </row>
    <row r="97" spans="1:7" s="112" customFormat="1" x14ac:dyDescent="0.3">
      <c r="A97" s="219" t="s">
        <v>448</v>
      </c>
      <c r="B97" s="130">
        <v>2</v>
      </c>
      <c r="C97" s="213"/>
      <c r="D97" s="223"/>
      <c r="E97" s="106"/>
      <c r="F97" s="204"/>
      <c r="G97" s="127"/>
    </row>
    <row r="98" spans="1:7" s="112" customForma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60</v>
      </c>
    </row>
    <row r="103" spans="1:7" ht="18" x14ac:dyDescent="0.35">
      <c r="A103" s="42" t="s">
        <v>199</v>
      </c>
      <c r="B103" s="152"/>
      <c r="C103" s="153"/>
      <c r="D103" s="144">
        <f>D102/(COUNT(B88:C93,B53:C60,B65:C83,B95:C99)*2)</f>
        <v>0.9375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43167</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0</v>
      </c>
      <c r="C121" s="130"/>
      <c r="D121" s="113" t="s">
        <v>413</v>
      </c>
      <c r="E121" s="113" t="s">
        <v>414</v>
      </c>
      <c r="F121" s="204" t="s">
        <v>357</v>
      </c>
    </row>
    <row r="122" spans="1:6" ht="33" x14ac:dyDescent="0.3">
      <c r="A122" s="4" t="s">
        <v>65</v>
      </c>
      <c r="B122" s="130">
        <v>1</v>
      </c>
      <c r="C122" s="130"/>
      <c r="D122" s="113" t="s">
        <v>436</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ht="39" customHeight="1" x14ac:dyDescent="0.3">
      <c r="A126" s="70" t="s">
        <v>251</v>
      </c>
      <c r="B126" s="130">
        <v>1</v>
      </c>
      <c r="C126" s="130"/>
      <c r="D126" s="157" t="s">
        <v>443</v>
      </c>
      <c r="E126" s="94"/>
      <c r="F126" s="204" t="s">
        <v>356</v>
      </c>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449</v>
      </c>
      <c r="B129" s="130">
        <v>2</v>
      </c>
      <c r="C129" s="292" t="str">
        <f>IF(B129=0, -5, "0")</f>
        <v>0</v>
      </c>
      <c r="D129" s="116"/>
      <c r="E129" s="116"/>
      <c r="F129" s="204"/>
      <c r="G129" s="127"/>
    </row>
    <row r="130" spans="1:7" ht="49.5" x14ac:dyDescent="0.3">
      <c r="A130" s="70" t="s">
        <v>240</v>
      </c>
      <c r="B130" s="130">
        <v>1</v>
      </c>
      <c r="C130" s="131"/>
      <c r="D130" s="295" t="s">
        <v>450</v>
      </c>
      <c r="E130" s="106"/>
      <c r="F130" s="204" t="s">
        <v>356</v>
      </c>
    </row>
    <row r="131" spans="1:7" ht="30" x14ac:dyDescent="0.3">
      <c r="A131" s="209" t="s">
        <v>380</v>
      </c>
      <c r="B131" s="130">
        <v>2</v>
      </c>
      <c r="C131" s="292" t="str">
        <f>IF(B131=0, -5, "0")</f>
        <v>0</v>
      </c>
      <c r="D131" s="95"/>
      <c r="E131" s="95"/>
      <c r="F131" s="204"/>
      <c r="G131" s="127"/>
    </row>
    <row r="132" spans="1:7" ht="84" customHeight="1" x14ac:dyDescent="0.3">
      <c r="A132" s="210" t="s">
        <v>157</v>
      </c>
      <c r="B132" s="130">
        <v>0</v>
      </c>
      <c r="C132" s="150">
        <f>IF(B132=0, -5, "0")</f>
        <v>-5</v>
      </c>
      <c r="D132" s="295" t="s">
        <v>420</v>
      </c>
      <c r="E132" s="95" t="s">
        <v>462</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0.63157894736842102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x14ac:dyDescent="0.3">
      <c r="A149" s="58" t="s">
        <v>361</v>
      </c>
      <c r="B149" s="130">
        <v>2</v>
      </c>
      <c r="C149" s="225"/>
      <c r="D149" s="116"/>
      <c r="E149" s="116"/>
      <c r="F149" s="204"/>
      <c r="G149" s="127"/>
    </row>
    <row r="150" spans="1:7" s="112" customFormat="1" x14ac:dyDescent="0.3">
      <c r="A150" s="55" t="s">
        <v>447</v>
      </c>
      <c r="B150" s="130">
        <v>2</v>
      </c>
      <c r="C150" s="225"/>
      <c r="D150" s="116"/>
      <c r="E150" s="116"/>
      <c r="F150" s="204"/>
      <c r="G150" s="127"/>
    </row>
    <row r="151" spans="1:7" s="112" customFormat="1" x14ac:dyDescent="0.3">
      <c r="A151" s="219" t="s">
        <v>448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0.80555555555555558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43167</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83.25" x14ac:dyDescent="0.35">
      <c r="A182" s="260" t="s">
        <v>223</v>
      </c>
      <c r="B182" s="130">
        <v>0</v>
      </c>
      <c r="C182" s="136">
        <f>IF(B182=0, -10, IF(B182=1, -5, "0"))</f>
        <v>-10</v>
      </c>
      <c r="D182" s="157" t="s">
        <v>421</v>
      </c>
      <c r="E182" s="95" t="s">
        <v>437</v>
      </c>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49.5" x14ac:dyDescent="0.3">
      <c r="A185" s="70" t="s">
        <v>136</v>
      </c>
      <c r="B185" s="130">
        <v>0</v>
      </c>
      <c r="C185" s="130"/>
      <c r="D185" s="165" t="s">
        <v>451</v>
      </c>
      <c r="E185" s="94" t="s">
        <v>438</v>
      </c>
      <c r="F185" s="204" t="s">
        <v>356</v>
      </c>
    </row>
    <row r="186" spans="1:7" ht="74.25" customHeight="1" x14ac:dyDescent="0.35">
      <c r="A186" s="266" t="s">
        <v>186</v>
      </c>
      <c r="B186" s="130">
        <v>0</v>
      </c>
      <c r="C186" s="136">
        <f>IF(B186=0, -10, "0")</f>
        <v>-10</v>
      </c>
      <c r="D186" s="165" t="s">
        <v>452</v>
      </c>
      <c r="E186" s="95" t="s">
        <v>439</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x14ac:dyDescent="0.3">
      <c r="A196" s="4" t="s">
        <v>361</v>
      </c>
      <c r="B196" s="130">
        <v>2</v>
      </c>
      <c r="C196" s="131"/>
      <c r="D196" s="116"/>
      <c r="E196" s="106"/>
      <c r="F196" s="204"/>
      <c r="G196" s="127"/>
    </row>
    <row r="197" spans="1:7" s="112" customFormat="1" x14ac:dyDescent="0.3">
      <c r="A197" s="70" t="s">
        <v>447</v>
      </c>
      <c r="B197" s="130">
        <v>2</v>
      </c>
      <c r="C197" s="131"/>
      <c r="D197" s="116"/>
      <c r="E197" s="106"/>
      <c r="F197" s="204"/>
      <c r="G197" s="127"/>
    </row>
    <row r="198" spans="1:7" s="112" customFormat="1" x14ac:dyDescent="0.3">
      <c r="A198" s="10" t="s">
        <v>448</v>
      </c>
      <c r="B198" s="130">
        <v>2</v>
      </c>
      <c r="C198" s="131"/>
      <c r="D198" s="116"/>
      <c r="E198" s="106"/>
      <c r="F198" s="204"/>
      <c r="G198" s="127"/>
    </row>
    <row r="199" spans="1:7" s="112" customFormat="1" x14ac:dyDescent="0.3">
      <c r="A199" s="10" t="s">
        <v>392</v>
      </c>
      <c r="B199" s="130">
        <v>2</v>
      </c>
      <c r="C199" s="150"/>
      <c r="D199" s="116"/>
      <c r="E199" s="106"/>
      <c r="F199" s="204"/>
      <c r="G199" s="127"/>
    </row>
    <row r="200" spans="1:7" ht="38.25" customHeight="1" x14ac:dyDescent="0.3">
      <c r="A200" s="8" t="s">
        <v>249</v>
      </c>
      <c r="B200" s="280">
        <v>2</v>
      </c>
      <c r="C200" s="130"/>
      <c r="D200" s="293">
        <v>1</v>
      </c>
      <c r="E200" s="252"/>
      <c r="F200" s="253"/>
      <c r="G200" s="127"/>
    </row>
    <row r="201" spans="1:7" x14ac:dyDescent="0.3">
      <c r="A201" s="59" t="s">
        <v>36</v>
      </c>
      <c r="B201" s="59"/>
      <c r="C201" s="59"/>
      <c r="D201" s="59">
        <f>SUM(B176:C194,B196:C200)</f>
        <v>22</v>
      </c>
    </row>
    <row r="202" spans="1:7" x14ac:dyDescent="0.3">
      <c r="A202" s="5" t="s">
        <v>35</v>
      </c>
      <c r="B202" s="132"/>
      <c r="C202" s="133"/>
      <c r="D202" s="134">
        <f>D201/(COUNT(B176:C194,B196:C200)*2)</f>
        <v>0.42307692307692307</v>
      </c>
    </row>
    <row r="203" spans="1:7" x14ac:dyDescent="0.3">
      <c r="A203" s="145"/>
      <c r="B203" s="124"/>
      <c r="C203" s="135"/>
      <c r="D203" s="124"/>
    </row>
    <row r="204" spans="1:7" ht="18" x14ac:dyDescent="0.35">
      <c r="A204" s="42" t="s">
        <v>126</v>
      </c>
      <c r="B204" s="152"/>
      <c r="C204" s="153"/>
      <c r="D204" s="143">
        <f>SUM(D172,D201)</f>
        <v>36</v>
      </c>
    </row>
    <row r="205" spans="1:7" ht="18" x14ac:dyDescent="0.35">
      <c r="A205" s="42" t="s">
        <v>201</v>
      </c>
      <c r="B205" s="152"/>
      <c r="C205" s="153"/>
      <c r="D205" s="144">
        <f>D204/(COUNT(B165:C171,B176:C194,B196:C200)*2)</f>
        <v>0.54545454545454541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43167</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48.5" x14ac:dyDescent="0.3">
      <c r="A236" s="70" t="s">
        <v>144</v>
      </c>
      <c r="B236" s="130">
        <v>0</v>
      </c>
      <c r="C236" s="130"/>
      <c r="D236" s="296" t="s">
        <v>453</v>
      </c>
      <c r="E236" s="95" t="s">
        <v>422</v>
      </c>
      <c r="F236" s="204" t="s">
        <v>356</v>
      </c>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454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447</v>
      </c>
      <c r="B258" s="130">
        <v>2</v>
      </c>
      <c r="C258" s="131"/>
      <c r="D258" s="147"/>
      <c r="E258" s="106"/>
      <c r="F258" s="204"/>
      <c r="G258" s="127"/>
    </row>
    <row r="259" spans="1:7" x14ac:dyDescent="0.3">
      <c r="A259" s="219" t="s">
        <v>448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43167</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16"/>
      <c r="E278" s="116"/>
      <c r="F278" s="204"/>
      <c r="G278" s="214"/>
    </row>
    <row r="279" spans="1:7" s="16" customFormat="1" ht="20.2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0</v>
      </c>
      <c r="C293" s="130"/>
      <c r="D293" s="156" t="s">
        <v>423</v>
      </c>
      <c r="E293" s="116" t="s">
        <v>424</v>
      </c>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447</v>
      </c>
      <c r="B310" s="130">
        <v>2</v>
      </c>
      <c r="C310" s="213"/>
      <c r="D310" s="165"/>
      <c r="E310" s="106"/>
      <c r="F310" s="204"/>
      <c r="G310" s="214"/>
    </row>
    <row r="311" spans="1:7" s="16" customFormat="1" x14ac:dyDescent="0.3">
      <c r="A311" s="219" t="s">
        <v>448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0.97058823529411764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43167</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89"/>
      <c r="E350" s="289"/>
      <c r="F350" s="204"/>
      <c r="G350" s="127"/>
    </row>
    <row r="351" spans="1:7" s="112" customFormat="1" x14ac:dyDescent="0.3">
      <c r="A351" s="219" t="s">
        <v>448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43167</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x14ac:dyDescent="0.3">
      <c r="A384" s="70" t="s">
        <v>361</v>
      </c>
      <c r="B384" s="130">
        <v>2</v>
      </c>
      <c r="C384" s="130"/>
      <c r="D384" s="149"/>
      <c r="E384" s="94"/>
      <c r="F384" s="204"/>
      <c r="G384" s="127"/>
    </row>
    <row r="385" spans="1:7" x14ac:dyDescent="0.3">
      <c r="A385" s="10" t="s">
        <v>448</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43167</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198" x14ac:dyDescent="0.3">
      <c r="A405" s="272" t="s">
        <v>406</v>
      </c>
      <c r="B405" s="130">
        <v>0</v>
      </c>
      <c r="C405" s="136">
        <f>IF(B405=0, -10, "0")</f>
        <v>-10</v>
      </c>
      <c r="D405" s="116" t="s">
        <v>455</v>
      </c>
      <c r="E405" s="95" t="s">
        <v>440</v>
      </c>
      <c r="F405" s="204" t="s">
        <v>356</v>
      </c>
      <c r="G405" s="127"/>
    </row>
    <row r="406" spans="1:7" x14ac:dyDescent="0.3">
      <c r="A406" s="59" t="s">
        <v>36</v>
      </c>
      <c r="B406" s="59"/>
      <c r="C406" s="59"/>
      <c r="D406" s="59">
        <f>SUM(B398:C405)</f>
        <v>4</v>
      </c>
      <c r="G406" s="127"/>
    </row>
    <row r="407" spans="1:7" x14ac:dyDescent="0.3">
      <c r="A407" s="5" t="s">
        <v>35</v>
      </c>
      <c r="B407" s="132"/>
      <c r="C407" s="133"/>
      <c r="D407" s="134">
        <f>D406/(COUNT(B398:C405)*2)</f>
        <v>0.22222222222222221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x14ac:dyDescent="0.3">
      <c r="A437" s="10" t="s">
        <v>448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46</v>
      </c>
    </row>
    <row r="444" spans="1:7" ht="18" x14ac:dyDescent="0.35">
      <c r="A444" s="42" t="s">
        <v>206</v>
      </c>
      <c r="B444" s="152"/>
      <c r="C444" s="153"/>
      <c r="D444" s="144">
        <f>D443/(COUNT(B430:C434,B410:C416,B421:C425,B398:C405,B436:C439)*2)</f>
        <v>0.76666666666666672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43167</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33" x14ac:dyDescent="0.3">
      <c r="A461" s="209" t="s">
        <v>114</v>
      </c>
      <c r="B461" s="130">
        <v>1</v>
      </c>
      <c r="C461" s="150" t="str">
        <f>IF(B461=0, -5, "0")</f>
        <v>0</v>
      </c>
      <c r="D461" s="95" t="s">
        <v>477</v>
      </c>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447</v>
      </c>
      <c r="B473" s="130">
        <v>2</v>
      </c>
      <c r="C473" s="213"/>
      <c r="D473" s="116"/>
      <c r="E473" s="106"/>
      <c r="F473" s="204"/>
      <c r="G473" s="127"/>
    </row>
    <row r="474" spans="1:7" s="112" customFormat="1" x14ac:dyDescent="0.3">
      <c r="A474" s="219" t="s">
        <v>448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43167</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43167</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ht="33" x14ac:dyDescent="0.3">
      <c r="A509" s="6" t="s">
        <v>15</v>
      </c>
      <c r="B509" s="130">
        <v>1</v>
      </c>
      <c r="C509" s="130"/>
      <c r="D509" s="95" t="s">
        <v>434</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43167</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51"/>
      <c r="E532" s="252"/>
      <c r="F532" s="253"/>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43167</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550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0.88996763754045305</v>
      </c>
    </row>
  </sheetData>
  <sheetProtection algorithmName="SHA-512" hashValue="+xK39dvvfJqofJMwUnN6o6rXbmrt0J8sXTASMb59LLfzrc8CzjQrhb9tMLIjaG8pWnJKLt+q3P/WB6tIbJTY2g==" saltValue="QiiUEQoQX3TE3d3beU+tt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540:B542 B384:B385 B451:B456 B461:B470 B436:B438 B488:B492 B472:B475 B496:B497 B509:B511 B430:B434">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90" zoomScaleNormal="90" zoomScaleSheetLayoutView="90" workbookViewId="0">
      <selection activeCell="F183" sqref="F18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6" t="s">
        <v>50</v>
      </c>
      <c r="B6" s="336"/>
      <c r="C6" s="336"/>
      <c r="D6" s="336"/>
      <c r="E6" s="336"/>
      <c r="F6" s="336"/>
      <c r="G6" s="125"/>
    </row>
    <row r="7" spans="1:7" s="12" customFormat="1" ht="21.75" customHeight="1" x14ac:dyDescent="0.45">
      <c r="A7" s="314" t="str">
        <f>'A1 Exploitation'!A8:F8</f>
        <v>Dorra Sousse</v>
      </c>
      <c r="B7" s="314"/>
      <c r="C7" s="314"/>
      <c r="D7" s="314"/>
      <c r="E7" s="314"/>
      <c r="F7" s="314"/>
      <c r="G7" s="125"/>
    </row>
    <row r="8" spans="1:7" s="12" customFormat="1" ht="24" x14ac:dyDescent="0.45">
      <c r="A8" s="14" t="s">
        <v>42</v>
      </c>
      <c r="B8" s="337" t="str">
        <f>'A1 Exploitation'!B9:F9</f>
        <v>Mme Meriam CHOUCHENE</v>
      </c>
      <c r="C8" s="337"/>
      <c r="D8" s="337"/>
      <c r="E8" s="337"/>
      <c r="F8" s="337"/>
      <c r="G8" s="125"/>
    </row>
    <row r="9" spans="1:7" s="12" customFormat="1" ht="24" x14ac:dyDescent="0.45">
      <c r="A9" s="15" t="s">
        <v>44</v>
      </c>
      <c r="B9" s="338" t="str">
        <f>'A1 Exploitation'!B10:F10</f>
        <v>Directeur magasin &amp; chefs rayons</v>
      </c>
      <c r="C9" s="338"/>
      <c r="D9" s="338"/>
      <c r="E9" s="338"/>
      <c r="F9" s="338"/>
      <c r="G9" s="125"/>
    </row>
    <row r="10" spans="1:7" s="12" customFormat="1" ht="24" x14ac:dyDescent="0.45">
      <c r="A10" s="14" t="s">
        <v>43</v>
      </c>
      <c r="B10" s="335">
        <f>'A1 Exploitation'!B11:F11</f>
        <v>43167</v>
      </c>
      <c r="C10" s="335"/>
      <c r="D10" s="335"/>
      <c r="E10" s="335"/>
      <c r="F10" s="335"/>
      <c r="G10" s="125"/>
    </row>
    <row r="11" spans="1:7" s="12" customFormat="1" ht="24" x14ac:dyDescent="0.45">
      <c r="A11" s="14" t="s">
        <v>294</v>
      </c>
      <c r="B11" s="339">
        <f>D199</f>
        <v>0.89351851851851849</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ht="33" x14ac:dyDescent="0.3">
      <c r="A17" s="17" t="s">
        <v>269</v>
      </c>
      <c r="B17" s="94">
        <v>1</v>
      </c>
      <c r="C17" s="94"/>
      <c r="D17" s="95" t="s">
        <v>428</v>
      </c>
      <c r="E17" s="95"/>
      <c r="F17" s="94" t="s">
        <v>357</v>
      </c>
      <c r="G17" s="126" t="s">
        <v>357</v>
      </c>
    </row>
    <row r="18" spans="1:7" x14ac:dyDescent="0.3">
      <c r="A18" s="20" t="s">
        <v>80</v>
      </c>
      <c r="B18" s="94">
        <v>2</v>
      </c>
      <c r="C18" s="94"/>
      <c r="D18" s="95"/>
      <c r="E18" s="94"/>
      <c r="F18" s="94"/>
    </row>
    <row r="19" spans="1:7" x14ac:dyDescent="0.3">
      <c r="A19" s="17" t="s">
        <v>81</v>
      </c>
      <c r="B19" s="94">
        <v>1</v>
      </c>
      <c r="C19" s="94"/>
      <c r="D19" s="95" t="s">
        <v>461</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8</v>
      </c>
    </row>
    <row r="23" spans="1:7" x14ac:dyDescent="0.3">
      <c r="A23" s="340" t="s">
        <v>295</v>
      </c>
      <c r="B23" s="341"/>
      <c r="C23" s="342"/>
      <c r="D23" s="33">
        <f>D22/(COUNT(B17:C21)*2)</f>
        <v>0.8</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t="s">
        <v>431</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8</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ht="49.5" x14ac:dyDescent="0.3">
      <c r="A46" s="17" t="s">
        <v>270</v>
      </c>
      <c r="B46" s="94">
        <v>0</v>
      </c>
      <c r="C46" s="94"/>
      <c r="D46" s="95" t="s">
        <v>429</v>
      </c>
      <c r="E46" s="95" t="s">
        <v>430</v>
      </c>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460</v>
      </c>
      <c r="E50" s="94"/>
      <c r="F50" s="94"/>
    </row>
    <row r="51" spans="1:7" ht="18" x14ac:dyDescent="0.35">
      <c r="A51" s="40" t="s">
        <v>296</v>
      </c>
      <c r="B51" s="94" t="s">
        <v>32</v>
      </c>
      <c r="C51" s="120" t="str">
        <f>IF(B51=0, -5, "0")</f>
        <v>0</v>
      </c>
      <c r="D51" s="98"/>
      <c r="E51" s="94"/>
      <c r="F51" s="94"/>
    </row>
    <row r="52" spans="1:7" x14ac:dyDescent="0.3">
      <c r="A52" s="340" t="s">
        <v>36</v>
      </c>
      <c r="B52" s="341"/>
      <c r="C52" s="342"/>
      <c r="D52" s="248">
        <f>SUM(B46:C51)</f>
        <v>8</v>
      </c>
    </row>
    <row r="53" spans="1:7" x14ac:dyDescent="0.3">
      <c r="A53" s="340" t="s">
        <v>295</v>
      </c>
      <c r="B53" s="341"/>
      <c r="C53" s="342"/>
      <c r="D53" s="33">
        <f>D52/(COUNT(B46:C51)*2)</f>
        <v>0.8</v>
      </c>
    </row>
    <row r="54" spans="1:7" s="22" customFormat="1" x14ac:dyDescent="0.3">
      <c r="A54" s="26"/>
      <c r="B54" s="27"/>
      <c r="C54" s="27"/>
      <c r="D54" s="28"/>
      <c r="G54" s="126"/>
    </row>
    <row r="55" spans="1:7" ht="19.5" x14ac:dyDescent="0.4">
      <c r="A55" s="348" t="s">
        <v>8</v>
      </c>
      <c r="B55" s="349"/>
      <c r="C55" s="349"/>
      <c r="D55" s="349"/>
      <c r="E55" s="349"/>
      <c r="F55" s="349"/>
    </row>
    <row r="56" spans="1:7" ht="74.25" customHeight="1" x14ac:dyDescent="0.35">
      <c r="A56" s="43" t="s">
        <v>176</v>
      </c>
      <c r="B56" s="94">
        <v>0</v>
      </c>
      <c r="C56" s="120">
        <f>IF(B56=0, -5, "0")</f>
        <v>-5</v>
      </c>
      <c r="D56" s="113" t="s">
        <v>441</v>
      </c>
      <c r="E56" s="95" t="s">
        <v>442</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7</v>
      </c>
    </row>
    <row r="64" spans="1:7" x14ac:dyDescent="0.3">
      <c r="A64" s="340" t="s">
        <v>295</v>
      </c>
      <c r="B64" s="341"/>
      <c r="C64" s="342"/>
      <c r="D64" s="33">
        <f>D63/(COUNT(B56:C62)*2)</f>
        <v>0.4375</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t="s">
        <v>32</v>
      </c>
      <c r="C67" s="101"/>
      <c r="D67" s="102"/>
      <c r="E67" s="102"/>
      <c r="F67" s="94"/>
    </row>
    <row r="68" spans="1:7" ht="34.5" x14ac:dyDescent="0.4">
      <c r="A68" s="17" t="s">
        <v>272</v>
      </c>
      <c r="B68" s="100">
        <v>1</v>
      </c>
      <c r="C68" s="101"/>
      <c r="D68" s="95" t="s">
        <v>419</v>
      </c>
      <c r="E68" s="102"/>
      <c r="F68" s="94" t="s">
        <v>357</v>
      </c>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33.75" x14ac:dyDescent="0.35">
      <c r="A76" s="46" t="s">
        <v>234</v>
      </c>
      <c r="B76" s="100" t="s">
        <v>32</v>
      </c>
      <c r="C76" s="120" t="str">
        <f>IF(B76=0, -5, "0")</f>
        <v>0</v>
      </c>
      <c r="D76" s="95" t="s">
        <v>411</v>
      </c>
      <c r="E76" s="105"/>
      <c r="F76" s="94" t="s">
        <v>357</v>
      </c>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17</v>
      </c>
    </row>
    <row r="85" spans="1:7" x14ac:dyDescent="0.3">
      <c r="A85" s="340" t="s">
        <v>295</v>
      </c>
      <c r="B85" s="341"/>
      <c r="C85" s="342"/>
      <c r="D85" s="33">
        <f>D84/(COUNT(B67:C83)*2)</f>
        <v>0.94444444444444442</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1</v>
      </c>
      <c r="C89" s="101"/>
      <c r="D89" s="95" t="s">
        <v>418</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415</v>
      </c>
      <c r="E94" s="94"/>
      <c r="F94" s="94"/>
    </row>
    <row r="95" spans="1:7" ht="108" customHeight="1" x14ac:dyDescent="0.3">
      <c r="A95" s="20" t="s">
        <v>165</v>
      </c>
      <c r="B95" s="110">
        <v>0</v>
      </c>
      <c r="C95" s="94"/>
      <c r="D95" s="113" t="s">
        <v>416</v>
      </c>
      <c r="E95" s="113" t="s">
        <v>417</v>
      </c>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23</v>
      </c>
    </row>
    <row r="103" spans="1:7" x14ac:dyDescent="0.3">
      <c r="A103" s="340" t="s">
        <v>295</v>
      </c>
      <c r="B103" s="341"/>
      <c r="C103" s="342"/>
      <c r="D103" s="33">
        <f>D102/(COUNT(B88:C101)*2)</f>
        <v>0.88461538461538458</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432</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433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22</v>
      </c>
    </row>
    <row r="134" spans="1:7" x14ac:dyDescent="0.3">
      <c r="A134" s="340" t="s">
        <v>295</v>
      </c>
      <c r="B134" s="341"/>
      <c r="C134" s="342"/>
      <c r="D134" s="32">
        <f>D133/(COUNT(B122:C132)*2)</f>
        <v>1</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3" x14ac:dyDescent="0.3">
      <c r="A146" s="23" t="s">
        <v>95</v>
      </c>
      <c r="B146" s="110">
        <v>0</v>
      </c>
      <c r="C146" s="95"/>
      <c r="D146" s="113" t="s">
        <v>426</v>
      </c>
      <c r="E146" s="94" t="s">
        <v>427</v>
      </c>
      <c r="F146" s="94" t="s">
        <v>357</v>
      </c>
    </row>
    <row r="147" spans="1:7" ht="33" x14ac:dyDescent="0.3">
      <c r="A147" s="50" t="s">
        <v>214</v>
      </c>
      <c r="B147" s="110">
        <v>1</v>
      </c>
      <c r="C147" s="95"/>
      <c r="D147" s="113" t="s">
        <v>425</v>
      </c>
      <c r="E147" s="94"/>
      <c r="F147" s="94" t="s">
        <v>356</v>
      </c>
    </row>
    <row r="148" spans="1:7" x14ac:dyDescent="0.3">
      <c r="A148" s="17" t="s">
        <v>305</v>
      </c>
      <c r="B148" s="110">
        <v>2</v>
      </c>
      <c r="C148" s="95"/>
      <c r="D148" s="115"/>
      <c r="E148" s="94"/>
      <c r="F148" s="94"/>
    </row>
    <row r="149" spans="1:7" x14ac:dyDescent="0.3">
      <c r="A149" s="340" t="s">
        <v>36</v>
      </c>
      <c r="B149" s="341"/>
      <c r="C149" s="342"/>
      <c r="D149" s="248">
        <f>SUM(B137:C148)</f>
        <v>21</v>
      </c>
    </row>
    <row r="150" spans="1:7" x14ac:dyDescent="0.3">
      <c r="A150" s="340" t="s">
        <v>295</v>
      </c>
      <c r="B150" s="341"/>
      <c r="C150" s="342"/>
      <c r="D150" s="33">
        <f>D149/(COUNT(B137:C148)*2)</f>
        <v>0.875</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8</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457</v>
      </c>
      <c r="E175" s="94"/>
      <c r="F175" s="94" t="s">
        <v>356</v>
      </c>
    </row>
    <row r="176" spans="1:7" x14ac:dyDescent="0.3">
      <c r="A176" s="17" t="s">
        <v>150</v>
      </c>
      <c r="B176" s="94">
        <v>2</v>
      </c>
      <c r="C176" s="94"/>
      <c r="D176" s="95"/>
      <c r="E176" s="95"/>
      <c r="F176" s="94"/>
    </row>
    <row r="177" spans="1:7" x14ac:dyDescent="0.3">
      <c r="A177" s="340" t="s">
        <v>36</v>
      </c>
      <c r="B177" s="341"/>
      <c r="C177" s="342"/>
      <c r="D177" s="248">
        <f>SUM(B173:C176)</f>
        <v>7</v>
      </c>
    </row>
    <row r="178" spans="1:7" x14ac:dyDescent="0.3">
      <c r="A178" s="340" t="s">
        <v>295</v>
      </c>
      <c r="B178" s="341"/>
      <c r="C178" s="342"/>
      <c r="D178" s="33">
        <f>D177/(COUNT(B173:C176)*2)</f>
        <v>0.875</v>
      </c>
    </row>
    <row r="179" spans="1:7" s="22" customFormat="1" x14ac:dyDescent="0.3">
      <c r="A179" s="26"/>
      <c r="B179" s="27"/>
      <c r="C179" s="27"/>
      <c r="D179" s="28"/>
      <c r="G179" s="126"/>
    </row>
    <row r="180" spans="1:7" ht="19.5" x14ac:dyDescent="0.4">
      <c r="A180" s="348" t="s">
        <v>78</v>
      </c>
      <c r="B180" s="349"/>
      <c r="C180" s="349"/>
      <c r="D180" s="349"/>
      <c r="E180" s="349"/>
      <c r="F180" s="349"/>
    </row>
    <row r="181" spans="1:7" ht="49.5" x14ac:dyDescent="0.3">
      <c r="A181" s="44" t="s">
        <v>315</v>
      </c>
      <c r="B181" s="94">
        <v>0</v>
      </c>
      <c r="C181" s="94"/>
      <c r="D181" s="95" t="s">
        <v>435</v>
      </c>
      <c r="E181" s="95" t="s">
        <v>458</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8</v>
      </c>
    </row>
    <row r="187" spans="1:7" x14ac:dyDescent="0.3">
      <c r="A187" s="340" t="s">
        <v>295</v>
      </c>
      <c r="B187" s="341"/>
      <c r="C187" s="342"/>
      <c r="D187" s="33">
        <f>D186/(COUNT(B181:C185)*2)</f>
        <v>0.8</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1</v>
      </c>
    </row>
    <row r="197" spans="1:6" ht="18" x14ac:dyDescent="0.35">
      <c r="A197" s="64" t="s">
        <v>459</v>
      </c>
      <c r="B197" s="63"/>
      <c r="C197" s="63"/>
      <c r="D197" s="297">
        <v>1</v>
      </c>
      <c r="E197" s="287"/>
      <c r="F197" s="288"/>
    </row>
    <row r="198" spans="1:6" ht="22.5" x14ac:dyDescent="0.3">
      <c r="A198" s="35" t="s">
        <v>45</v>
      </c>
      <c r="B198" s="36"/>
      <c r="C198" s="37"/>
      <c r="D198" s="38">
        <f>SUM(D194,D186,D177,D169,D161,D63,D52,D33,D22,D118,D149,D133,D102,D84,D42)</f>
        <v>193</v>
      </c>
    </row>
    <row r="199" spans="1:6" ht="22.5" x14ac:dyDescent="0.3">
      <c r="A199" s="35" t="s">
        <v>323</v>
      </c>
      <c r="B199" s="36"/>
      <c r="C199" s="37"/>
      <c r="D199" s="39">
        <f>D198/(COUNT(B190:C193,B181:C185,B173:C176,B165:C168,B153:C160,B56:C62,B46:C51,B26:C32,B17:C21,B107:C117,B137:C148,B122:C132,B88:C101,B67:C83,B37:C41)*2)</f>
        <v>0.89351851851851849</v>
      </c>
    </row>
  </sheetData>
  <sheetProtection algorithmName="SHA-512" hashValue="OReGj25hVmhpRtOjIoW3m7G6KsFOLOzip2u2XWjKHHj4wbduRH8h3FHiC1E1S9P9+QzGHKSaZG8uh9wy7IHUng==" saltValue="O1Afo3F7lbdjXwMbGBb11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Normal="100" workbookViewId="0">
      <selection activeCell="F540" sqref="F54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3" t="s">
        <v>179</v>
      </c>
      <c r="B7" s="313"/>
      <c r="C7" s="313"/>
      <c r="D7" s="313"/>
      <c r="E7" s="313"/>
      <c r="F7" s="313"/>
      <c r="G7" s="125"/>
    </row>
    <row r="8" spans="1:7" ht="29.25" x14ac:dyDescent="0.45">
      <c r="A8" s="314" t="str">
        <f>'Page de garde'!D18</f>
        <v>Dorra Sousse</v>
      </c>
      <c r="B8" s="314"/>
      <c r="C8" s="314"/>
      <c r="D8" s="314"/>
      <c r="E8" s="314"/>
      <c r="F8" s="314"/>
      <c r="G8" s="125"/>
    </row>
    <row r="9" spans="1:7" ht="24" x14ac:dyDescent="0.45">
      <c r="A9" s="14" t="s">
        <v>42</v>
      </c>
      <c r="B9" s="315" t="s">
        <v>463</v>
      </c>
      <c r="C9" s="315"/>
      <c r="D9" s="315"/>
      <c r="E9" s="315"/>
      <c r="F9" s="315"/>
      <c r="G9" s="125"/>
    </row>
    <row r="10" spans="1:7" ht="24" x14ac:dyDescent="0.45">
      <c r="A10" s="15" t="s">
        <v>44</v>
      </c>
      <c r="B10" s="316" t="s">
        <v>464</v>
      </c>
      <c r="C10" s="316"/>
      <c r="D10" s="316"/>
      <c r="E10" s="316"/>
      <c r="F10" s="316"/>
      <c r="G10" s="125"/>
    </row>
    <row r="11" spans="1:7" ht="24" x14ac:dyDescent="0.45">
      <c r="A11" s="14" t="s">
        <v>43</v>
      </c>
      <c r="B11" s="311">
        <v>43271</v>
      </c>
      <c r="C11" s="311"/>
      <c r="D11" s="311"/>
      <c r="E11" s="311"/>
      <c r="F11" s="311"/>
      <c r="G11" s="125"/>
    </row>
    <row r="12" spans="1:7" ht="24" x14ac:dyDescent="0.45">
      <c r="A12" s="14" t="s">
        <v>239</v>
      </c>
      <c r="B12" s="317">
        <f>D549</f>
        <v>0.97847682119205293</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43271</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43271</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66.75" x14ac:dyDescent="0.35">
      <c r="A59" s="260" t="s">
        <v>7</v>
      </c>
      <c r="B59" s="130">
        <v>2</v>
      </c>
      <c r="C59" s="136" t="str">
        <f>IF(B59=0, -10, IF(B59=1, -5, "0"))</f>
        <v>0</v>
      </c>
      <c r="D59" s="129" t="s">
        <v>468</v>
      </c>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t="s">
        <v>466</v>
      </c>
      <c r="E68" s="94"/>
      <c r="F68" s="204"/>
      <c r="G68" s="214"/>
    </row>
    <row r="69" spans="1:7" ht="33" x14ac:dyDescent="0.3">
      <c r="A69" s="209" t="s">
        <v>380</v>
      </c>
      <c r="B69" s="130">
        <v>2</v>
      </c>
      <c r="C69" s="150" t="str">
        <f>IF(B69=0, -5, "0")</f>
        <v>0</v>
      </c>
      <c r="D69" s="95" t="s">
        <v>465</v>
      </c>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467</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0.75</v>
      </c>
      <c r="E99" s="282">
        <f>COUNTIF('A1 Exploitation'!F53:F98,"ok")</f>
        <v>3</v>
      </c>
      <c r="F99" s="283">
        <f>COUNTA('A1 Exploitation'!F53:F98)</f>
        <v>4</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43271</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469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t="s">
        <v>472</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156.75" customHeight="1" x14ac:dyDescent="0.3">
      <c r="A136" s="70" t="s">
        <v>178</v>
      </c>
      <c r="B136" s="130">
        <v>0</v>
      </c>
      <c r="C136" s="130"/>
      <c r="D136" s="95" t="s">
        <v>479</v>
      </c>
      <c r="E136" s="95" t="s">
        <v>480</v>
      </c>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1</v>
      </c>
      <c r="C144" s="130"/>
      <c r="D144" s="113" t="s">
        <v>470</v>
      </c>
      <c r="E144" s="94"/>
      <c r="F144" s="204"/>
    </row>
    <row r="145" spans="1:7" ht="17.25" x14ac:dyDescent="0.35">
      <c r="A145" s="260" t="s">
        <v>55</v>
      </c>
      <c r="B145" s="130">
        <v>2</v>
      </c>
      <c r="C145" s="136" t="str">
        <f>IF(B145=0, -10, IF(B145=1, -5, "0"))</f>
        <v>0</v>
      </c>
      <c r="D145" s="116"/>
      <c r="E145" s="95"/>
      <c r="F145" s="204"/>
    </row>
    <row r="146" spans="1:7" ht="49.5" x14ac:dyDescent="0.3">
      <c r="A146" s="191" t="s">
        <v>136</v>
      </c>
      <c r="B146" s="130">
        <v>1</v>
      </c>
      <c r="C146" s="150"/>
      <c r="D146" s="223" t="s">
        <v>471</v>
      </c>
      <c r="E146" s="94"/>
      <c r="F146" s="204" t="s">
        <v>356</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0.8</v>
      </c>
      <c r="E153" s="282">
        <f>COUNTIF('A1 Exploitation'!F110:F152,"ok")</f>
        <v>4</v>
      </c>
      <c r="F153" s="283">
        <f>COUNTA('A1 Exploitation'!F110:F152)</f>
        <v>5</v>
      </c>
    </row>
    <row r="154" spans="1:7" x14ac:dyDescent="0.3">
      <c r="A154" s="5" t="s">
        <v>36</v>
      </c>
      <c r="B154" s="5"/>
      <c r="C154" s="5"/>
      <c r="D154" s="5">
        <f>SUM(B143:C147,B149:C153)</f>
        <v>17</v>
      </c>
    </row>
    <row r="155" spans="1:7" x14ac:dyDescent="0.3">
      <c r="A155" s="5" t="s">
        <v>35</v>
      </c>
      <c r="B155" s="132"/>
      <c r="C155" s="133"/>
      <c r="D155" s="134">
        <f>D154/(COUNT(B143:C147,B149:C153)*2)</f>
        <v>0.85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0.91428571428571426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43271</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3</v>
      </c>
      <c r="F200" s="283">
        <f>COUNTA('A1 Exploitation'!F165:F199)</f>
        <v>3</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43271</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39" customHeight="1" x14ac:dyDescent="0.3">
      <c r="A228" s="4" t="s">
        <v>173</v>
      </c>
      <c r="B228" s="130">
        <v>1</v>
      </c>
      <c r="C228" s="136"/>
      <c r="D228" s="113" t="s">
        <v>474</v>
      </c>
      <c r="E228" s="94"/>
      <c r="F228" s="204" t="s">
        <v>357</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1</v>
      </c>
      <c r="C238" s="150" t="str">
        <f>IF(B238=0, -5, "0")</f>
        <v>0</v>
      </c>
      <c r="D238" s="296" t="s">
        <v>473</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3" x14ac:dyDescent="0.3">
      <c r="A242" s="70" t="s">
        <v>178</v>
      </c>
      <c r="B242" s="130">
        <v>1</v>
      </c>
      <c r="C242" s="130"/>
      <c r="D242" s="296" t="s">
        <v>475</v>
      </c>
      <c r="E242" s="94"/>
      <c r="F242" s="204" t="s">
        <v>357</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79</v>
      </c>
    </row>
    <row r="266" spans="1:7" ht="18" x14ac:dyDescent="0.35">
      <c r="A266" s="57" t="s">
        <v>202</v>
      </c>
      <c r="B266" s="160"/>
      <c r="C266" s="161"/>
      <c r="D266" s="162">
        <f>D265/(COUNT(B226:C243,B248:C255,B212:C221,B257:C261)*2)</f>
        <v>0.96341463414634143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43271</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t="s">
        <v>356</v>
      </c>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43271</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6" x14ac:dyDescent="0.35">
      <c r="A340" s="210" t="s">
        <v>318</v>
      </c>
      <c r="B340" s="130">
        <v>1</v>
      </c>
      <c r="C340" s="150" t="str">
        <f>IF(B340=0, -5, "0")</f>
        <v>0</v>
      </c>
      <c r="D340" s="167" t="s">
        <v>476</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43271</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43271</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t="s">
        <v>466</v>
      </c>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t="s">
        <v>32</v>
      </c>
      <c r="C430" s="130"/>
      <c r="D430" s="129" t="s">
        <v>478</v>
      </c>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t="s">
        <v>32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t="s">
        <v>356</v>
      </c>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10</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50</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43271</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33" x14ac:dyDescent="0.3">
      <c r="A461" s="209" t="s">
        <v>114</v>
      </c>
      <c r="B461" s="130">
        <v>1</v>
      </c>
      <c r="C461" s="150" t="str">
        <f>IF(B461=0, -5, "0")</f>
        <v>0</v>
      </c>
      <c r="D461" s="95" t="s">
        <v>477</v>
      </c>
      <c r="E461" s="94"/>
      <c r="F461" s="204" t="s">
        <v>356</v>
      </c>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43271</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43271</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54"/>
      <c r="E508" s="321"/>
      <c r="F508" s="321"/>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43271</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54"/>
      <c r="E519" s="321"/>
      <c r="F519" s="321"/>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43271</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54"/>
      <c r="E539" s="321"/>
      <c r="F539" s="321"/>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0.92499999999999993</v>
      </c>
    </row>
    <row r="548" spans="1:4" ht="22.5" x14ac:dyDescent="0.45">
      <c r="A548" s="35" t="s">
        <v>45</v>
      </c>
      <c r="B548" s="181"/>
      <c r="C548" s="182"/>
      <c r="D548" s="183">
        <f>SUM(D544,D533,D513,D502,D443,D390,D357,D45,D317,D265,D157,D480,D204,D102)</f>
        <v>591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0.97847682119205293</v>
      </c>
    </row>
  </sheetData>
  <sheetProtection algorithmName="SHA-512" hashValue="GYU2S+3vql99Ke/BjVnKRe8tHjVDQZ21j8b1S3handNVmJdBrSY57mDxiPqdM9R5YOeSJ1S6tj512jlF0TH9FQ==" saltValue="FRr5C1W1A85TCtOqLbqW3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09:B511 B53:B60 B65:B83 B88:B93 B39:B40 B110:B116 B121:B138 B143:B147 B95:B98 B165:B171 B176:B194 B149:B152 B212:B221 B226:B243 B248:B255 B196:B199 B273:B284 B289:B307 B257:B260 B325:B332 B337:B348 B309:B312 B365:B372 B377:B382 B350:B352 B398:B405 B410:B416 B421:B425 B520:B531 B384:B385 B451:B456 B461:B470 B436:B438 B472:B475 B430:B434 B488:B492 B496:B497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zoomScale="90" zoomScaleNormal="9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6" t="s">
        <v>50</v>
      </c>
      <c r="B6" s="336"/>
      <c r="C6" s="336"/>
      <c r="D6" s="336"/>
      <c r="E6" s="336"/>
      <c r="F6" s="336"/>
      <c r="G6" s="125"/>
    </row>
    <row r="7" spans="1:7" s="12" customFormat="1" ht="21.75" customHeight="1" x14ac:dyDescent="0.45">
      <c r="A7" s="314" t="str">
        <f>'A2 Exploitation'!A8:F8</f>
        <v>Dorra Sousse</v>
      </c>
      <c r="B7" s="314"/>
      <c r="C7" s="314"/>
      <c r="D7" s="314"/>
      <c r="E7" s="314"/>
      <c r="F7" s="314"/>
      <c r="G7" s="125"/>
    </row>
    <row r="8" spans="1:7" s="12" customFormat="1" ht="24" x14ac:dyDescent="0.45">
      <c r="A8" s="14" t="s">
        <v>42</v>
      </c>
      <c r="B8" s="337" t="str">
        <f>'A2 Exploitation'!B9:F9</f>
        <v>Dr Hatem KARAA</v>
      </c>
      <c r="C8" s="337"/>
      <c r="D8" s="337"/>
      <c r="E8" s="337"/>
      <c r="F8" s="337"/>
      <c r="G8" s="125"/>
    </row>
    <row r="9" spans="1:7" s="12" customFormat="1" ht="24" x14ac:dyDescent="0.45">
      <c r="A9" s="15" t="s">
        <v>44</v>
      </c>
      <c r="B9" s="338" t="str">
        <f>'A2 Exploitation'!B10:F10</f>
        <v>Chefs de rayons et Directeur du magasin</v>
      </c>
      <c r="C9" s="338"/>
      <c r="D9" s="338"/>
      <c r="E9" s="338"/>
      <c r="F9" s="338"/>
      <c r="G9" s="125"/>
    </row>
    <row r="10" spans="1:7" s="12" customFormat="1" ht="24" x14ac:dyDescent="0.45">
      <c r="A10" s="14" t="s">
        <v>43</v>
      </c>
      <c r="B10" s="335">
        <f>'A2 Exploitation'!B11:F11</f>
        <v>43271</v>
      </c>
      <c r="C10" s="335"/>
      <c r="D10" s="335"/>
      <c r="E10" s="335"/>
      <c r="F10" s="335"/>
      <c r="G10" s="125"/>
    </row>
    <row r="11" spans="1:7" s="12" customFormat="1" ht="24" x14ac:dyDescent="0.45">
      <c r="A11" s="14" t="s">
        <v>294</v>
      </c>
      <c r="B11" s="339">
        <f>D199</f>
        <v>0.90277777777777779</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ht="33" x14ac:dyDescent="0.3">
      <c r="A17" s="17" t="s">
        <v>269</v>
      </c>
      <c r="B17" s="94">
        <v>1</v>
      </c>
      <c r="C17" s="94"/>
      <c r="D17" s="95" t="s">
        <v>428</v>
      </c>
      <c r="E17" s="94"/>
      <c r="F17" s="94" t="s">
        <v>357</v>
      </c>
      <c r="G17" s="126" t="s">
        <v>357</v>
      </c>
    </row>
    <row r="18" spans="1:7" x14ac:dyDescent="0.3">
      <c r="A18" s="20" t="s">
        <v>80</v>
      </c>
      <c r="B18" s="94">
        <v>2</v>
      </c>
      <c r="C18" s="94"/>
      <c r="D18" s="95"/>
      <c r="E18" s="94"/>
      <c r="F18" s="94"/>
    </row>
    <row r="19" spans="1:7" x14ac:dyDescent="0.3">
      <c r="A19" s="17" t="s">
        <v>81</v>
      </c>
      <c r="B19" s="94">
        <v>1</v>
      </c>
      <c r="C19" s="94"/>
      <c r="D19" s="95" t="s">
        <v>461</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8</v>
      </c>
    </row>
    <row r="23" spans="1:7" x14ac:dyDescent="0.3">
      <c r="A23" s="340" t="s">
        <v>295</v>
      </c>
      <c r="B23" s="341"/>
      <c r="C23" s="342"/>
      <c r="D23" s="33">
        <f>D22/(COUNT(B17:C21)*2)</f>
        <v>0.8</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t="s">
        <v>431</v>
      </c>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8">
        <f>SUM(B37:C41)</f>
        <v>8</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ht="49.5" x14ac:dyDescent="0.3">
      <c r="A46" s="17" t="s">
        <v>270</v>
      </c>
      <c r="B46" s="94">
        <v>0</v>
      </c>
      <c r="C46" s="94"/>
      <c r="D46" s="12"/>
      <c r="E46" s="95" t="s">
        <v>430</v>
      </c>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460</v>
      </c>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10</v>
      </c>
    </row>
    <row r="53" spans="1:7" x14ac:dyDescent="0.3">
      <c r="A53" s="340" t="s">
        <v>295</v>
      </c>
      <c r="B53" s="341"/>
      <c r="C53" s="342"/>
      <c r="D53" s="33">
        <f>D52/(COUNT(B46:C51)*2)</f>
        <v>0.83333333333333337</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1</v>
      </c>
      <c r="C56" s="120" t="str">
        <f>IF(B56=0, -5, "0")</f>
        <v>0</v>
      </c>
      <c r="D56" s="95" t="s">
        <v>481</v>
      </c>
      <c r="E56" s="98"/>
      <c r="F56" s="94" t="s">
        <v>356</v>
      </c>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t="s">
        <v>482</v>
      </c>
      <c r="E60" s="94"/>
      <c r="F60" s="94" t="s">
        <v>356</v>
      </c>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48">
        <f>SUM(B56:C62)</f>
        <v>1</v>
      </c>
    </row>
    <row r="64" spans="1:7" x14ac:dyDescent="0.3">
      <c r="A64" s="340" t="s">
        <v>295</v>
      </c>
      <c r="B64" s="341"/>
      <c r="C64" s="342"/>
      <c r="D64" s="33">
        <f>D63/(COUNT(B56:C62)*2)</f>
        <v>0.1</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34.5" x14ac:dyDescent="0.4">
      <c r="A68" s="17" t="s">
        <v>272</v>
      </c>
      <c r="B68" s="100">
        <v>1</v>
      </c>
      <c r="C68" s="101"/>
      <c r="D68" s="95" t="s">
        <v>483</v>
      </c>
      <c r="E68" s="102"/>
      <c r="F68" s="94" t="s">
        <v>357</v>
      </c>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95" t="s">
        <v>415</v>
      </c>
      <c r="E76" s="105"/>
      <c r="F76" s="94" t="s">
        <v>357</v>
      </c>
    </row>
    <row r="77" spans="1:7" ht="18" x14ac:dyDescent="0.35">
      <c r="A77" s="46" t="s">
        <v>285</v>
      </c>
      <c r="B77" s="100">
        <v>1</v>
      </c>
      <c r="C77" s="120" t="str">
        <f>IF(B77=0, -5, "0")</f>
        <v>0</v>
      </c>
      <c r="D77" s="95" t="s">
        <v>484</v>
      </c>
      <c r="E77" s="105"/>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20</v>
      </c>
    </row>
    <row r="85" spans="1:7" x14ac:dyDescent="0.3">
      <c r="A85" s="340" t="s">
        <v>295</v>
      </c>
      <c r="B85" s="341"/>
      <c r="C85" s="342"/>
      <c r="D85" s="33">
        <f>D84/(COUNT(B67:C83)*2)</f>
        <v>0.90909090909090906</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67.5" x14ac:dyDescent="0.4">
      <c r="A89" s="17" t="s">
        <v>272</v>
      </c>
      <c r="B89" s="110">
        <v>1</v>
      </c>
      <c r="C89" s="101"/>
      <c r="D89" s="95" t="s">
        <v>489</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415</v>
      </c>
      <c r="E94" s="94"/>
      <c r="F94" s="94"/>
    </row>
    <row r="95" spans="1:7" ht="99" x14ac:dyDescent="0.3">
      <c r="A95" s="20" t="s">
        <v>165</v>
      </c>
      <c r="B95" s="110">
        <v>2</v>
      </c>
      <c r="C95" s="94"/>
      <c r="D95" s="113" t="s">
        <v>416</v>
      </c>
      <c r="E95" s="113" t="s">
        <v>417</v>
      </c>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25</v>
      </c>
    </row>
    <row r="103" spans="1:7" x14ac:dyDescent="0.3">
      <c r="A103" s="340" t="s">
        <v>295</v>
      </c>
      <c r="B103" s="341"/>
      <c r="C103" s="342"/>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ht="49.5" x14ac:dyDescent="0.3">
      <c r="A123" s="44" t="s">
        <v>272</v>
      </c>
      <c r="B123" s="111">
        <v>2</v>
      </c>
      <c r="C123" s="94"/>
      <c r="D123" s="95" t="s">
        <v>490</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4.5" x14ac:dyDescent="0.4">
      <c r="A126" s="17" t="s">
        <v>292</v>
      </c>
      <c r="B126" s="111">
        <v>1</v>
      </c>
      <c r="C126" s="101"/>
      <c r="D126" s="95" t="s">
        <v>491</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24</v>
      </c>
    </row>
    <row r="150" spans="1:7" x14ac:dyDescent="0.3">
      <c r="A150" s="340" t="s">
        <v>295</v>
      </c>
      <c r="B150" s="341"/>
      <c r="C150" s="342"/>
      <c r="D150" s="33">
        <f>D149/(COUNT(B137:C148)*2)</f>
        <v>1</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16</v>
      </c>
    </row>
    <row r="162" spans="1:7" x14ac:dyDescent="0.3">
      <c r="A162" s="340" t="s">
        <v>295</v>
      </c>
      <c r="B162" s="341"/>
      <c r="C162" s="342"/>
      <c r="D162" s="33">
        <f>D161/(COUNT(B153:C160)*2)</f>
        <v>1</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ht="33" x14ac:dyDescent="0.3">
      <c r="A166" s="17" t="s">
        <v>287</v>
      </c>
      <c r="B166" s="94">
        <v>0</v>
      </c>
      <c r="C166" s="94"/>
      <c r="D166" s="95" t="s">
        <v>485</v>
      </c>
      <c r="E166" s="95" t="s">
        <v>486</v>
      </c>
      <c r="F166" s="94" t="s">
        <v>357</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48" t="s">
        <v>78</v>
      </c>
      <c r="B180" s="349"/>
      <c r="C180" s="349"/>
      <c r="D180" s="349"/>
      <c r="E180" s="349"/>
      <c r="F180" s="349"/>
    </row>
    <row r="181" spans="1:7" ht="82.5" x14ac:dyDescent="0.3">
      <c r="A181" s="44" t="s">
        <v>315</v>
      </c>
      <c r="B181" s="94">
        <v>0</v>
      </c>
      <c r="C181" s="94"/>
      <c r="D181" s="95" t="s">
        <v>487</v>
      </c>
      <c r="E181" s="95" t="s">
        <v>488</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8</v>
      </c>
    </row>
    <row r="187" spans="1:7" x14ac:dyDescent="0.3">
      <c r="A187" s="340" t="s">
        <v>295</v>
      </c>
      <c r="B187" s="341"/>
      <c r="C187" s="342"/>
      <c r="D187" s="33">
        <f>D186/(COUNT(B181:C185)*2)</f>
        <v>0.8</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t="s">
        <v>32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1</v>
      </c>
    </row>
    <row r="197" spans="1:6" ht="18" x14ac:dyDescent="0.35">
      <c r="A197" s="64" t="s">
        <v>246</v>
      </c>
      <c r="B197" s="63"/>
      <c r="C197" s="63"/>
      <c r="D197" s="298">
        <f>E197/F197</f>
        <v>0.16666666666666666</v>
      </c>
      <c r="E197" s="287">
        <f>COUNTIF('A1 Technique'!F17:F193,"ok")</f>
        <v>2</v>
      </c>
      <c r="F197" s="288">
        <f>COUNTA('A1 Technique'!F17:F193)</f>
        <v>12</v>
      </c>
    </row>
    <row r="198" spans="1:6" ht="22.5" x14ac:dyDescent="0.3">
      <c r="A198" s="35" t="s">
        <v>322</v>
      </c>
      <c r="B198" s="36"/>
      <c r="C198" s="37"/>
      <c r="D198" s="38">
        <f>SUM(D194,D186,D177,D169,D161,D63,D52,D33,D22,D118,D149,D133,D102,D84,D42)</f>
        <v>195</v>
      </c>
    </row>
    <row r="199" spans="1:6" ht="22.5" x14ac:dyDescent="0.3">
      <c r="A199" s="35" t="s">
        <v>323</v>
      </c>
      <c r="B199" s="36"/>
      <c r="C199" s="37"/>
      <c r="D199" s="39">
        <f>D198/(COUNT(B190:C193,B181:C185,B173:C176,B165:C168,B153:C160,B56:C62,B46:C51,B26:C32,B17:C21,B107:C117,B137:C148,B122:C132,B88:C101,B67:C83,B37:C41)*2)</f>
        <v>0.90277777777777779</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96" zoomScaleNormal="100" zoomScaleSheetLayoutView="100" workbookViewId="0">
      <selection activeCell="F302" sqref="F30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3" t="s">
        <v>179</v>
      </c>
      <c r="B7" s="313"/>
      <c r="C7" s="313"/>
      <c r="D7" s="313"/>
      <c r="E7" s="313"/>
      <c r="F7" s="313"/>
      <c r="G7" s="125"/>
    </row>
    <row r="8" spans="1:7" ht="29.25" x14ac:dyDescent="0.45">
      <c r="A8" s="314" t="str">
        <f>'Page de garde'!D18</f>
        <v>Dorra Sousse</v>
      </c>
      <c r="B8" s="314"/>
      <c r="C8" s="314"/>
      <c r="D8" s="314"/>
      <c r="E8" s="314"/>
      <c r="F8" s="314"/>
      <c r="G8" s="125"/>
    </row>
    <row r="9" spans="1:7" ht="24" x14ac:dyDescent="0.45">
      <c r="A9" s="14" t="s">
        <v>42</v>
      </c>
      <c r="B9" s="315" t="s">
        <v>492</v>
      </c>
      <c r="C9" s="315"/>
      <c r="D9" s="315"/>
      <c r="E9" s="315"/>
      <c r="F9" s="315"/>
      <c r="G9" s="125"/>
    </row>
    <row r="10" spans="1:7" ht="24" x14ac:dyDescent="0.45">
      <c r="A10" s="15" t="s">
        <v>44</v>
      </c>
      <c r="B10" s="316" t="s">
        <v>493</v>
      </c>
      <c r="C10" s="316"/>
      <c r="D10" s="316"/>
      <c r="E10" s="316"/>
      <c r="F10" s="316"/>
      <c r="G10" s="125"/>
    </row>
    <row r="11" spans="1:7" ht="24" x14ac:dyDescent="0.45">
      <c r="A11" s="14" t="s">
        <v>43</v>
      </c>
      <c r="B11" s="311">
        <v>43312</v>
      </c>
      <c r="C11" s="311"/>
      <c r="D11" s="311"/>
      <c r="E11" s="311"/>
      <c r="F11" s="311"/>
      <c r="G11" s="125"/>
    </row>
    <row r="12" spans="1:7" ht="24" x14ac:dyDescent="0.45">
      <c r="A12" s="14" t="s">
        <v>239</v>
      </c>
      <c r="B12" s="317">
        <f>D549</f>
        <v>0.90390879478827357</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43312</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43312</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66" x14ac:dyDescent="0.3">
      <c r="A74" s="209" t="s">
        <v>393</v>
      </c>
      <c r="B74" s="130">
        <v>2</v>
      </c>
      <c r="C74" s="150" t="str">
        <f>IF(B74=0, -5, "0")</f>
        <v>0</v>
      </c>
      <c r="D74" s="295" t="s">
        <v>549</v>
      </c>
      <c r="E74" s="116"/>
      <c r="F74" s="204"/>
      <c r="G74" s="214"/>
    </row>
    <row r="75" spans="1:7" s="112" customFormat="1" ht="54" customHeight="1" x14ac:dyDescent="0.3">
      <c r="A75" s="70" t="s">
        <v>251</v>
      </c>
      <c r="B75" s="130">
        <v>1</v>
      </c>
      <c r="C75" s="131"/>
      <c r="D75" s="240" t="s">
        <v>494</v>
      </c>
      <c r="E75" s="106"/>
      <c r="F75" s="204" t="s">
        <v>356</v>
      </c>
      <c r="G75" s="214"/>
    </row>
    <row r="76" spans="1:7" s="112" customFormat="1" ht="103.5" x14ac:dyDescent="0.3">
      <c r="A76" s="70" t="s">
        <v>156</v>
      </c>
      <c r="B76" s="130">
        <v>1</v>
      </c>
      <c r="C76" s="131"/>
      <c r="D76" s="138" t="s">
        <v>495</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COUNTIF('A2 Exploitation'!F53:F98,"ok")</f>
        <v>1</v>
      </c>
      <c r="F99" s="283">
        <f>COUNTA('A2 Exploitation'!F53:F98)</f>
        <v>1</v>
      </c>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43312</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ht="66" x14ac:dyDescent="0.3">
      <c r="A112" s="10" t="s">
        <v>91</v>
      </c>
      <c r="B112" s="130">
        <v>1</v>
      </c>
      <c r="C112" s="131"/>
      <c r="D112" s="116" t="s">
        <v>496</v>
      </c>
      <c r="E112" s="106"/>
      <c r="F112" s="204" t="s">
        <v>356</v>
      </c>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49.5" x14ac:dyDescent="0.3">
      <c r="A121" s="4" t="s">
        <v>252</v>
      </c>
      <c r="B121" s="130">
        <v>1</v>
      </c>
      <c r="C121" s="130"/>
      <c r="D121" s="113" t="s">
        <v>550</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537</v>
      </c>
      <c r="E128" s="94"/>
      <c r="F128" s="204" t="s">
        <v>356</v>
      </c>
    </row>
    <row r="129" spans="1:7" s="112" customFormat="1" ht="29.25" customHeight="1" x14ac:dyDescent="0.3">
      <c r="A129" s="238" t="s">
        <v>449</v>
      </c>
      <c r="B129" s="130">
        <v>2</v>
      </c>
      <c r="C129" s="213" t="str">
        <f>IF(B129=0, -5, "0")</f>
        <v>0</v>
      </c>
      <c r="D129" s="116"/>
      <c r="E129" s="116"/>
      <c r="F129" s="204"/>
      <c r="G129" s="127"/>
    </row>
    <row r="130" spans="1:7" ht="18" x14ac:dyDescent="0.3">
      <c r="A130" s="70" t="s">
        <v>240</v>
      </c>
      <c r="B130" s="130">
        <v>2</v>
      </c>
      <c r="C130" s="131"/>
      <c r="D130" s="154"/>
      <c r="E130" s="106"/>
      <c r="F130" s="204"/>
    </row>
    <row r="131" spans="1:7" ht="33" x14ac:dyDescent="0.3">
      <c r="A131" s="209" t="s">
        <v>380</v>
      </c>
      <c r="B131" s="130">
        <v>2</v>
      </c>
      <c r="C131" s="213" t="str">
        <f>IF(B131=0, -5, "0")</f>
        <v>0</v>
      </c>
      <c r="D131" s="95" t="s">
        <v>551</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COUNTIF('A2 Exploitation'!F110:F152,"ok")</f>
        <v>3</v>
      </c>
      <c r="F153" s="283">
        <f>COUNTA('A2 Exploitation'!F110:F152)</f>
        <v>3</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43312</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54.75" customHeight="1" x14ac:dyDescent="0.3">
      <c r="A177" s="4" t="s">
        <v>122</v>
      </c>
      <c r="B177" s="130">
        <v>1</v>
      </c>
      <c r="C177" s="130"/>
      <c r="D177" s="113" t="s">
        <v>538</v>
      </c>
      <c r="E177" s="94"/>
      <c r="F177" s="204" t="s">
        <v>357</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36.75" customHeight="1" x14ac:dyDescent="0.3">
      <c r="A188" s="70" t="s">
        <v>170</v>
      </c>
      <c r="B188" s="130">
        <v>1</v>
      </c>
      <c r="C188" s="130"/>
      <c r="D188" s="116" t="s">
        <v>497</v>
      </c>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43312</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1</v>
      </c>
      <c r="C218" s="130"/>
      <c r="D218" s="116" t="s">
        <v>498</v>
      </c>
      <c r="E218" s="94"/>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113" t="s">
        <v>555</v>
      </c>
      <c r="E226" s="116" t="s">
        <v>499</v>
      </c>
      <c r="F226" s="204" t="s">
        <v>356</v>
      </c>
      <c r="G226" s="127"/>
    </row>
    <row r="227" spans="1:7" ht="45" x14ac:dyDescent="0.3">
      <c r="A227" s="208" t="s">
        <v>314</v>
      </c>
      <c r="B227" s="130">
        <v>2</v>
      </c>
      <c r="C227" s="150" t="str">
        <f>IF(B227=0, -5, "0")</f>
        <v>0</v>
      </c>
      <c r="D227" s="95"/>
      <c r="E227" s="94"/>
      <c r="F227" s="204"/>
      <c r="G227" s="127"/>
    </row>
    <row r="228" spans="1:7" ht="35.25" customHeight="1" x14ac:dyDescent="0.3">
      <c r="A228" s="4" t="s">
        <v>173</v>
      </c>
      <c r="B228" s="130">
        <v>0</v>
      </c>
      <c r="C228" s="136"/>
      <c r="D228" s="113" t="s">
        <v>556</v>
      </c>
      <c r="E228" s="95" t="s">
        <v>557</v>
      </c>
      <c r="F228" s="204" t="s">
        <v>356</v>
      </c>
    </row>
    <row r="229" spans="1:7" ht="39.75" customHeight="1" x14ac:dyDescent="0.3">
      <c r="A229" s="70" t="s">
        <v>160</v>
      </c>
      <c r="B229" s="130">
        <v>1</v>
      </c>
      <c r="C229" s="136"/>
      <c r="D229" s="113" t="s">
        <v>500</v>
      </c>
      <c r="E229" s="95"/>
      <c r="F229" s="204" t="s">
        <v>357</v>
      </c>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06.25" customHeight="1" x14ac:dyDescent="0.3">
      <c r="A238" s="209" t="s">
        <v>66</v>
      </c>
      <c r="B238" s="130">
        <v>0</v>
      </c>
      <c r="C238" s="150">
        <f>IF(B238=0, -5, "0")</f>
        <v>-5</v>
      </c>
      <c r="D238" s="165" t="s">
        <v>539</v>
      </c>
      <c r="E238" s="156" t="s">
        <v>540</v>
      </c>
      <c r="F238" s="204" t="s">
        <v>356</v>
      </c>
      <c r="G238" s="127"/>
    </row>
    <row r="239" spans="1:7" ht="32.25" customHeight="1" x14ac:dyDescent="0.3">
      <c r="A239" s="191" t="s">
        <v>397</v>
      </c>
      <c r="B239" s="130">
        <v>0</v>
      </c>
      <c r="C239" s="131"/>
      <c r="D239" s="95" t="s">
        <v>501</v>
      </c>
      <c r="E239" s="299" t="s">
        <v>502</v>
      </c>
      <c r="F239" s="204" t="s">
        <v>356</v>
      </c>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0.57894736842105265</v>
      </c>
    </row>
    <row r="246" spans="1:7" x14ac:dyDescent="0.3">
      <c r="A246" s="145"/>
      <c r="B246" s="124"/>
      <c r="C246" s="135"/>
      <c r="D246" s="124"/>
    </row>
    <row r="247" spans="1:7" ht="18" x14ac:dyDescent="0.3">
      <c r="A247" s="194" t="s">
        <v>172</v>
      </c>
      <c r="B247" s="195"/>
      <c r="C247" s="195"/>
      <c r="D247" s="195"/>
      <c r="E247" s="195"/>
      <c r="F247" s="197"/>
    </row>
    <row r="248" spans="1:7" ht="67.5" customHeight="1" x14ac:dyDescent="0.3">
      <c r="A248" s="4" t="s">
        <v>182</v>
      </c>
      <c r="B248" s="130">
        <v>1</v>
      </c>
      <c r="C248" s="130"/>
      <c r="D248" s="300" t="s">
        <v>552</v>
      </c>
      <c r="E248" s="94"/>
      <c r="F248" s="204" t="s">
        <v>356</v>
      </c>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454</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37" t="s">
        <v>503</v>
      </c>
      <c r="E254" s="106"/>
      <c r="F254" s="204" t="s">
        <v>356</v>
      </c>
    </row>
    <row r="255" spans="1:7" ht="49.5" x14ac:dyDescent="0.3">
      <c r="A255" s="70" t="s">
        <v>143</v>
      </c>
      <c r="B255" s="130">
        <v>1</v>
      </c>
      <c r="C255" s="130"/>
      <c r="D255" s="138" t="s">
        <v>553</v>
      </c>
      <c r="E255" s="94"/>
      <c r="F255" s="204" t="s">
        <v>356</v>
      </c>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t="str">
        <f>IF(D261=1, 2, IF(AND(D261&lt;1,D261&gt;0), 1, "0"))</f>
        <v>0</v>
      </c>
      <c r="C261" s="140"/>
      <c r="D261" s="281">
        <f>IFERROR(E261/F261,"N.A")</f>
        <v>0</v>
      </c>
      <c r="E261" s="282">
        <f>COUNTIF('A2 Exploitation'!F212:F260,"ok")</f>
        <v>0</v>
      </c>
      <c r="F261" s="283">
        <f>COUNTA('A2 Exploitation'!F212:F260)</f>
        <v>3</v>
      </c>
    </row>
    <row r="262" spans="1:7" x14ac:dyDescent="0.3">
      <c r="A262" s="5" t="s">
        <v>36</v>
      </c>
      <c r="B262" s="5"/>
      <c r="C262" s="5"/>
      <c r="D262" s="5">
        <f>SUM(B248:C255,B257:C261)</f>
        <v>21</v>
      </c>
    </row>
    <row r="263" spans="1:7" x14ac:dyDescent="0.3">
      <c r="A263" s="5" t="s">
        <v>35</v>
      </c>
      <c r="B263" s="132"/>
      <c r="C263" s="133"/>
      <c r="D263" s="134">
        <f>D262/(COUNT(B248:C255,B257:C261)*2)</f>
        <v>0.875</v>
      </c>
    </row>
    <row r="264" spans="1:7" x14ac:dyDescent="0.3">
      <c r="A264" s="145"/>
      <c r="B264" s="124"/>
      <c r="C264" s="135"/>
      <c r="D264" s="124"/>
    </row>
    <row r="265" spans="1:7" ht="18" x14ac:dyDescent="0.35">
      <c r="A265" s="42" t="s">
        <v>70</v>
      </c>
      <c r="B265" s="152"/>
      <c r="C265" s="153"/>
      <c r="D265" s="143">
        <f>SUM(D262,D222,D244)</f>
        <v>62</v>
      </c>
    </row>
    <row r="266" spans="1:7" ht="18" x14ac:dyDescent="0.35">
      <c r="A266" s="57" t="s">
        <v>202</v>
      </c>
      <c r="B266" s="160"/>
      <c r="C266" s="161"/>
      <c r="D266" s="162">
        <f>D265/(COUNT(B226:C243,B248:C255,B212:C221,B257:C261)*2)</f>
        <v>0.75609756097560976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43312</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ht="49.5" x14ac:dyDescent="0.3">
      <c r="A273" s="222" t="s">
        <v>364</v>
      </c>
      <c r="B273" s="130">
        <v>0</v>
      </c>
      <c r="C273" s="150"/>
      <c r="D273" s="156" t="s">
        <v>504</v>
      </c>
      <c r="E273" s="116" t="s">
        <v>505</v>
      </c>
      <c r="F273" s="204" t="s">
        <v>356</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66" x14ac:dyDescent="0.3">
      <c r="A279" s="10" t="s">
        <v>174</v>
      </c>
      <c r="B279" s="130">
        <v>0</v>
      </c>
      <c r="C279" s="130"/>
      <c r="D279" s="165" t="s">
        <v>541</v>
      </c>
      <c r="E279" s="149" t="s">
        <v>542</v>
      </c>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0.83333333333333337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78.75" customHeight="1" x14ac:dyDescent="0.3">
      <c r="A289" s="211" t="s">
        <v>372</v>
      </c>
      <c r="B289" s="130">
        <v>1</v>
      </c>
      <c r="C289" s="131"/>
      <c r="D289" s="214" t="s">
        <v>558</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90" customHeight="1" x14ac:dyDescent="0.3">
      <c r="A297" s="270" t="s">
        <v>388</v>
      </c>
      <c r="B297" s="130">
        <v>1</v>
      </c>
      <c r="C297" s="136" t="str">
        <f>IF(B297=0, -10, "0")</f>
        <v>0</v>
      </c>
      <c r="D297" s="156" t="s">
        <v>506</v>
      </c>
      <c r="E297" s="116"/>
      <c r="F297" s="204" t="s">
        <v>356</v>
      </c>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68" x14ac:dyDescent="0.3">
      <c r="A302" s="209" t="s">
        <v>157</v>
      </c>
      <c r="B302" s="130">
        <v>0</v>
      </c>
      <c r="C302" s="150">
        <f>IF(B302=0, -5, "0")</f>
        <v>-5</v>
      </c>
      <c r="D302" s="301" t="s">
        <v>543</v>
      </c>
      <c r="E302" s="165" t="s">
        <v>507</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COUNTIF('A2 Exploitation'!F273:F312,"ok")</f>
        <v>1</v>
      </c>
      <c r="F313" s="283">
        <f>COUNTA('A2 Exploitation'!F273:F312)</f>
        <v>1</v>
      </c>
      <c r="G313" s="214"/>
    </row>
    <row r="314" spans="1:7" s="16" customFormat="1" x14ac:dyDescent="0.3">
      <c r="A314" s="5" t="s">
        <v>36</v>
      </c>
      <c r="B314" s="5"/>
      <c r="C314" s="5"/>
      <c r="D314" s="5">
        <f>SUM(B289:C307,B309:C313)</f>
        <v>39</v>
      </c>
      <c r="F314" s="206"/>
      <c r="G314" s="214"/>
    </row>
    <row r="315" spans="1:7" s="16" customFormat="1" x14ac:dyDescent="0.3">
      <c r="A315" s="5" t="s">
        <v>35</v>
      </c>
      <c r="B315" s="132"/>
      <c r="C315" s="133"/>
      <c r="D315" s="134">
        <f>D314/(COUNT(B289:C307,B309:C313)*2)</f>
        <v>0.78</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0.79729729729729726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43312</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508</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"0"))</f>
        <v>0</v>
      </c>
      <c r="C353" s="130"/>
      <c r="D353" s="281">
        <f>IFERROR(E353/F353,"N.A")</f>
        <v>0</v>
      </c>
      <c r="E353" s="282">
        <f>COUNTIF('A2 Exploitation'!F325:F352,"ok")</f>
        <v>0</v>
      </c>
      <c r="F353" s="283">
        <f>COUNTA('A2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43312</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544</v>
      </c>
      <c r="E377" s="94"/>
      <c r="F377" s="204"/>
      <c r="G377" s="127"/>
    </row>
    <row r="378" spans="1:7" ht="51.75" x14ac:dyDescent="0.35">
      <c r="A378" s="261" t="s">
        <v>7</v>
      </c>
      <c r="B378" s="130">
        <v>0</v>
      </c>
      <c r="C378" s="136">
        <f>IF(B378=0, -10, IF(B378=1, -5, "0"))</f>
        <v>-10</v>
      </c>
      <c r="D378" s="95" t="s">
        <v>510</v>
      </c>
      <c r="E378" s="149" t="s">
        <v>509</v>
      </c>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2</v>
      </c>
      <c r="C381" s="130" t="str">
        <f>IF(B381=0, -5, "0")</f>
        <v>0</v>
      </c>
      <c r="D381" s="149" t="s">
        <v>554</v>
      </c>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5</v>
      </c>
      <c r="G387" s="127"/>
    </row>
    <row r="388" spans="1:7" x14ac:dyDescent="0.3">
      <c r="A388" s="5" t="s">
        <v>35</v>
      </c>
      <c r="B388" s="132"/>
      <c r="C388" s="133"/>
      <c r="D388" s="134">
        <f>D387/(COUNT(B377:C382,B384:C386)*2)</f>
        <v>0.25</v>
      </c>
      <c r="G388" s="127"/>
    </row>
    <row r="389" spans="1:7" x14ac:dyDescent="0.3">
      <c r="A389" s="2"/>
      <c r="B389" s="135"/>
      <c r="C389" s="135"/>
      <c r="D389" s="135"/>
      <c r="G389" s="127"/>
    </row>
    <row r="390" spans="1:7" ht="18" x14ac:dyDescent="0.35">
      <c r="A390" s="42" t="s">
        <v>40</v>
      </c>
      <c r="B390" s="152"/>
      <c r="C390" s="153"/>
      <c r="D390" s="143">
        <f>SUM(D387,D373)</f>
        <v>21</v>
      </c>
      <c r="G390" s="127"/>
    </row>
    <row r="391" spans="1:7" ht="18" x14ac:dyDescent="0.35">
      <c r="A391" s="42" t="s">
        <v>205</v>
      </c>
      <c r="B391" s="152"/>
      <c r="C391" s="153"/>
      <c r="D391" s="168">
        <f>D390/(COUNT(B377:C382,B365:C372,B384:C386)*2)</f>
        <v>0.58333333333333337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43312</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43312</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16" t="s">
        <v>545</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43312</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43312</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ht="33" x14ac:dyDescent="0.3">
      <c r="A509" s="6" t="s">
        <v>15</v>
      </c>
      <c r="B509" s="130">
        <v>2</v>
      </c>
      <c r="C509" s="130"/>
      <c r="D509" s="95" t="s">
        <v>511</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f>IF(D512=1, 2, IF(AND(D512&lt;1,D512&gt;0), 1, "0"))</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43312</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COUNTIF('A2 Exploitation'!F520:F531,"ok")</f>
        <v>1</v>
      </c>
      <c r="F532" s="283">
        <f>COUNTA('A2 Exploitation'!F520:F531)</f>
        <v>1</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43312</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0.8571428571428571</v>
      </c>
    </row>
    <row r="548" spans="1:4" ht="22.5" x14ac:dyDescent="0.45">
      <c r="A548" s="35" t="s">
        <v>45</v>
      </c>
      <c r="B548" s="181"/>
      <c r="C548" s="182"/>
      <c r="D548" s="183">
        <f>SUM(D544,D533,D513,D502,D443,D390,D357,D45,D317,D265,D157,D480,D204,D102)</f>
        <v>555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0.90390879478827357</v>
      </c>
    </row>
  </sheetData>
  <sheetProtection algorithmName="SHA-512" hashValue="MOxKHzSB34kVER83qTtv+lhqImh89OeuZwIq1gxABAQg6OG8soeqT1lpVaBQ+dxjX3AcI1H5DBo29ZHOc+4HeA==" saltValue="XF64tnTgIhfT4JfN4u9u0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40:B542 B21:B24 B520:B531 B39:B40 B53:B60 B65:B83 B29:B37 B88:B93 B110:B116 B121:B138 B95:B98 B143:B147 B165:B171 B149:B152 B176:B194 B212:B221 B226:B243 B196:B199 B257:B260 B273:B284 B248:B255 B309:B312 B325:B332 B289:B307 B350:B352 B365:B372 B337:B348 B377:B382 B398:B405 B410:B416 B421:B425 B384:B385 B436:B438 B451:B456 B430:B434 B461:B470 B472:B475 B496:B497 B509:B511 B488:B49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2" orientation="portrait" r:id="rId1"/>
  <rowBreaks count="5" manualBreakCount="5">
    <brk id="85" max="11" man="1"/>
    <brk id="205" max="6" man="1"/>
    <brk id="267" max="11" man="1"/>
    <brk id="388" max="6" man="1"/>
    <brk id="545"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96" zoomScaleNormal="90" zoomScaleSheetLayoutView="96"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6" t="s">
        <v>50</v>
      </c>
      <c r="B6" s="336"/>
      <c r="C6" s="336"/>
      <c r="D6" s="336"/>
      <c r="E6" s="336"/>
      <c r="F6" s="336"/>
      <c r="G6" s="125"/>
    </row>
    <row r="7" spans="1:7" s="12" customFormat="1" ht="21.75" customHeight="1" x14ac:dyDescent="0.45">
      <c r="A7" s="314" t="str">
        <f>'A3 Exploitation'!A8:F8</f>
        <v>Dorra Sousse</v>
      </c>
      <c r="B7" s="314"/>
      <c r="C7" s="314"/>
      <c r="D7" s="314"/>
      <c r="E7" s="314"/>
      <c r="F7" s="314"/>
      <c r="G7" s="125"/>
    </row>
    <row r="8" spans="1:7" s="12" customFormat="1" ht="24" x14ac:dyDescent="0.45">
      <c r="A8" s="14" t="s">
        <v>42</v>
      </c>
      <c r="B8" s="337" t="str">
        <f>'A3 Exploitation'!B9:F9</f>
        <v>Dr Raja Bouhalfaya-Mr Yassine Elloumi</v>
      </c>
      <c r="C8" s="337"/>
      <c r="D8" s="337"/>
      <c r="E8" s="337"/>
      <c r="F8" s="337"/>
      <c r="G8" s="125"/>
    </row>
    <row r="9" spans="1:7" s="12" customFormat="1" ht="24" x14ac:dyDescent="0.45">
      <c r="A9" s="15" t="s">
        <v>44</v>
      </c>
      <c r="B9" s="338" t="str">
        <f>'A3 Exploitation'!B10:F10</f>
        <v>Directeur du magasin et chefs rayons</v>
      </c>
      <c r="C9" s="338"/>
      <c r="D9" s="338"/>
      <c r="E9" s="338"/>
      <c r="F9" s="338"/>
      <c r="G9" s="125"/>
    </row>
    <row r="10" spans="1:7" s="12" customFormat="1" ht="24" x14ac:dyDescent="0.45">
      <c r="A10" s="14" t="s">
        <v>43</v>
      </c>
      <c r="B10" s="335">
        <f>'A3 Exploitation'!B11:F11</f>
        <v>43312</v>
      </c>
      <c r="C10" s="335"/>
      <c r="D10" s="335"/>
      <c r="E10" s="335"/>
      <c r="F10" s="335"/>
      <c r="G10" s="125"/>
    </row>
    <row r="11" spans="1:7" s="12" customFormat="1" ht="24" x14ac:dyDescent="0.45">
      <c r="A11" s="14" t="s">
        <v>294</v>
      </c>
      <c r="B11" s="339">
        <f>D199</f>
        <v>0.86324786324786329</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ht="49.5" x14ac:dyDescent="0.3">
      <c r="A17" s="17" t="s">
        <v>269</v>
      </c>
      <c r="B17" s="94">
        <v>0</v>
      </c>
      <c r="C17" s="94"/>
      <c r="D17" s="113" t="s">
        <v>559</v>
      </c>
      <c r="E17" s="95" t="s">
        <v>512</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92">
        <f>SUM(B17:C21)</f>
        <v>8</v>
      </c>
    </row>
    <row r="23" spans="1:7" x14ac:dyDescent="0.3">
      <c r="A23" s="340" t="s">
        <v>295</v>
      </c>
      <c r="B23" s="341"/>
      <c r="C23" s="342"/>
      <c r="D23" s="33">
        <f>D22/(COUNT(B17:C21)*2)</f>
        <v>0.8</v>
      </c>
    </row>
    <row r="24" spans="1:7" s="22" customFormat="1" x14ac:dyDescent="0.3">
      <c r="A24" s="26"/>
      <c r="B24" s="27"/>
      <c r="C24" s="27"/>
      <c r="D24" s="28"/>
      <c r="G24" s="126"/>
    </row>
    <row r="25" spans="1:7" ht="19.5" x14ac:dyDescent="0.4">
      <c r="A25" s="348" t="s">
        <v>4</v>
      </c>
      <c r="B25" s="349"/>
      <c r="C25" s="349"/>
      <c r="D25" s="349"/>
      <c r="E25" s="349"/>
      <c r="F25" s="349"/>
    </row>
    <row r="26" spans="1:7" ht="33.75" x14ac:dyDescent="0.35">
      <c r="A26" s="40" t="s">
        <v>97</v>
      </c>
      <c r="B26" s="94">
        <v>2</v>
      </c>
      <c r="C26" s="120" t="str">
        <f>IF(B26=0, -5, "0")</f>
        <v>0</v>
      </c>
      <c r="D26" s="95" t="s">
        <v>513</v>
      </c>
      <c r="E26" s="95"/>
      <c r="F26" s="94"/>
    </row>
    <row r="27" spans="1:7" x14ac:dyDescent="0.3">
      <c r="A27" s="17" t="s">
        <v>90</v>
      </c>
      <c r="B27" s="94">
        <v>2</v>
      </c>
      <c r="C27" s="94"/>
      <c r="D27" s="95"/>
      <c r="E27" s="94"/>
      <c r="F27" s="94"/>
    </row>
    <row r="28" spans="1:7" ht="49.5" x14ac:dyDescent="0.3">
      <c r="A28" s="44" t="s">
        <v>370</v>
      </c>
      <c r="B28" s="94">
        <v>2</v>
      </c>
      <c r="C28" s="94"/>
      <c r="D28" s="95" t="s">
        <v>514</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91">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91">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ht="49.5" x14ac:dyDescent="0.3">
      <c r="A46" s="17" t="s">
        <v>270</v>
      </c>
      <c r="B46" s="94">
        <v>1</v>
      </c>
      <c r="C46" s="94"/>
      <c r="D46" s="95" t="s">
        <v>536</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0</v>
      </c>
      <c r="C50" s="94"/>
      <c r="D50" s="123" t="s">
        <v>515</v>
      </c>
      <c r="E50" s="95" t="s">
        <v>516</v>
      </c>
      <c r="F50" s="94" t="s">
        <v>356</v>
      </c>
    </row>
    <row r="51" spans="1:7" ht="18" x14ac:dyDescent="0.35">
      <c r="A51" s="40" t="s">
        <v>296</v>
      </c>
      <c r="B51" s="94">
        <v>2</v>
      </c>
      <c r="C51" s="120" t="str">
        <f>IF(B51=0, -5, "0")</f>
        <v>0</v>
      </c>
      <c r="D51" s="98"/>
      <c r="E51" s="94"/>
      <c r="F51" s="94"/>
    </row>
    <row r="52" spans="1:7" x14ac:dyDescent="0.3">
      <c r="A52" s="340" t="s">
        <v>36</v>
      </c>
      <c r="B52" s="341"/>
      <c r="C52" s="342"/>
      <c r="D52" s="91">
        <f>SUM(B46:C51)</f>
        <v>9</v>
      </c>
    </row>
    <row r="53" spans="1:7" x14ac:dyDescent="0.3">
      <c r="A53" s="340" t="s">
        <v>295</v>
      </c>
      <c r="B53" s="341"/>
      <c r="C53" s="342"/>
      <c r="D53" s="33">
        <f>D52/(COUNT(B46:C51)*2)</f>
        <v>0.75</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16.25" x14ac:dyDescent="0.35">
      <c r="A60" s="43" t="s">
        <v>221</v>
      </c>
      <c r="B60" s="94">
        <v>0</v>
      </c>
      <c r="C60" s="120">
        <f>IF(B60=0, -5, "0")</f>
        <v>-5</v>
      </c>
      <c r="D60" s="95" t="s">
        <v>518</v>
      </c>
      <c r="E60" s="113" t="s">
        <v>517</v>
      </c>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91">
        <f>SUM(B56:C62)</f>
        <v>7</v>
      </c>
    </row>
    <row r="64" spans="1:7" x14ac:dyDescent="0.3">
      <c r="A64" s="340" t="s">
        <v>295</v>
      </c>
      <c r="B64" s="341"/>
      <c r="C64" s="342"/>
      <c r="D64" s="33">
        <f>D63/(COUNT(B56:C62)*2)</f>
        <v>0.4375</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51" x14ac:dyDescent="0.4">
      <c r="A68" s="17" t="s">
        <v>272</v>
      </c>
      <c r="B68" s="100">
        <v>1</v>
      </c>
      <c r="C68" s="101"/>
      <c r="D68" s="95" t="s">
        <v>546</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50.25" x14ac:dyDescent="0.35">
      <c r="A75" s="46" t="s">
        <v>192</v>
      </c>
      <c r="B75" s="100">
        <v>2</v>
      </c>
      <c r="C75" s="120" t="str">
        <f>IF(B75=0, -5, "0")</f>
        <v>0</v>
      </c>
      <c r="D75" s="95" t="s">
        <v>519</v>
      </c>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91">
        <f>SUM(B67:C83)</f>
        <v>27</v>
      </c>
    </row>
    <row r="85" spans="1:7" x14ac:dyDescent="0.3">
      <c r="A85" s="340" t="s">
        <v>295</v>
      </c>
      <c r="B85" s="341"/>
      <c r="C85" s="342"/>
      <c r="D85" s="33">
        <f>D84/(COUNT(B67:C83)*2)</f>
        <v>0.9642857142857143</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51" x14ac:dyDescent="0.4">
      <c r="A89" s="17" t="s">
        <v>272</v>
      </c>
      <c r="B89" s="110">
        <v>1</v>
      </c>
      <c r="C89" s="101"/>
      <c r="D89" s="95" t="s">
        <v>520</v>
      </c>
      <c r="E89" s="94"/>
      <c r="F89" s="94" t="s">
        <v>356</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66.75" x14ac:dyDescent="0.35">
      <c r="A93" s="46" t="s">
        <v>230</v>
      </c>
      <c r="B93" s="110">
        <v>2</v>
      </c>
      <c r="C93" s="120" t="str">
        <f>IF(B93=0, -5, "0")</f>
        <v>0</v>
      </c>
      <c r="D93" s="124" t="s">
        <v>547</v>
      </c>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521</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91">
        <f>SUM(B88:C101)</f>
        <v>25</v>
      </c>
    </row>
    <row r="103" spans="1:7" x14ac:dyDescent="0.3">
      <c r="A103" s="340" t="s">
        <v>295</v>
      </c>
      <c r="B103" s="341"/>
      <c r="C103" s="342"/>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522</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2</v>
      </c>
      <c r="C115" s="120" t="str">
        <f>IF(B115=0, -5, "0")</f>
        <v>0</v>
      </c>
      <c r="D115" s="95" t="s">
        <v>523</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91">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34.5" x14ac:dyDescent="0.4">
      <c r="A125" s="20" t="s">
        <v>247</v>
      </c>
      <c r="B125" s="111">
        <v>1</v>
      </c>
      <c r="C125" s="101"/>
      <c r="D125" s="95" t="s">
        <v>524</v>
      </c>
      <c r="E125" s="95"/>
      <c r="F125" s="94" t="s">
        <v>356</v>
      </c>
    </row>
    <row r="126" spans="1:7" ht="19.5" x14ac:dyDescent="0.4">
      <c r="A126" s="17" t="s">
        <v>292</v>
      </c>
      <c r="B126" s="111">
        <v>2</v>
      </c>
      <c r="C126" s="101"/>
      <c r="D126" s="107"/>
      <c r="E126" s="102"/>
      <c r="F126" s="94"/>
    </row>
    <row r="127" spans="1:7" ht="36" x14ac:dyDescent="0.35">
      <c r="A127" s="43" t="s">
        <v>213</v>
      </c>
      <c r="B127" s="111">
        <v>2</v>
      </c>
      <c r="C127" s="120" t="str">
        <f>IF(B127=0, -5, "0")</f>
        <v>0</v>
      </c>
      <c r="D127" s="95" t="s">
        <v>525</v>
      </c>
      <c r="E127" s="102"/>
      <c r="F127" s="94"/>
    </row>
    <row r="128" spans="1:7" ht="33.75" x14ac:dyDescent="0.35">
      <c r="A128" s="40" t="s">
        <v>236</v>
      </c>
      <c r="B128" s="111">
        <v>2</v>
      </c>
      <c r="C128" s="120" t="str">
        <f>IF(B128=0, -5, "0")</f>
        <v>0</v>
      </c>
      <c r="D128" s="95" t="s">
        <v>526</v>
      </c>
      <c r="E128" s="95"/>
      <c r="F128" s="94"/>
    </row>
    <row r="129" spans="1:7" x14ac:dyDescent="0.3">
      <c r="A129" s="20" t="s">
        <v>166</v>
      </c>
      <c r="B129" s="111">
        <v>2</v>
      </c>
      <c r="C129" s="121"/>
      <c r="D129" s="95"/>
      <c r="E129" s="95"/>
      <c r="F129" s="94"/>
    </row>
    <row r="130" spans="1:7" ht="99.75" x14ac:dyDescent="0.35">
      <c r="A130" s="43" t="s">
        <v>194</v>
      </c>
      <c r="B130" s="111">
        <v>2</v>
      </c>
      <c r="C130" s="120" t="str">
        <f>IF(B130=0, -5, "0")</f>
        <v>0</v>
      </c>
      <c r="D130" s="95" t="s">
        <v>548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91">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95" t="s">
        <v>527</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33.75" x14ac:dyDescent="0.35">
      <c r="A145" s="40" t="s">
        <v>195</v>
      </c>
      <c r="B145" s="110">
        <v>2</v>
      </c>
      <c r="C145" s="120" t="str">
        <f>IF(B145=0, -5, "0")</f>
        <v>0</v>
      </c>
      <c r="D145" s="95" t="s">
        <v>528</v>
      </c>
      <c r="E145" s="94"/>
      <c r="F145" s="94"/>
    </row>
    <row r="146" spans="1:7" ht="33" x14ac:dyDescent="0.3">
      <c r="A146" s="23" t="s">
        <v>95</v>
      </c>
      <c r="B146" s="110">
        <v>1</v>
      </c>
      <c r="C146" s="95"/>
      <c r="D146" s="124" t="s">
        <v>532</v>
      </c>
      <c r="E146" s="94"/>
      <c r="F146" s="94" t="s">
        <v>357</v>
      </c>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91">
        <f>SUM(B137:C148)</f>
        <v>23</v>
      </c>
    </row>
    <row r="150" spans="1:7" x14ac:dyDescent="0.3">
      <c r="A150" s="340" t="s">
        <v>295</v>
      </c>
      <c r="B150" s="341"/>
      <c r="C150" s="342"/>
      <c r="D150" s="33">
        <f>D149/(COUNT(B137:C148)*2)</f>
        <v>0.95833333333333337</v>
      </c>
    </row>
    <row r="151" spans="1:7" s="22" customFormat="1" x14ac:dyDescent="0.3">
      <c r="A151" s="26"/>
      <c r="B151" s="27"/>
      <c r="C151" s="27"/>
      <c r="D151" s="28"/>
      <c r="G151" s="126"/>
    </row>
    <row r="152" spans="1:7" ht="19.5" x14ac:dyDescent="0.4">
      <c r="A152" s="348" t="s">
        <v>217</v>
      </c>
      <c r="B152" s="349"/>
      <c r="C152" s="349"/>
      <c r="D152" s="349"/>
      <c r="E152" s="349"/>
      <c r="F152" s="349"/>
    </row>
    <row r="153" spans="1:7" ht="33" x14ac:dyDescent="0.3">
      <c r="A153" s="50" t="s">
        <v>279</v>
      </c>
      <c r="B153" s="94">
        <v>1</v>
      </c>
      <c r="C153" s="94"/>
      <c r="D153" s="95" t="s">
        <v>529</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0</v>
      </c>
      <c r="C156" s="120">
        <f>IF(B156=0, -5, "0")</f>
        <v>-5</v>
      </c>
      <c r="D156" s="95" t="s">
        <v>530</v>
      </c>
      <c r="E156" s="94"/>
      <c r="F156" s="94" t="s">
        <v>357</v>
      </c>
    </row>
    <row r="157" spans="1:7" ht="50.25" x14ac:dyDescent="0.35">
      <c r="A157" s="40" t="s">
        <v>308</v>
      </c>
      <c r="B157" s="94">
        <v>1</v>
      </c>
      <c r="C157" s="120" t="str">
        <f>IF(B157=0, -5, "0")</f>
        <v>0</v>
      </c>
      <c r="D157" s="95" t="s">
        <v>531</v>
      </c>
      <c r="E157" s="94"/>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92">
        <f>SUM(B153:C160)</f>
        <v>7</v>
      </c>
    </row>
    <row r="162" spans="1:7" x14ac:dyDescent="0.3">
      <c r="A162" s="340" t="s">
        <v>295</v>
      </c>
      <c r="B162" s="341"/>
      <c r="C162" s="342"/>
      <c r="D162" s="33">
        <f>D161/(COUNT(B153:C160)*2)</f>
        <v>0.3888888888888889</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91">
        <f>SUM(B165:C168)</f>
        <v>8</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row>
    <row r="174" spans="1:7" ht="33" x14ac:dyDescent="0.3">
      <c r="A174" s="17" t="s">
        <v>87</v>
      </c>
      <c r="B174" s="94">
        <v>1</v>
      </c>
      <c r="C174" s="94"/>
      <c r="D174" s="95" t="s">
        <v>533</v>
      </c>
      <c r="E174" s="94"/>
      <c r="F174" s="94" t="s">
        <v>357</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91">
        <f>SUM(B173:C176)</f>
        <v>7</v>
      </c>
    </row>
    <row r="178" spans="1:7" x14ac:dyDescent="0.3">
      <c r="A178" s="340" t="s">
        <v>295</v>
      </c>
      <c r="B178" s="341"/>
      <c r="C178" s="342"/>
      <c r="D178" s="33">
        <f>D177/(COUNT(B173:C176)*2)</f>
        <v>0.875</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ht="37.5" customHeight="1" x14ac:dyDescent="0.3">
      <c r="A182" s="52" t="s">
        <v>220</v>
      </c>
      <c r="B182" s="94">
        <v>1</v>
      </c>
      <c r="C182" s="94"/>
      <c r="D182" s="113" t="s">
        <v>534</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91">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48" t="s">
        <v>216</v>
      </c>
      <c r="B189" s="349"/>
      <c r="C189" s="349"/>
      <c r="D189" s="349"/>
      <c r="E189" s="349"/>
      <c r="F189" s="349"/>
    </row>
    <row r="190" spans="1:7" ht="33" x14ac:dyDescent="0.3">
      <c r="A190" s="44" t="s">
        <v>371</v>
      </c>
      <c r="B190" s="94">
        <v>1</v>
      </c>
      <c r="C190" s="94"/>
      <c r="D190" s="95" t="s">
        <v>535</v>
      </c>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5</v>
      </c>
    </row>
    <row r="195" spans="1:6" x14ac:dyDescent="0.3">
      <c r="A195" s="340" t="s">
        <v>295</v>
      </c>
      <c r="B195" s="341"/>
      <c r="C195" s="342"/>
      <c r="D195" s="33">
        <f>D194/(COUNT(B190:C193)*2)</f>
        <v>0.83333333333333337</v>
      </c>
    </row>
    <row r="197" spans="1:6" ht="18" x14ac:dyDescent="0.35">
      <c r="A197" s="64" t="s">
        <v>246</v>
      </c>
      <c r="B197" s="63"/>
      <c r="C197" s="63"/>
      <c r="D197" s="298">
        <f>E197/F197</f>
        <v>0.55555555555555558</v>
      </c>
      <c r="E197" s="287">
        <f>COUNTIF('A2 Technique'!F17:F193,"ok")</f>
        <v>10</v>
      </c>
      <c r="F197" s="288">
        <f>COUNTA('A2 Technique'!F17:F193)</f>
        <v>18</v>
      </c>
    </row>
    <row r="198" spans="1:6" ht="22.5" x14ac:dyDescent="0.3">
      <c r="A198" s="35" t="s">
        <v>322</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0.86324786324786329</v>
      </c>
    </row>
  </sheetData>
  <sheetProtection algorithmName="SHA-512" hashValue="HGIK+XCZCq6Y+5LSuLaHG+bb5wv1X0ucpNineSf+y6i4TNlbHmzr0MAEimBwdnnQsrBdPSbFWfEVXM6QSaU24g==" saltValue="3lO2H4MfYJ4v9VGGAuz4Y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39" orientation="portrait" r:id="rId1"/>
  <rowBreaks count="2" manualBreakCount="2">
    <brk id="85" max="5" man="1"/>
    <brk id="170"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248" zoomScale="86" zoomScaleSheetLayoutView="86" workbookViewId="0">
      <selection activeCell="D251" sqref="D25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3" t="s">
        <v>179</v>
      </c>
      <c r="B7" s="313"/>
      <c r="C7" s="313"/>
      <c r="D7" s="313"/>
      <c r="E7" s="313"/>
      <c r="F7" s="313"/>
      <c r="G7" s="125"/>
    </row>
    <row r="8" spans="1:7" ht="29.25" x14ac:dyDescent="0.45">
      <c r="A8" s="314" t="str">
        <f>'Page de garde'!D18</f>
        <v>Dorra Sousse</v>
      </c>
      <c r="B8" s="314"/>
      <c r="C8" s="314"/>
      <c r="D8" s="314"/>
      <c r="E8" s="314"/>
      <c r="F8" s="314"/>
      <c r="G8" s="125"/>
    </row>
    <row r="9" spans="1:7" ht="24" x14ac:dyDescent="0.45">
      <c r="A9" s="14" t="s">
        <v>42</v>
      </c>
      <c r="B9" s="315" t="s">
        <v>408</v>
      </c>
      <c r="C9" s="315"/>
      <c r="D9" s="315"/>
      <c r="E9" s="315"/>
      <c r="F9" s="315"/>
      <c r="G9" s="125"/>
    </row>
    <row r="10" spans="1:7" ht="24" x14ac:dyDescent="0.45">
      <c r="A10" s="15" t="s">
        <v>44</v>
      </c>
      <c r="B10" s="316" t="s">
        <v>409</v>
      </c>
      <c r="C10" s="316"/>
      <c r="D10" s="316"/>
      <c r="E10" s="316"/>
      <c r="F10" s="316"/>
      <c r="G10" s="125"/>
    </row>
    <row r="11" spans="1:7" ht="24" x14ac:dyDescent="0.45">
      <c r="A11" s="14" t="s">
        <v>43</v>
      </c>
      <c r="B11" s="311">
        <v>43432</v>
      </c>
      <c r="C11" s="311"/>
      <c r="D11" s="311"/>
      <c r="E11" s="311"/>
      <c r="F11" s="311"/>
      <c r="G11" s="125"/>
    </row>
    <row r="12" spans="1:7" ht="24" x14ac:dyDescent="0.45">
      <c r="A12" s="14" t="s">
        <v>239</v>
      </c>
      <c r="B12" s="317">
        <f>D549</f>
        <v>0.95454545454545459</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43432</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3" x14ac:dyDescent="0.3">
      <c r="A33" s="4" t="s">
        <v>51</v>
      </c>
      <c r="B33" s="130">
        <v>1</v>
      </c>
      <c r="C33" s="131"/>
      <c r="D33" s="240" t="s">
        <v>560</v>
      </c>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43432</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447</v>
      </c>
      <c r="B96" s="130">
        <v>2</v>
      </c>
      <c r="C96" s="213"/>
      <c r="D96" s="223"/>
      <c r="E96" s="106"/>
      <c r="F96" s="204"/>
      <c r="G96" s="127"/>
    </row>
    <row r="97" spans="1:7" s="112" customFormat="1" ht="31.5" customHeight="1" x14ac:dyDescent="0.3">
      <c r="A97" s="219" t="s">
        <v>448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2</v>
      </c>
      <c r="F99" s="283">
        <f>COUNTA('A3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43432</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561</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449</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50.25" customHeight="1" x14ac:dyDescent="0.3">
      <c r="A136" s="70" t="s">
        <v>178</v>
      </c>
      <c r="B136" s="130">
        <v>2</v>
      </c>
      <c r="C136" s="130"/>
      <c r="D136" s="95" t="s">
        <v>568</v>
      </c>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447</v>
      </c>
      <c r="B150" s="130">
        <v>2</v>
      </c>
      <c r="C150" s="225"/>
      <c r="D150" s="116"/>
      <c r="E150" s="116"/>
      <c r="F150" s="204"/>
      <c r="G150" s="127"/>
    </row>
    <row r="151" spans="1:7" s="112" customFormat="1" ht="30" x14ac:dyDescent="0.3">
      <c r="A151" s="219" t="s">
        <v>448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0.66666666666666663</v>
      </c>
      <c r="E153" s="282">
        <f>COUNTIF('A3 Exploitation'!F110:F152,"ok")</f>
        <v>2</v>
      </c>
      <c r="F153" s="283">
        <f>COUNTA('A3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43432</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570</v>
      </c>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447</v>
      </c>
      <c r="B197" s="130">
        <v>2</v>
      </c>
      <c r="C197" s="131"/>
      <c r="D197" s="116"/>
      <c r="E197" s="106"/>
      <c r="F197" s="204"/>
      <c r="G197" s="127"/>
    </row>
    <row r="198" spans="1:7" s="112" customFormat="1" ht="33" customHeight="1" x14ac:dyDescent="0.3">
      <c r="A198" s="10" t="s">
        <v>448</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0.5</v>
      </c>
      <c r="E200" s="282">
        <f>COUNTIF('A3 Exploitation'!F165:F199,"ok")</f>
        <v>1</v>
      </c>
      <c r="F200" s="283">
        <f>COUNTA('A3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43432</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ht="49.5" x14ac:dyDescent="0.3">
      <c r="A217" s="10" t="s">
        <v>27</v>
      </c>
      <c r="B217" s="130">
        <v>1</v>
      </c>
      <c r="C217" s="130"/>
      <c r="D217" s="95" t="s">
        <v>589</v>
      </c>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3" x14ac:dyDescent="0.3">
      <c r="A229" s="70" t="s">
        <v>160</v>
      </c>
      <c r="B229" s="130">
        <v>1</v>
      </c>
      <c r="C229" s="136"/>
      <c r="D229" s="113" t="s">
        <v>571</v>
      </c>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296" t="s">
        <v>574</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0.94444444444444442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ht="145.5" customHeight="1" x14ac:dyDescent="0.3">
      <c r="A250" s="269" t="s">
        <v>55</v>
      </c>
      <c r="B250" s="130">
        <v>0</v>
      </c>
      <c r="C250" s="136">
        <f>IF(B250=0, -10, IF(B250=1, -5, "0"))</f>
        <v>-10</v>
      </c>
      <c r="D250" s="151" t="s">
        <v>590</v>
      </c>
      <c r="E250" s="116" t="s">
        <v>572</v>
      </c>
      <c r="F250" s="204"/>
    </row>
    <row r="251" spans="1:7" ht="82.5" x14ac:dyDescent="0.3">
      <c r="A251" s="269" t="s">
        <v>375</v>
      </c>
      <c r="B251" s="130">
        <v>1</v>
      </c>
      <c r="C251" s="136" t="str">
        <f>IF(B251=0, -10, "0")</f>
        <v>0</v>
      </c>
      <c r="D251" s="220" t="s">
        <v>573</v>
      </c>
      <c r="E251" s="106"/>
      <c r="F251" s="204"/>
      <c r="G251" s="127"/>
    </row>
    <row r="252" spans="1:7" ht="30" x14ac:dyDescent="0.3">
      <c r="A252" s="208" t="s">
        <v>454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1</v>
      </c>
      <c r="C257" s="227"/>
      <c r="D257" s="355" t="s">
        <v>591</v>
      </c>
      <c r="E257" s="227"/>
      <c r="F257" s="204"/>
      <c r="G257" s="127"/>
    </row>
    <row r="258" spans="1:7" x14ac:dyDescent="0.3">
      <c r="A258" s="55" t="s">
        <v>447</v>
      </c>
      <c r="B258" s="130">
        <v>2</v>
      </c>
      <c r="C258" s="131"/>
      <c r="D258" s="147"/>
      <c r="E258" s="106"/>
      <c r="F258" s="204"/>
      <c r="G258" s="127"/>
    </row>
    <row r="259" spans="1:7" ht="30" x14ac:dyDescent="0.3">
      <c r="A259" s="219" t="s">
        <v>448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0.88888888888888884</v>
      </c>
      <c r="E261" s="282">
        <f>COUNTIF('A3 Exploitation'!F212:F260,"ok")</f>
        <v>8</v>
      </c>
      <c r="F261" s="283">
        <f>COUNTA('A3 Exploitation'!F212:F260)</f>
        <v>9</v>
      </c>
    </row>
    <row r="262" spans="1:7" x14ac:dyDescent="0.3">
      <c r="A262" s="5" t="s">
        <v>36</v>
      </c>
      <c r="B262" s="5"/>
      <c r="C262" s="5"/>
      <c r="D262" s="5">
        <f>SUM(B248:C255,B257:C261)</f>
        <v>11</v>
      </c>
    </row>
    <row r="263" spans="1:7" x14ac:dyDescent="0.3">
      <c r="A263" s="5" t="s">
        <v>35</v>
      </c>
      <c r="B263" s="132"/>
      <c r="C263" s="133"/>
      <c r="D263" s="134">
        <f>D262/(COUNT(B248:C255,B257:C261)*2)</f>
        <v>0.39285714285714285</v>
      </c>
    </row>
    <row r="264" spans="1:7" x14ac:dyDescent="0.3">
      <c r="A264" s="145"/>
      <c r="B264" s="124"/>
      <c r="C264" s="135"/>
      <c r="D264" s="124"/>
    </row>
    <row r="265" spans="1:7" ht="18" x14ac:dyDescent="0.35">
      <c r="A265" s="42" t="s">
        <v>70</v>
      </c>
      <c r="B265" s="152"/>
      <c r="C265" s="153"/>
      <c r="D265" s="143">
        <f>SUM(D262,D222,D244)</f>
        <v>64</v>
      </c>
    </row>
    <row r="266" spans="1:7" ht="18" x14ac:dyDescent="0.35">
      <c r="A266" s="57" t="s">
        <v>202</v>
      </c>
      <c r="B266" s="160"/>
      <c r="C266" s="161"/>
      <c r="D266" s="162">
        <f>D265/(COUNT(B226:C243,B248:C255,B212:C221,B257:C261)*2)</f>
        <v>0.76190476190476186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43432</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578</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447</v>
      </c>
      <c r="B310" s="130">
        <v>2</v>
      </c>
      <c r="C310" s="213"/>
      <c r="D310" s="165"/>
      <c r="E310" s="106"/>
      <c r="F310" s="204"/>
      <c r="G310" s="214"/>
    </row>
    <row r="311" spans="1:7" s="16" customFormat="1" ht="30" x14ac:dyDescent="0.3">
      <c r="A311" s="219" t="s">
        <v>448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5</v>
      </c>
      <c r="F313" s="283">
        <f>COUNTA('A3 Exploitation'!F273:F312)</f>
        <v>5</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43432</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448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26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43432</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448</v>
      </c>
      <c r="B385" s="130">
        <v>2</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43432</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448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43432</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447</v>
      </c>
      <c r="B473" s="130">
        <v>2</v>
      </c>
      <c r="C473" s="213"/>
      <c r="D473" s="116"/>
      <c r="E473" s="106"/>
      <c r="F473" s="204"/>
      <c r="G473" s="127"/>
    </row>
    <row r="474" spans="1:7" s="112" customFormat="1" ht="30" x14ac:dyDescent="0.3">
      <c r="A474" s="219" t="s">
        <v>448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2"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43432</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43432</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2</v>
      </c>
      <c r="C509" s="130"/>
      <c r="D509" s="95"/>
      <c r="E509" s="94"/>
      <c r="F509" s="204"/>
    </row>
    <row r="510" spans="1:7" ht="33" x14ac:dyDescent="0.3">
      <c r="A510" s="9" t="s">
        <v>218</v>
      </c>
      <c r="B510" s="130">
        <v>1</v>
      </c>
      <c r="C510" s="130"/>
      <c r="D510" s="138" t="s">
        <v>593</v>
      </c>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43432</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43432</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0.81111111111111112</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0.95454545454545459</v>
      </c>
    </row>
  </sheetData>
  <sheetProtection algorithmName="SHA-512" hashValue="d+lVHD4K2cypD2LnShvd7l9MxntZi2xOiEHyv68kFzq+58vieFxjMZp18mIceOB6rSndZu+a/246zIsrMWy3gQ==" saltValue="r+7CGPaIZk0xlOj0ZFxUV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zoomScale="87" zoomScaleNormal="90" zoomScaleSheetLayoutView="87" workbookViewId="0">
      <selection activeCell="E2" sqref="E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6" t="s">
        <v>50</v>
      </c>
      <c r="B6" s="336"/>
      <c r="C6" s="336"/>
      <c r="D6" s="336"/>
      <c r="E6" s="336"/>
      <c r="F6" s="336"/>
      <c r="G6" s="125"/>
    </row>
    <row r="7" spans="1:7" s="12" customFormat="1" ht="21.75" customHeight="1" x14ac:dyDescent="0.45">
      <c r="A7" s="314" t="str">
        <f>'A3 Exploitation'!A8:F8</f>
        <v>Dorra Sousse</v>
      </c>
      <c r="B7" s="314"/>
      <c r="C7" s="314"/>
      <c r="D7" s="314"/>
      <c r="E7" s="314"/>
      <c r="F7" s="314"/>
      <c r="G7" s="125"/>
    </row>
    <row r="8" spans="1:7" s="12" customFormat="1" ht="24" x14ac:dyDescent="0.45">
      <c r="A8" s="14" t="s">
        <v>42</v>
      </c>
      <c r="B8" s="337" t="str">
        <f>'A4 Exploitation'!B9:F9</f>
        <v>Mme Meriam CHOUCHENE</v>
      </c>
      <c r="C8" s="337"/>
      <c r="D8" s="337"/>
      <c r="E8" s="337"/>
      <c r="F8" s="337"/>
      <c r="G8" s="125"/>
    </row>
    <row r="9" spans="1:7" s="12" customFormat="1" ht="24" x14ac:dyDescent="0.45">
      <c r="A9" s="15" t="s">
        <v>44</v>
      </c>
      <c r="B9" s="338" t="str">
        <f>'A4 Exploitation'!B10:F10</f>
        <v>Directeur magasin &amp; chefs rayons</v>
      </c>
      <c r="C9" s="338"/>
      <c r="D9" s="338"/>
      <c r="E9" s="338"/>
      <c r="F9" s="338"/>
      <c r="G9" s="125"/>
    </row>
    <row r="10" spans="1:7" s="12" customFormat="1" ht="24" x14ac:dyDescent="0.45">
      <c r="A10" s="14" t="s">
        <v>43</v>
      </c>
      <c r="B10" s="335">
        <f>'A4 Exploitation'!A11:F11</f>
        <v>43432</v>
      </c>
      <c r="C10" s="335"/>
      <c r="D10" s="335"/>
      <c r="E10" s="335"/>
      <c r="F10" s="335"/>
      <c r="G10" s="125"/>
    </row>
    <row r="11" spans="1:7" s="12" customFormat="1" ht="24" x14ac:dyDescent="0.45">
      <c r="A11" s="14" t="s">
        <v>294</v>
      </c>
      <c r="B11" s="339">
        <f>D199</f>
        <v>0.9145299145299145</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ht="82.5" x14ac:dyDescent="0.3">
      <c r="A17" s="17" t="s">
        <v>269</v>
      </c>
      <c r="B17" s="94">
        <v>1</v>
      </c>
      <c r="C17" s="94"/>
      <c r="D17" s="95" t="s">
        <v>580</v>
      </c>
      <c r="E17" s="95" t="s">
        <v>581</v>
      </c>
      <c r="F17" s="94"/>
      <c r="G17" s="126" t="s">
        <v>357</v>
      </c>
    </row>
    <row r="18" spans="1:7" x14ac:dyDescent="0.3">
      <c r="A18" s="20" t="s">
        <v>80</v>
      </c>
      <c r="B18" s="94">
        <v>2</v>
      </c>
      <c r="C18" s="94"/>
      <c r="D18" s="95"/>
      <c r="E18" s="94"/>
      <c r="F18" s="94"/>
    </row>
    <row r="19" spans="1:7" ht="33" x14ac:dyDescent="0.3">
      <c r="A19" s="17" t="s">
        <v>81</v>
      </c>
      <c r="B19" s="94">
        <v>1</v>
      </c>
      <c r="C19" s="94"/>
      <c r="D19" s="95" t="s">
        <v>579</v>
      </c>
      <c r="E19" s="95"/>
      <c r="F19" s="94"/>
    </row>
    <row r="20" spans="1:7" x14ac:dyDescent="0.3">
      <c r="A20" s="17" t="s">
        <v>151</v>
      </c>
      <c r="B20" s="94">
        <v>2</v>
      </c>
      <c r="C20" s="94"/>
      <c r="D20" s="95"/>
      <c r="E20" s="94"/>
      <c r="F20" s="94"/>
    </row>
    <row r="21" spans="1:7" x14ac:dyDescent="0.3">
      <c r="A21" s="44" t="s">
        <v>210</v>
      </c>
      <c r="B21" s="94">
        <v>2</v>
      </c>
      <c r="C21" s="94"/>
      <c r="D21" s="97"/>
      <c r="E21" s="94"/>
      <c r="F21" s="94"/>
    </row>
    <row r="22" spans="1:7" x14ac:dyDescent="0.3">
      <c r="A22" s="345" t="s">
        <v>36</v>
      </c>
      <c r="B22" s="346"/>
      <c r="C22" s="347"/>
      <c r="D22" s="245">
        <f>SUM(B17:C21)</f>
        <v>8</v>
      </c>
    </row>
    <row r="23" spans="1:7" x14ac:dyDescent="0.3">
      <c r="A23" s="340" t="s">
        <v>295</v>
      </c>
      <c r="B23" s="341"/>
      <c r="C23" s="342"/>
      <c r="D23" s="33">
        <f>D22/(COUNT(B17:C21)*2)</f>
        <v>0.8</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4">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0" t="s">
        <v>36</v>
      </c>
      <c r="B42" s="341"/>
      <c r="C42" s="342"/>
      <c r="D42" s="244">
        <f>SUM(B37:C41)</f>
        <v>10</v>
      </c>
      <c r="E42" s="13"/>
      <c r="F42" s="13"/>
      <c r="G42" s="126"/>
    </row>
    <row r="43" spans="1:7" s="22" customFormat="1" x14ac:dyDescent="0.3">
      <c r="A43" s="340" t="s">
        <v>295</v>
      </c>
      <c r="B43" s="341"/>
      <c r="C43" s="342"/>
      <c r="D43" s="33">
        <f>D42/(COUNT(B37:C41)*2)</f>
        <v>1</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ht="49.5" x14ac:dyDescent="0.3">
      <c r="A46" s="17" t="s">
        <v>270</v>
      </c>
      <c r="B46" s="94">
        <v>0</v>
      </c>
      <c r="C46" s="94"/>
      <c r="D46" s="95" t="s">
        <v>582</v>
      </c>
      <c r="E46" s="95" t="s">
        <v>583</v>
      </c>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0" t="s">
        <v>36</v>
      </c>
      <c r="B52" s="341"/>
      <c r="C52" s="342"/>
      <c r="D52" s="244">
        <f>SUM(B46:C51)</f>
        <v>10</v>
      </c>
    </row>
    <row r="53" spans="1:7" x14ac:dyDescent="0.3">
      <c r="A53" s="340" t="s">
        <v>295</v>
      </c>
      <c r="B53" s="341"/>
      <c r="C53" s="342"/>
      <c r="D53" s="33">
        <f>D52/(COUNT(B46:C51)*2)</f>
        <v>0.83333333333333337</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4">
        <f>SUM(B56:C62)</f>
        <v>14</v>
      </c>
    </row>
    <row r="64" spans="1:7" x14ac:dyDescent="0.3">
      <c r="A64" s="340" t="s">
        <v>295</v>
      </c>
      <c r="B64" s="341"/>
      <c r="C64" s="342"/>
      <c r="D64" s="33">
        <f>D63/(COUNT(B56:C62)*2)</f>
        <v>1</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84" x14ac:dyDescent="0.4">
      <c r="A68" s="17" t="s">
        <v>272</v>
      </c>
      <c r="B68" s="100">
        <v>1</v>
      </c>
      <c r="C68" s="101"/>
      <c r="D68" s="95" t="s">
        <v>564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1</v>
      </c>
      <c r="C73" s="101"/>
      <c r="D73" s="95" t="s">
        <v>562</v>
      </c>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4">
        <f>SUM(B67:C83)</f>
        <v>26</v>
      </c>
    </row>
    <row r="85" spans="1:7" x14ac:dyDescent="0.3">
      <c r="A85" s="340" t="s">
        <v>295</v>
      </c>
      <c r="B85" s="341"/>
      <c r="C85" s="342"/>
      <c r="D85" s="33">
        <f>D84/(COUNT(B67:C83)*2)</f>
        <v>0.9285714285714286</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33" x14ac:dyDescent="0.3">
      <c r="A95" s="20" t="s">
        <v>165</v>
      </c>
      <c r="B95" s="110">
        <v>0</v>
      </c>
      <c r="C95" s="94"/>
      <c r="D95" s="95" t="s">
        <v>566</v>
      </c>
      <c r="E95" s="95" t="s">
        <v>565</v>
      </c>
      <c r="F95" s="94"/>
    </row>
    <row r="96" spans="1:7" x14ac:dyDescent="0.3">
      <c r="A96" s="25" t="s">
        <v>282</v>
      </c>
      <c r="B96" s="110">
        <v>2</v>
      </c>
      <c r="C96" s="94"/>
      <c r="D96" s="95"/>
      <c r="E96" s="94"/>
      <c r="F96" s="94"/>
    </row>
    <row r="97" spans="1:7" ht="33" x14ac:dyDescent="0.3">
      <c r="A97" s="25" t="s">
        <v>283</v>
      </c>
      <c r="B97" s="110">
        <v>1</v>
      </c>
      <c r="C97" s="94"/>
      <c r="D97" s="95" t="s">
        <v>567</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4">
        <f>SUM(B88:C101)</f>
        <v>25</v>
      </c>
    </row>
    <row r="103" spans="1:7" x14ac:dyDescent="0.3">
      <c r="A103" s="340" t="s">
        <v>295</v>
      </c>
      <c r="B103" s="341"/>
      <c r="C103" s="342"/>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4">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4">
        <f>SUM(B122:C132)</f>
        <v>22</v>
      </c>
    </row>
    <row r="134" spans="1:7" x14ac:dyDescent="0.3">
      <c r="A134" s="340" t="s">
        <v>295</v>
      </c>
      <c r="B134" s="341"/>
      <c r="C134" s="342"/>
      <c r="D134" s="32">
        <f>D133/(COUNT(B122:C132)*2)</f>
        <v>1</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577</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3" x14ac:dyDescent="0.3">
      <c r="A146" s="23" t="s">
        <v>95</v>
      </c>
      <c r="B146" s="110">
        <v>1</v>
      </c>
      <c r="C146" s="95"/>
      <c r="D146" s="95" t="s">
        <v>576</v>
      </c>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4">
        <f>SUM(B137:C148)</f>
        <v>22</v>
      </c>
    </row>
    <row r="150" spans="1:7" x14ac:dyDescent="0.3">
      <c r="A150" s="340" t="s">
        <v>295</v>
      </c>
      <c r="B150" s="341"/>
      <c r="C150" s="342"/>
      <c r="D150" s="33">
        <f>D149/(COUNT(B137:C148)*2)</f>
        <v>0.91666666666666663</v>
      </c>
    </row>
    <row r="151" spans="1:7" s="22" customFormat="1" x14ac:dyDescent="0.3">
      <c r="A151" s="26"/>
      <c r="B151" s="27"/>
      <c r="C151" s="27"/>
      <c r="D151" s="28"/>
      <c r="G151" s="126"/>
    </row>
    <row r="152" spans="1:7" ht="19.5" x14ac:dyDescent="0.4">
      <c r="A152" s="348" t="s">
        <v>217</v>
      </c>
      <c r="B152" s="349"/>
      <c r="C152" s="349"/>
      <c r="D152" s="349"/>
      <c r="E152" s="349"/>
      <c r="F152" s="349"/>
    </row>
    <row r="153" spans="1:7" ht="33" x14ac:dyDescent="0.3">
      <c r="A153" s="50" t="s">
        <v>279</v>
      </c>
      <c r="B153" s="94">
        <v>1</v>
      </c>
      <c r="C153" s="94"/>
      <c r="D153" s="95" t="s">
        <v>584</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585</v>
      </c>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575</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45">
        <f>SUM(B153:C160)</f>
        <v>13</v>
      </c>
    </row>
    <row r="162" spans="1:7" x14ac:dyDescent="0.3">
      <c r="A162" s="340" t="s">
        <v>295</v>
      </c>
      <c r="B162" s="341"/>
      <c r="C162" s="342"/>
      <c r="D162" s="33">
        <f>D161/(COUNT(B153:C160)*2)</f>
        <v>0.8125</v>
      </c>
    </row>
    <row r="163" spans="1:7" s="22" customFormat="1" x14ac:dyDescent="0.3">
      <c r="A163" s="26"/>
      <c r="B163" s="27"/>
      <c r="C163" s="29"/>
      <c r="D163" s="30"/>
      <c r="G163" s="126"/>
    </row>
    <row r="164" spans="1:7" ht="19.5" x14ac:dyDescent="0.4">
      <c r="A164" s="348" t="s">
        <v>77</v>
      </c>
      <c r="B164" s="349"/>
      <c r="C164" s="349"/>
      <c r="D164" s="349"/>
      <c r="E164" s="349"/>
      <c r="F164" s="349"/>
    </row>
    <row r="165" spans="1:7" ht="33.75" x14ac:dyDescent="0.35">
      <c r="A165" s="40" t="s">
        <v>286</v>
      </c>
      <c r="B165" s="94">
        <v>1</v>
      </c>
      <c r="C165" s="120" t="str">
        <f>IF(B165=0, -5, "0")</f>
        <v>0</v>
      </c>
      <c r="D165" s="95" t="s">
        <v>569</v>
      </c>
      <c r="E165" s="94"/>
      <c r="F165" s="94"/>
    </row>
    <row r="166" spans="1:7" ht="33" x14ac:dyDescent="0.3">
      <c r="A166" s="17" t="s">
        <v>287</v>
      </c>
      <c r="B166" s="94">
        <v>1</v>
      </c>
      <c r="C166" s="94"/>
      <c r="D166" s="95" t="s">
        <v>563</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4">
        <f>SUM(B165:C168)</f>
        <v>6</v>
      </c>
    </row>
    <row r="170" spans="1:7" x14ac:dyDescent="0.3">
      <c r="A170" s="340" t="s">
        <v>295</v>
      </c>
      <c r="B170" s="341"/>
      <c r="C170" s="342"/>
      <c r="D170" s="33">
        <f>D169/(COUNT(B165:C168)*2)</f>
        <v>0.75</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1</v>
      </c>
      <c r="C173" s="94"/>
      <c r="D173" s="95" t="s">
        <v>592</v>
      </c>
      <c r="E173" s="94"/>
      <c r="F173" s="94"/>
    </row>
    <row r="174" spans="1:7" ht="33" x14ac:dyDescent="0.3">
      <c r="A174" s="17" t="s">
        <v>87</v>
      </c>
      <c r="B174" s="94">
        <v>1</v>
      </c>
      <c r="C174" s="94"/>
      <c r="D174" s="95" t="s">
        <v>586</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4">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82.5" x14ac:dyDescent="0.3">
      <c r="A185" s="17" t="s">
        <v>309</v>
      </c>
      <c r="B185" s="94">
        <v>0</v>
      </c>
      <c r="C185" s="94"/>
      <c r="D185" s="95" t="s">
        <v>588</v>
      </c>
      <c r="E185" s="95" t="s">
        <v>587</v>
      </c>
      <c r="F185" s="94"/>
    </row>
    <row r="186" spans="1:7" x14ac:dyDescent="0.3">
      <c r="A186" s="340" t="s">
        <v>36</v>
      </c>
      <c r="B186" s="341"/>
      <c r="C186" s="342"/>
      <c r="D186" s="244">
        <f>SUM(B181:C185)</f>
        <v>8</v>
      </c>
    </row>
    <row r="187" spans="1:7" x14ac:dyDescent="0.3">
      <c r="A187" s="340" t="s">
        <v>295</v>
      </c>
      <c r="B187" s="341"/>
      <c r="C187" s="342"/>
      <c r="D187" s="33">
        <f>D186/(COUNT(B181:C185)*2)</f>
        <v>0.8</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358"/>
    </row>
    <row r="193" spans="1:6" x14ac:dyDescent="0.3">
      <c r="A193" s="53" t="s">
        <v>189</v>
      </c>
      <c r="B193" s="94">
        <v>2</v>
      </c>
      <c r="C193" s="94"/>
      <c r="D193" s="94"/>
      <c r="E193" s="94"/>
      <c r="F193" s="94"/>
    </row>
    <row r="194" spans="1:6" x14ac:dyDescent="0.3">
      <c r="A194" s="340" t="s">
        <v>36</v>
      </c>
      <c r="B194" s="341"/>
      <c r="C194" s="342"/>
      <c r="D194" s="54">
        <f>SUM(B190:C193)</f>
        <v>8</v>
      </c>
    </row>
    <row r="195" spans="1:6" x14ac:dyDescent="0.3">
      <c r="A195" s="340" t="s">
        <v>295</v>
      </c>
      <c r="B195" s="341"/>
      <c r="C195" s="342"/>
      <c r="D195" s="33">
        <f>D194/(COUNT(B190:C193)*2)</f>
        <v>1</v>
      </c>
    </row>
    <row r="197" spans="1:6" ht="18" x14ac:dyDescent="0.35">
      <c r="A197" s="64" t="s">
        <v>459</v>
      </c>
      <c r="B197" s="63"/>
      <c r="C197" s="63"/>
      <c r="D197" s="357">
        <f>E197/F197</f>
        <v>0.5</v>
      </c>
      <c r="E197" s="356">
        <f>COUNTIF('A3 Technique'!F17:F193,"ok")</f>
        <v>7</v>
      </c>
      <c r="F197" s="356">
        <f>COUNTA('A3 Technique'!F17:F193)</f>
        <v>14</v>
      </c>
    </row>
    <row r="198" spans="1:6" ht="22.5" x14ac:dyDescent="0.3">
      <c r="A198" s="35" t="s">
        <v>45</v>
      </c>
      <c r="B198" s="36"/>
      <c r="C198" s="37"/>
      <c r="D198" s="38">
        <f>SUM(D194,D186,D177,D169,D161,D63,D52,D33,D22,D118,D149,D133,D102,D84,D42)</f>
        <v>214</v>
      </c>
    </row>
    <row r="199" spans="1:6" ht="22.5" x14ac:dyDescent="0.3">
      <c r="A199" s="35" t="s">
        <v>323</v>
      </c>
      <c r="B199" s="36"/>
      <c r="C199" s="37"/>
      <c r="D199" s="39">
        <f>D198/(COUNT(B190:C193,B181:C185,B173:C176,B165:C168,B153:C160,B56:C62,B46:C51,B26:C32,B17:C21,B107:C117,B137:C148,B122:C132,B88:C101,B67:C83,B37:C41)*2)</f>
        <v>0.9145299145299145</v>
      </c>
    </row>
  </sheetData>
  <sheetProtection algorithmName="SHA-512" hashValue="IeUZGUoRudASfl1/8s5nU3dTwyEgo3OmqTfaWpxhgZ1lGSnW4/3qJpQUG0m8raGsKq4FfRhsSgtRxP1jH5cbqg==" saltValue="h6zxzWtFBLC6YM8/ODV0m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2018-11-30T15:34:42Z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