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D244" i="42" s="1"/>
  <c r="B244" i="42" s="1"/>
  <c r="F185" i="42"/>
  <c r="D185" i="42" s="1"/>
  <c r="B185" i="42" s="1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244" i="36"/>
  <c r="B244" i="36" s="1"/>
  <c r="D129" i="36"/>
  <c r="B129" i="36" s="1"/>
  <c r="D390" i="42" l="1"/>
  <c r="D391" i="42" s="1"/>
  <c r="D525" i="42"/>
  <c r="B525" i="42" s="1"/>
  <c r="D650" i="40"/>
  <c r="D651" i="40" s="1"/>
  <c r="D566" i="42"/>
  <c r="D569" i="42" s="1"/>
  <c r="D570" i="42" s="1"/>
  <c r="B136" i="29" s="1"/>
  <c r="D669" i="42"/>
  <c r="D670" i="42" s="1"/>
  <c r="D203" i="40"/>
  <c r="D204" i="40" s="1"/>
  <c r="D149" i="39"/>
  <c r="D150" i="39" s="1"/>
  <c r="D129" i="40"/>
  <c r="B129" i="40" s="1"/>
  <c r="D366" i="40"/>
  <c r="B366" i="40" s="1"/>
  <c r="D367" i="40" s="1"/>
  <c r="D721" i="40"/>
  <c r="D63" i="41"/>
  <c r="D64" i="41" s="1"/>
  <c r="D118" i="41"/>
  <c r="D119" i="41" s="1"/>
  <c r="D627" i="42"/>
  <c r="D628" i="42" s="1"/>
  <c r="D43" i="42"/>
  <c r="B43" i="42" s="1"/>
  <c r="D197" i="41"/>
  <c r="D161" i="39"/>
  <c r="D162" i="39" s="1"/>
  <c r="D227" i="40"/>
  <c r="D228" i="40" s="1"/>
  <c r="D133" i="41"/>
  <c r="D134" i="41" s="1"/>
  <c r="D149" i="41"/>
  <c r="D150" i="41" s="1"/>
  <c r="D344" i="42"/>
  <c r="D345" i="42" s="1"/>
  <c r="D244" i="38"/>
  <c r="B244" i="38" s="1"/>
  <c r="D245" i="38" s="1"/>
  <c r="D246" i="38" s="1"/>
  <c r="D728" i="36"/>
  <c r="B43" i="29" s="1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61" i="43"/>
  <c r="D162" i="43" s="1"/>
  <c r="D390" i="38"/>
  <c r="D391" i="38" s="1"/>
  <c r="D63" i="39"/>
  <c r="D64" i="39" s="1"/>
  <c r="D102" i="39"/>
  <c r="D103" i="39" s="1"/>
  <c r="D118" i="39"/>
  <c r="D119" i="39" s="1"/>
  <c r="D627" i="40"/>
  <c r="D245" i="40"/>
  <c r="D246" i="40" s="1"/>
  <c r="D588" i="42"/>
  <c r="D589" i="42" s="1"/>
  <c r="D133" i="43"/>
  <c r="D134" i="43" s="1"/>
  <c r="D149" i="43"/>
  <c r="D150" i="43" s="1"/>
  <c r="D650" i="38"/>
  <c r="D651" i="38" s="1"/>
  <c r="D197" i="39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300" i="42"/>
  <c r="D301" i="42" s="1"/>
  <c r="D425" i="42"/>
  <c r="D44" i="42"/>
  <c r="B721" i="42"/>
  <c r="D722" i="42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672" i="42" l="1"/>
  <c r="D673" i="42" s="1"/>
  <c r="B154" i="29" s="1"/>
  <c r="D198" i="43"/>
  <c r="D199" i="43" s="1"/>
  <c r="D368" i="40"/>
  <c r="D370" i="40"/>
  <c r="D371" i="40" s="1"/>
  <c r="B99" i="29" s="1"/>
  <c r="D303" i="40"/>
  <c r="D304" i="40" s="1"/>
  <c r="B90" i="29" s="1"/>
  <c r="D248" i="40"/>
  <c r="D249" i="40" s="1"/>
  <c r="B81" i="29" s="1"/>
  <c r="D606" i="38"/>
  <c r="D607" i="38" s="1"/>
  <c r="D672" i="38"/>
  <c r="D673" i="38" s="1"/>
  <c r="B152" i="29" s="1"/>
  <c r="D301" i="38"/>
  <c r="D303" i="38"/>
  <c r="D304" i="38" s="1"/>
  <c r="B89" i="29" s="1"/>
  <c r="D368" i="38"/>
  <c r="D370" i="38"/>
  <c r="D371" i="38" s="1"/>
  <c r="B98" i="29" s="1"/>
  <c r="D569" i="38"/>
  <c r="D570" i="38" s="1"/>
  <c r="B134" i="29" s="1"/>
  <c r="D567" i="38"/>
  <c r="D428" i="38"/>
  <c r="D429" i="38" s="1"/>
  <c r="B107" i="29" s="1"/>
  <c r="D426" i="38"/>
  <c r="D475" i="38"/>
  <c r="D476" i="38" s="1"/>
  <c r="B116" i="29" s="1"/>
  <c r="D473" i="38"/>
  <c r="D198" i="41"/>
  <c r="D199" i="41" s="1"/>
  <c r="B11" i="43"/>
  <c r="B182" i="29"/>
  <c r="D723" i="38"/>
  <c r="B129" i="38"/>
  <c r="D130" i="38" s="1"/>
  <c r="D131" i="38" s="1"/>
  <c r="B62" i="29" s="1"/>
  <c r="D609" i="42"/>
  <c r="D610" i="42" s="1"/>
  <c r="B145" i="29" s="1"/>
  <c r="B185" i="38"/>
  <c r="D186" i="38" s="1"/>
  <c r="D248" i="38"/>
  <c r="D249" i="38" s="1"/>
  <c r="B80" i="29" s="1"/>
  <c r="D198" i="39"/>
  <c r="D199" i="3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39"/>
  <c r="B180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C90" i="36" l="1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<sst xmlns="http://schemas.openxmlformats.org/spreadsheetml/2006/main" count="5456" uniqueCount="666">
  <si>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</si>
  <si>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</si>
  <si>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</si>
  <si>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</si>
  <si>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</si>
  <si>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</si>
  <si>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</si>
  <si>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</si>
  <si>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</si>
  <si>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</si>
  <si>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</si>
  <si>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</si>
  <si>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</si>
  <si>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</si>
  <si>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</si>
  <si>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</si>
  <si>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</si>
  <si>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</si>
  <si>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</si>
  <si>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</si>
  <si>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</si>
  <si>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</si>
  <si>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</si>
  <si>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</si>
  <si>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</si>
  <si>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</si>
  <si>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</si>
  <si>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</si>
  <si>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</si>
  <si>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</si>
  <si>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</si>
  <si>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</si>
  <si>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</si>
  <si>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</si>
  <si>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</si>
  <si>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</si>
  <si>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</si>
  <si>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</si>
  <si>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</si>
  <si>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</si>
  <si>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</si>
  <si>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</si>
  <si>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</si>
  <si>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</si>
  <si>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</si>
  <si>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</si>
  <si>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</si>
  <si>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</si>
  <si>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</si>
  <si>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</si>
  <si>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</si>
  <si>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</si>
  <si>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</si>
  <si>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</si>
  <si>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</si>
  <si>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</si>
  <si>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</si>
  <si>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</si>
  <si>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</si>
  <si>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</si>
  <si>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</si>
  <si>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</si>
  <si>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</si>
  <si>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</si>
  <si>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</si>
  <si>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</si>
  <si>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</si>
  <si>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</si>
  <si>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</si>
  <si>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</si>
  <si>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</si>
  <si>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</si>
  <si>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</si>
  <si>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</si>
  <si>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</si>
  <si>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</si>
  <si>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</si>
  <si>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</si>
  <si>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</si>
  <si>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</si>
  <si>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</si>
  <si>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</si>
  <si>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</si>
  <si>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</si>
  <si>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</si>
  <si>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</si>
  <si>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</si>
  <si>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</si>
  <si>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</si>
  <si>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</si>
  <si>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</si>
  <si>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</si>
  <si>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</si>
  <si>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</si>
  <si>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</si>
  <si>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</si>
  <si>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</si>
  <si>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</si>
  <si>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</si>
  <si>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</si>
  <si>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</si>
  <si>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</si>
  <si>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</si>
  <si>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</si>
  <si>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</si>
  <si>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</si>
  <si>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</si>
  <si>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</si>
  <si>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</si>
  <si>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</si>
  <si>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</si>
  <si>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</si>
  <si>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</si>
  <si>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</si>
  <si>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</si>
  <si>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</si>
  <si>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</si>
  <si>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</si>
  <si>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</si>
  <si>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</si>
  <si>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</si>
  <si>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</si>
  <si>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</si>
  <si>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</si>
  <si>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</si>
  <si>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</si>
  <si>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</si>
  <si>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</si>
  <si>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</si>
  <si>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</si>
  <si>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</si>
  <si>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</si>
  <si>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</si>
  <si>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</si>
  <si>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</si>
  <si>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</si>
  <si>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</si>
  <si>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</si>
  <si>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</si>
  <si>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</si>
  <si>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</si>
  <si>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</si>
  <si>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</si>
  <si>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</si>
  <si>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</si>
  <si>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</si>
  <si>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</si>
  <si>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</si>
  <si>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</si>
  <si>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</si>
  <si>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</si>
  <si>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</si>
  <si>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</si>
  <si>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</si>
  <si>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</si>
  <si>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</si>
  <si>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</si>
  <si>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</si>
  <si>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</si>
  <si>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</si>
  <si>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</si>
  <si>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</si>
  <si>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</si>
  <si>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</si>
  <si>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</si>
  <si>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</si>
  <si>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</si>
  <si>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</si>
  <si>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</si>
  <si>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</si>
  <si>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</si>
  <si>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</si>
  <si>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</si>
  <si>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</si>
  <si>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</si>
  <si>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</si>
  <si>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</si>
  <si>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</si>
  <si>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</si>
  <si>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</si>
  <si>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</si>
  <si>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</si>
  <si>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</si>
  <si>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</si>
  <si>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</si>
  <si>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</si>
  <si>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</si>
  <si>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</si>
  <si>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</si>
  <si>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</si>
  <si>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</si>
  <si>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</si>
  <si>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</si>
  <si>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</si>
  <si>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</si>
  <si>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</si>
  <si>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</si>
  <si>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</si>
  <si>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</si>
  <si>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</si>
  <si>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</si>
  <si>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</si>
  <si>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</si>
  <si>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</si>
  <si>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</si>
  <si>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</si>
  <si>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</si>
  <si>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</si>
  <si>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</si>
  <si>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</si>
  <si>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</si>
  <si>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</si>
  <si>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</si>
  <si>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</si>
  <si>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</si>
  <si>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</si>
  <si>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</si>
  <si>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</si>
  <si>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</si>
  <si>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</si>
  <si>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</si>
  <si>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</si>
  <si>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</si>
  <si>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</si>
  <si>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</si>
  <si>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</si>
  <si>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</si>
  <si>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</si>
  <si>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</si>
  <si>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</si>
  <si>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</si>
  <si>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</si>
  <si>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</si>
  <si>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</si>
  <si>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</si>
  <si>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</si>
  <si>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</si>
  <si>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</si>
  <si>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</si>
  <si>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</si>
  <si>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</si>
  <si>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</si>
  <si>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</si>
  <si>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</si>
  <si>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</si>
  <si>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</si>
  <si>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</si>
  <si>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</si>
  <si>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</si>
  <si>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</si>
  <si>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</si>
  <si>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</si>
  <si>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</si>
  <si>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</si>
  <si>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</si>
  <si>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</si>
  <si>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</si>
  <si>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</si>
  <si>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</si>
  <si>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</si>
  <si>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</si>
  <si>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</si>
  <si>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</si>
  <si>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</si>
  <si>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</si>
  <si>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</si>
  <si>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</si>
  <si>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</si>
  <si>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</si>
  <si>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</si>
  <si>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</si>
  <si>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</si>
  <si>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</si>
  <si>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</si>
  <si>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</si>
  <si>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</si>
  <si>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</si>
  <si>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</si>
  <si>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</si>
  <si>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</si>
  <si>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</si>
  <si>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</si>
  <si>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</si>
  <si>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</si>
  <si>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</si>
  <si>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</si>
  <si>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</si>
  <si>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</si>
  <si>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</si>
  <si>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</si>
  <si>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</si>
  <si>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</si>
  <si>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</si>
  <si>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</si>
  <si>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</si>
  <si>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</si>
  <si>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</si>
  <si>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</si>
  <si>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</si>
  <si>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</si>
  <si>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</si>
  <si>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</si>
  <si>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</si>
  <si>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</si>
  <si>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</si>
  <si>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</si>
  <si>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</si>
  <si>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</si>
  <si>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</si>
  <si>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</si>
  <si>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</si>
  <si>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</si>
  <si>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</si>
  <si>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</si>
  <si>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</si>
  <si>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</si>
  <si>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</si>
  <si>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</si>
  <si>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</si>
  <si>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</si>
  <si>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</si>
  <si>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</si>
  <si>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</si>
  <si>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</si>
  <si>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</si>
  <si>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</si>
  <si>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</si>
  <si>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</si>
  <si>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</si>
  <si>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</si>
  <si>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</si>
  <si>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</si>
  <si>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</si>
  <si>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</si>
  <si>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</si>
  <si>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</si>
  <si>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</si>
  <si>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</si>
  <si>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</si>
  <si>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</si>
  <si>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</si>
  <si>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</si>
  <si>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</si>
  <si>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</si>
  <si>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</si>
  <si>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</si>
  <si>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</si>
  <si>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</si>
  <si>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</si>
  <si>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</si>
  <si>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</si>
  <si>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</si>
  <si>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</si>
  <si>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</si>
  <si>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</si>
  <si>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</si>
  <si>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</si>
  <si>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</si>
  <si>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</si>
  <si>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</si>
  <si>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</si>
  <si>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</si>
  <si>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</si>
  <si>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</si>
  <si>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</si>
  <si>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</si>
  <si>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</si>
  <si>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</si>
  <si>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</si>
  <si>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</si>
  <si>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</si>
  <si>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</si>
  <si>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</si>
  <si>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</si>
  <si>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</si>
  <si>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</si>
  <si>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</si>
  <si>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</si>
  <si>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</si>
  <si>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</si>
  <si>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</si>
  <si>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</si>
  <si>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</si>
  <si>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</si>
  <si>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</si>
  <si>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</si>
  <si>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</si>
  <si>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</si>
  <si>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</si>
  <si>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</si>
  <si>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</si>
  <si>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</si>
  <si>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</si>
  <si>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</si>
  <si>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</si>
  <si>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</si>
  <si>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</si>
  <si>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</si>
  <si>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</si>
  <si>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</si>
  <si>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</si>
  <si>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</si>
  <si>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</si>
  <si>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</si>
  <si>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</si>
  <si>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</si>
  <si>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</si>
  <si>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</si>
  <si>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</si>
  <si>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</si>
  <si>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</si>
  <si>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</si>
  <si>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</si>
  <si>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</si>
  <si>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</si>
  <si>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</si>
  <si>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</si>
  <si>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</si>
  <si>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</si>
  <si>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</si>
  <si>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</si>
  <si>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</si>
  <si>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</si>
  <si>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</si>
  <si>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</si>
  <si>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</si>
  <si>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</si>
  <si>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</si>
  <si>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</si>
  <si>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</si>
  <si>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</si>
  <si>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</si>
  <si>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</si>
  <si>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</si>
  <si>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</si>
  <si>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</si>
  <si>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</si>
  <si>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</si>
  <si>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</si>
  <si>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</si>
  <si>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</si>
  <si>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</si>
  <si>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</si>
  <si>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</si>
  <si>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</si>
  <si>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</si>
  <si>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</si>
  <si>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</si>
  <si>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</si>
  <si>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</si>
  <si>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</si>
  <si>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</si>
  <si>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</si>
  <si>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</si>
  <si>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</si>
  <si>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</si>
  <si>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</si>
  <si>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</si>
  <si>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</si>
  <si>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</si>
  <si>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</si>
  <si>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</si>
  <si>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</si>
  <si>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</si>
  <si>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</si>
  <si>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</si>
  <si>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</si>
  <si>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</si>
  <si>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</si>
  <si>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</si>
  <si>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</si>
  <si>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</si>
  <si>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</si>
  <si>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</si>
  <si>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</si>
  <si>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</si>
  <si>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</si>
  <si>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</t>
  </si>
  <si>
    <t>Couverture et sol écaillé du quai de réception</t>
  </si>
  <si>
    <t>Absence d'une preuve de traçabilité du produit souani lot 325 dans la journée du 29/01/2019.</t>
  </si>
  <si>
    <t>La présence de plusieurs morceaux  sans date d'entame le jour de l'audit:
-Salami de dinde.
-Salami de bœuf.
-Saucisson à L'ail.
-Jambon Mazraa.
-Jambon royale.
-Jambon de dinde fumé</t>
  </si>
  <si>
    <t>Présence d'une bouteille de vinaigre dans l'armoire du stockage de matériel du rayon.</t>
  </si>
  <si>
    <t>Assurer le contrôle 
des enregistrements de la traçabilité par jour</t>
  </si>
  <si>
    <t>Sensibiliser tout les intervenants
 sur l'importance de cette opération</t>
  </si>
  <si>
    <t>Poubelle sale et manuelle : pédale défaillante</t>
  </si>
  <si>
    <t>Changement de la poubelle</t>
  </si>
  <si>
    <t>Assurer un stockage rigoureux 
toute en mettre en évidence les étiquettes d'identification</t>
  </si>
  <si>
    <t>Accentuer le nettoyage
 des meubles</t>
  </si>
  <si>
    <t>Validation obligatoire du chef 
hiéarchique sur les autocontroles du nettoyage</t>
  </si>
  <si>
    <t>Prévoir leur formation 
dans le plan de formation en 2019</t>
  </si>
  <si>
    <t>Sol écaillé de la chambre du rayon PLS</t>
  </si>
  <si>
    <t>Réparation</t>
  </si>
  <si>
    <t>Absence des distribiteurs papier</t>
  </si>
  <si>
    <t>Absence de séparation</t>
  </si>
  <si>
    <t>CHIHIA</t>
  </si>
  <si>
    <t xml:space="preserve">Réception du poisson frais depuis l'entrepôt sur palettes en bois le jour de l'audit </t>
  </si>
  <si>
    <t>Refus à la réception de toute marchandise 
livré dans des conditions non optimale</t>
  </si>
  <si>
    <r>
      <t>L'opérateur Zied dans le rayon charcuterie ne maitrise pas linstruction de lavage des mains</t>
    </r>
    <r>
      <rPr>
        <sz val="14"/>
        <color theme="1"/>
        <rFont val="Comic Sans MS"/>
        <family val="4"/>
      </rPr>
      <t xml:space="preserve">
</t>
    </r>
  </si>
  <si>
    <t>Formation du personnel sur le lavage des mains</t>
  </si>
  <si>
    <t>L'utilisation du vinaigre est interdite 
dans les opérations de nettoyage dans le rayon en question</t>
  </si>
  <si>
    <t>Manque de glaçage sur l'étale.</t>
  </si>
  <si>
    <t>Renforcer le glaçage.</t>
  </si>
  <si>
    <t>Veiller à la fraîcheur des produits.
Exigence ;Catégorie Extra ou A.</t>
  </si>
  <si>
    <t>Le produit spares manque de fraicheur Catégorie B</t>
  </si>
  <si>
    <t>Certaines parties n'étaient pas propres</t>
  </si>
  <si>
    <t>Non respect de la charte pour toute l'équipe d'encadrement</t>
  </si>
  <si>
    <t xml:space="preserve">Respect obligatoire de la charte vestimentaire pour toute l'équipe </t>
  </si>
  <si>
    <t>Le personnel du PFT sont polyvalent, le chargé de la poissonnerie est lui-même chargé des fleg</t>
  </si>
  <si>
    <t>Eviter le croisement dans le même temps du personnel dans les rayons PFT</t>
  </si>
  <si>
    <t>Le meuble d'exposition n'était pas propre</t>
  </si>
  <si>
    <t>Renfrocer le nettoyage</t>
  </si>
  <si>
    <t>Rangement sous l'escalier mal organisé: des emballages mal refermés, et des couffins non propres stockés par-dessus les produits.</t>
  </si>
  <si>
    <t>Assurer les bonnes pratiques de stockage</t>
  </si>
  <si>
    <t>L'application du FIFO demeure difficile vu le rangement des produits</t>
  </si>
  <si>
    <t>Les olives ne baigneaient pas dans leurs saumures.</t>
  </si>
  <si>
    <t>Maintenir la saumure des olives et des condiments</t>
  </si>
  <si>
    <t xml:space="preserve">Stockage des sacs de sucre par terre </t>
  </si>
  <si>
    <t>Maintenir les produits sur des palettes</t>
  </si>
  <si>
    <t>Les femmes de ménages assurent le remplissage du sucre, aucune mesure pour le lavage des mains n'était assurée</t>
  </si>
  <si>
    <t>Assurer les BPH lors de la manipulation du sucre.</t>
  </si>
  <si>
    <t>Les dates n'étaient pas enregistreées.</t>
  </si>
  <si>
    <t>Certains agents PFT n'ont pas été formés sur les BPH</t>
  </si>
  <si>
    <t>Présence de rouille dans les casiers</t>
  </si>
  <si>
    <t>Absence de papier essuie tout</t>
  </si>
  <si>
    <t>Fournir le papier</t>
  </si>
  <si>
    <t>Meuble écaillé</t>
  </si>
  <si>
    <t>Meuble ne protègnet pas les produits entièrement</t>
  </si>
  <si>
    <t>Rmeplacer les meubles</t>
  </si>
  <si>
    <t>Fuite eau au niveau  plonge laboratoire traiteur</t>
  </si>
  <si>
    <t>DEIV non fonctionnel dans le traiteur</t>
  </si>
  <si>
    <t>Mettre à disposition</t>
  </si>
  <si>
    <t>Sépration nécessaire</t>
  </si>
  <si>
    <t>Dr Raja Bouhalfaya</t>
  </si>
  <si>
    <t>Directeur du magasin et chefs rayons</t>
  </si>
  <si>
    <t>Dernière vérification effectuée le 05/04/2019.</t>
  </si>
  <si>
    <t>Stockage uniquement au froid négatif.</t>
  </si>
  <si>
    <t>Absence de produits en décongélation le jour de l'audit.</t>
  </si>
  <si>
    <t>Dernière vérification effectuée le 02/04/2019.</t>
  </si>
  <si>
    <t>Absence de papier essuie-mains le jour de l'audit.</t>
  </si>
  <si>
    <t>L'approvisionnement des postes lave-mains est requis.</t>
  </si>
  <si>
    <t>Absence d'exposition de gâteaux au niveau du meuble froid le jour de l'audit.</t>
  </si>
  <si>
    <t>Etat de propreté insatisfaisant des linéaires: manque de propreté des présentoirs de pains, présence de poussières sur les barquettes de biscuits.</t>
  </si>
  <si>
    <t>La procédure de nettoyage/désinfection relative au rayon n'était pas disponible le jour de l'audit.</t>
  </si>
  <si>
    <t>Inclure le laboratoire dans les autocontrôles de nettoyage.</t>
  </si>
  <si>
    <t>Même CF utilisée pour le stockage à la fois des produits de charcuterie/fromages et des produits de volailles.
Présence d'une séparation entre ces deux catégories de produits (Mur en panneaux sandwichs).</t>
  </si>
  <si>
    <t>Même opérateur pour les deux rayons fromages/charcuterie et volaillerie.
Attention aux risques de contaminations croisées.</t>
  </si>
  <si>
    <t>L'affectation de personnel distinct est primordiale pour éviter les risques de contaminations.</t>
  </si>
  <si>
    <t>Certains restes de boudins de salami étaient dépourvus de dates d'ouvertures. Risque de dépassement des durées de vie.</t>
  </si>
  <si>
    <t>Veuillez identifier tous les produits entamés par une date d'ouverture.</t>
  </si>
  <si>
    <t xml:space="preserve">Assurer l'enregistrement de tous les produits disponibles.
</t>
  </si>
  <si>
    <t>Dernière vérification effectuée le 20/04/2019.</t>
  </si>
  <si>
    <t>Dépassement du délai d’utilisation des matières premières pour une caisse d’escalope de dinde, dont la DLC était le 24/04/2019. 
On rappelle que ce délai était de DLC fournisseur-2jours.</t>
  </si>
  <si>
    <t>Absence de laboratoire au niveau du magasin.</t>
  </si>
  <si>
    <t>Veuillez assurer un enregistrement complet de la traçabilité.
Le numéro de lot est primordial pour le suivi des produits.</t>
  </si>
  <si>
    <t>Prévoir et afficher le protocole de nettoyage du rayon.</t>
  </si>
  <si>
    <t>Développement de rouille sur certaines piques-prix.</t>
  </si>
  <si>
    <t>Le remplacement de ces éléments est requis.</t>
  </si>
  <si>
    <t>Entreposage des piques-prix au dessus des grilles de soufflage du meuble d'exposition.</t>
  </si>
  <si>
    <t>Prévoir un emplacement distinct de ces éléments.</t>
  </si>
  <si>
    <t xml:space="preserve">Manque de propreté du sol le jour de l’audit.
</t>
  </si>
  <si>
    <t>Renforcer les opérations de nettoyage de la CF.</t>
  </si>
  <si>
    <t xml:space="preserve">Développement de rouille au niveau des ciseaux utilisées au stand.
</t>
  </si>
  <si>
    <t>Prévoir une nouvelle paire de ciseaux.</t>
  </si>
  <si>
    <t>Le balisage des poissons était seulement effectué en langue française.</t>
  </si>
  <si>
    <t>Nécessité d'effectuer le balisage en langue arabe également.</t>
  </si>
  <si>
    <t>La température à cœur mesurée au niveau d'une daurade exposée était de l'ordre de 6,1°C.</t>
  </si>
  <si>
    <t>L'enregistrement de l'opération de vérification du thermomètre, n'était pas disponible le jour de l'audit.</t>
  </si>
  <si>
    <t>Effectuer l'opération de vérification du thermomètre à une fréquence mensuelle.</t>
  </si>
  <si>
    <t>La procédure de nettoyage n'était pas disponible le jour de l'audit.</t>
  </si>
  <si>
    <t>Prévoir le document sanitaire correspondant à ce lot.</t>
  </si>
  <si>
    <t xml:space="preserve">Stockage des dattes à même le sol, dans leurs cartons d’origine.
</t>
  </si>
  <si>
    <t>Utiliser des palettes en plastique pour l'entreposage des caisses.
Effectuer le décartonnage des produits avant leur stockage.</t>
  </si>
  <si>
    <t>Assurer un lavage convenable du rayon.</t>
  </si>
  <si>
    <t>Prévoir des ardoises avec un balisage complet de tous les produits exposés.</t>
  </si>
  <si>
    <t>1/L’étiquetage des radis collé sur la barquette, ne correspond pas à la dénomination exacte, ni le poids: Botte 250g
2/Manque de DLC pour les petits pois, puisque ce produits à subi une transformation (Epluchage).
3/Absence d’étiquetage pour les laitues emballées</t>
  </si>
  <si>
    <t>Assurer un étiquetage adéquat et correct des produits emballés.</t>
  </si>
  <si>
    <t xml:space="preserve">les conditions de stockage n’étaient pas satisfaisantes: stockage au sol, absence de protection d’un sachet de poivre entamé, et manque d’étanchéité de la porte par rapport à l’introduction de nuisibles. 
</t>
  </si>
  <si>
    <t>Améliorer les opérations de rangement de la zone de stockage.</t>
  </si>
  <si>
    <t>Prévoir une pelle individuelle pour chaque ravier.</t>
  </si>
  <si>
    <t xml:space="preserve">Exposition des olives sans leur liquide de saumure.
</t>
  </si>
  <si>
    <t>Maintenir les produits dans leur liquides de saumure.</t>
  </si>
  <si>
    <t xml:space="preserve">Rangement non convenable, des produits non alimentaires (produits de lessives) à proximité des produits alimentaires.
</t>
  </si>
  <si>
    <t>Assurer la séparation par catégorie de produits.</t>
  </si>
  <si>
    <t>Améliorer les opérations de nettoyage et de dépoussiérage.</t>
  </si>
  <si>
    <t>Prévoir et afficher la procédure de nettoyage relative au rayon.</t>
  </si>
  <si>
    <t>Dernière vérification effectuée le 01/04/2019.</t>
  </si>
  <si>
    <t>Des opérations de nettoyage sont nécessaires à ce niveau.</t>
  </si>
  <si>
    <t xml:space="preserve">Attente prolongée à température ambiante des yaourts (dépassement de 30 minutes). 
La température prélevée était de l’ordre de 13°C.
</t>
  </si>
  <si>
    <t>Renforcer le contrôle des produits et du bon fonctionnement du meuble.</t>
  </si>
  <si>
    <t>Les derniers certificats d'aptitudes pour le personnel de la PFT, datent du 27/08/2018 pour certains et 26/10/2018 pour d'autres opérateurs.</t>
  </si>
  <si>
    <t>Développement de rouille au niveau des casiers</t>
  </si>
  <si>
    <t>Absence de contrôle à la réception de certains  produits frais livrés depuis l'entrepôt, vu les horaires de livraisons tardives.
Cette remarque était indiquée par le chargé de la réception sur les enregistrements de contrôle à la réception. (Voir photo)</t>
  </si>
  <si>
    <t>Veuillez assurer un enregistrement correct de la traçabilité pour éviter toute perte de la traçabilité.
Vérifier les dates d'ouverture des cartons.</t>
  </si>
  <si>
    <t>Veuillez assurer un nettoyage convenable des meubles d'exposition.</t>
  </si>
  <si>
    <t>Le laboratoire n'était pas inclus dans les autocontrôles de nettoyage/désinfection.</t>
  </si>
  <si>
    <t>Dépassement de la durée de vie pour plusieurs boules de fromages entamées:
Gouda/Edam, dont les dates d'ouvertures étaient le 01/03, le 06/03 le 11/03 et le 12/03.
Dépassement de la durée de vie pour un boudin de charcuterie CHAHIA, dont la date d'entame était le 24/03/19.</t>
  </si>
  <si>
    <t>Perte de la traçabilité des boudins de salami dépourvus de dates d'ouvertures.</t>
  </si>
  <si>
    <t>Veuillez respecter l'affectation du personnel pour chaque rayon.</t>
  </si>
  <si>
    <t xml:space="preserve">Le numéro de lot mentionné au niveau de certificat sanitaire (AMC) du Bacalao:177/18 ne correspond pas à celui mentionné sur l’un des cartons retrouvé au  niveau de la CF: 176/18(Voir photo).
</t>
  </si>
  <si>
    <t>Manque de balisage de certains produits exposés tels que les petits pois, l'ail, les kiwis et les laitues Iceberg.</t>
  </si>
  <si>
    <t xml:space="preserve">1/Manque de propreté de la zone en dessous des caisses, notamment celle en dessous de celles des pommes de terre: accumulation de souillures à ce niveau. 
2/Poste de pesage FLEG: Manque de propreté également de cette zone.
Attention à l’utilisation du balai, risque de dissémination de poussières.
</t>
  </si>
  <si>
    <t>Absence de louche individuelle pour certains produits tels que les câpres, les olives vertes, les variantes, les cornichons.</t>
  </si>
  <si>
    <t>Manque de propreté au niveau des étagères d'exposition des farines.
Présence de poussières sur les boites de conserve.</t>
  </si>
  <si>
    <t>Veuillez entreposer les produits directement dans les meubles froids et minimiser les attentes à températures ambiantes.</t>
  </si>
  <si>
    <t>Manque de propreté de certaines étagères des meubles froids.
Présence de piqures de moisissures au niveau des supports des porte-étiquettes.</t>
  </si>
  <si>
    <t>Accumulation de givre à l’intérieur des emballages des moules surgelées. Cela peut être le signe d'une éventuelles décongélation du produits.
La température prélevée du meuble était conforme le jour de l'audit: de l'ordre de -19°C.</t>
  </si>
  <si>
    <t>L'entretien des ces éléments est à prévoir.</t>
  </si>
  <si>
    <t>Laboratoire: Présence de cartons contenant les emballages, et cela au niveau des étagères de rangement.</t>
  </si>
  <si>
    <t>Veuillez prévoir des bacs en plastique pour le rangement des emballages et faire évacuer les cartons.</t>
  </si>
  <si>
    <t>Le protocole de décontamination mis en œuvre, était 1/6 de gobelet d'eau Javellisée pour 2 litres d'eau.</t>
  </si>
  <si>
    <t>Test de traçabilité effectué pour les deux articles:
1/*2 forêt noir: deux dates d'ouvertures différentes étaient trouvées: le 14/02 et le 16/01, avec perte de traçabilité de 3 unités.
2/*3 Mousse au chocolat caramel:
la date d'ouverture mentionnée sur le carton: le 14/02ne correspond pas à celle enregistrée: le 14/03, de plus 2 pièces sur 12 étaient retrouvées lors de la vérification.</t>
  </si>
  <si>
    <t>Prévoir et afficher le protocole de nettoyage.</t>
  </si>
  <si>
    <t xml:space="preserve">Veuillez respecter les durée de vie mentionnées au niveau du référentiel 2019:
J ouvertures+30j pour les fromages à pâtes pressées, j ouverture+15j pour les salamis et j+10j pour les jambons.
</t>
  </si>
  <si>
    <t>1/L'article Extra Gouda Meriah, lot 0382, entamé le 11/04 et emballé le 19/04, n'était pas tracé dans les fiches de traçabilité.
2/Absence d'enregistrement de la traçabilité des fromages blancs, les morceaux exposés n'étaient pas identifiés.</t>
  </si>
  <si>
    <t>Assurer l'enregistrement de tous les produits disponibles.
La traçabilité des fromages blancs est à réaliser.</t>
  </si>
  <si>
    <t>Veuillez respecter les délais d'utilisation des matières premières.</t>
  </si>
  <si>
    <t xml:space="preserve">1/Article Pilon de poulet, lot 11019, la date de 1ére mise au rayon était indiquée le 20/04, or ce lot était réceptionné le 21/04.
2/Article Poulet trad., lot 19107, ce lot était introuvable dans les fiches de réception.
3/Article Escalope de dinde, le lot 1090202 de la date de mise au rayon le 18/05 n'était pas retrouvé. D'autant plus, pour cet article, la date de 1ére mise au rayon était indiquée le 20/04,cette date correspond à un autre lot. </t>
  </si>
  <si>
    <t>La procédure de nettoyage du rayon volailles trad., n'était pas disponible le jour de l'audit.</t>
  </si>
  <si>
    <t>Maintenir une température des poissons ne dépassant pas les 2°C. Température de la glace fondante (0-2°C).</t>
  </si>
  <si>
    <t>Vu l'absence de poissonnier le jour de l'audit, le chargé du rayon FLEG assurait les manipulations au niveau de la poissonnerie.
Attention aux risques de contaminations croisées.</t>
  </si>
  <si>
    <t>Meuble 4 éme gamme:
Température affichée: 4°C
Température mesurée: 3,6°C</t>
  </si>
  <si>
    <t>Un traitement anti-rouille est requis.</t>
  </si>
  <si>
    <t>Taux d'hygrométrie mesuré: 41%</t>
  </si>
  <si>
    <t>La chambranle de la CF était endommagée.</t>
  </si>
  <si>
    <t>Des réparations sont nécessaires à ce niveau.</t>
  </si>
  <si>
    <t>Présence d'une zone rouillée au niveau du passage de la canalisation.</t>
  </si>
  <si>
    <t>Accumulation de givre au niveau d'un compartiment du meuble des produits surgelés.</t>
  </si>
  <si>
    <t>Effectuer des opérations de dégivrages du meuble.</t>
  </si>
  <si>
    <t>Meubles froids positifs:
Températures affichées: 4°C, 5,6°C et 6°C 
Températures mesurées: 3,8°C, 5,2°C et 4,9°C.
Meuble des surgelés:
Températures mesurées: -17°C et -19°C.</t>
  </si>
  <si>
    <t>Stockage au froid négatif.</t>
  </si>
  <si>
    <t>Ecaillement du revêtement du meuble froid d'exposition.</t>
  </si>
  <si>
    <t>Absence d'exposition de gâteaux  le jour de l'audit.</t>
  </si>
  <si>
    <t xml:space="preserve">Le présentoir des produits de la pâtisserie était endommagé sur plusieurs niveaux.
</t>
  </si>
  <si>
    <t>Prévoir des réparations du meuble.</t>
  </si>
  <si>
    <t>Températures affichées: 5,3°C, 4°C et 4,6°C et vérifiées: 4,6°C, 5,6°C et 5,2°C</t>
  </si>
  <si>
    <t>Le remplacement de ces éléments est nécessaire.</t>
  </si>
  <si>
    <t>Température affichée: 1,7°C</t>
  </si>
  <si>
    <t>Température affichée: 6,7°C et vérifiée: 3,6°C.</t>
  </si>
  <si>
    <t xml:space="preserve">Développement de rouille au niveau des étagères de stockage.
</t>
  </si>
  <si>
    <t>Un traitement anti-rouille est à prévoir pour ces étagères.</t>
  </si>
  <si>
    <t>Développement de rouille au niveau des casiers du personnel.</t>
  </si>
  <si>
    <t xml:space="preserve">Plonge volaillerie: Problème de fuite depuis la douchette. </t>
  </si>
  <si>
    <t>Réparer e problème de fuite d'eau.</t>
  </si>
  <si>
    <t>Prévoir des traitements anti-rouille au niveau des ces zones du magasin.</t>
  </si>
  <si>
    <t>1/Manque d'étanchéité de la porte de la réception.
2/Manque d'étanchéité de la grille la zone de stockage des épices.</t>
  </si>
  <si>
    <t>Améliorer l'étanchéité des ces zones.</t>
  </si>
  <si>
    <t>Le nettoyage des DEIV est requis.
Prévoir un DEIV au niveau du local des déchets.</t>
  </si>
  <si>
    <t>Les systèmes d'ouvertures à pédales étaient défaillantes des poubelles de la poissonnerie et du rayon FLEG.</t>
  </si>
  <si>
    <t>Prévoir les réparations ou le remplacement des poubelles endommagées.</t>
  </si>
  <si>
    <t>Procéder aux réparations nécessaires au niveau du magasin.</t>
  </si>
  <si>
    <t>Présence de givre au niveau de l'un des compartiments du meuble des surgelés.</t>
  </si>
  <si>
    <t>Le dégivrage de ce meuble est à prévoir.</t>
  </si>
  <si>
    <t>Développement de rouille sur certaines étagères d'exposition des épices emballées.</t>
  </si>
  <si>
    <t>1/Certaines portes étiquettes étaient endommagées au niveau des meubles froids positifs.
2/Plusieurs afficheurs de températures n'étaient pas fonctionnels.</t>
  </si>
  <si>
    <t>Un coup de peinture est nécessaire pour les était</t>
  </si>
  <si>
    <t>Développement de rouille sur plusieurs piques prix.</t>
  </si>
  <si>
    <t>L'entretien de ces casiers est nécessaire.</t>
  </si>
  <si>
    <t>Développement de rouille sur les étagères d'exposition des épices emballées et des casiers du personnel.</t>
  </si>
  <si>
    <t>Accumulation de cadavres d'insectes au niveau de l'un des DEIV au dessus du meuble des produits de volailles.
Absence de DEIV au niveau du local poubelles.</t>
  </si>
  <si>
    <t>Certains écarts d'ordre technique demeurent non encore traités.</t>
  </si>
  <si>
    <t>Prévoir un traitement anti-rouille ainsi que l'entretien du revêtement de cette zone.</t>
  </si>
  <si>
    <t>1/Absence de la protection du quai de réception.
2/Manque d'étanchéité de la porte de la réception.</t>
  </si>
  <si>
    <t>1/Prévoir un préau pour la protection du quai.
2/Améliorer l'étanchéité de la porte de la réception.</t>
  </si>
  <si>
    <t>1/Des nouvelles portes étiquettes sont requises.
2/Revoir le fonctionnement des afficheurs.</t>
  </si>
  <si>
    <t>La poubelle était à ouverture manuelle.
La réparation de cet élément est nécessaire.</t>
  </si>
  <si>
    <t xml:space="preserve">La poubelle était à ouverture manuelle.
Procéder à la réparation du système d'ouverture à pédale.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</si>
</sst>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7" fillId="0" borderId="1" xfId="0" applyFont="1" applyFill="1" applyBorder="1" applyAlignment="1">
      <alignment horizontal="left" vertical="center" wrapText="1"/>
    </xf>
    <xf numFmtId="165" fontId="37" fillId="0" borderId="1" xfId="0" applyNumberFormat="1" applyFont="1" applyFill="1" applyBorder="1" applyAlignment="1" applyProtection="1">
      <alignment horizontal="left" vertical="center" wrapText="1"/>
      <protection hidden="1"/>
    </xf>
    <xf numFmtId="0" fontId="11" fillId="0" borderId="1" xfId="1" applyFont="1" applyFill="1" applyBorder="1" applyAlignment="1" applyProtection="1">
      <alignment horizontal="center" vertical="center" wrapText="1"/>
      <protection locked="0"/>
    </xf>
    <xf numFmtId="0" fontId="11" fillId="0" borderId="1" xfId="1" applyFont="1" applyFill="1" applyBorder="1" applyAlignment="1" applyProtection="1">
      <alignment horizontal="left" wrapText="1"/>
      <protection locked="0"/>
    </xf>
    <xf numFmtId="0" fontId="35" fillId="0" borderId="3" xfId="0" applyFont="1" applyFill="1" applyBorder="1" applyAlignment="1" applyProtection="1">
      <alignment horizontal="left" vertical="top" wrapText="1"/>
      <protection hidden="1"/>
    </xf>
    <xf numFmtId="0" fontId="37" fillId="0" borderId="7" xfId="0" applyFont="1" applyBorder="1" applyAlignment="1" applyProtection="1">
      <protection locked="0"/>
    </xf>
    <xf numFmtId="0" fontId="35" fillId="0" borderId="3" xfId="0" applyFont="1" applyFill="1" applyBorder="1" applyAlignment="1" applyProtection="1">
      <alignment vertical="top" wrapText="1"/>
      <protection locked="0"/>
    </xf>
    <xf numFmtId="0" fontId="35" fillId="0" borderId="3" xfId="0" applyFont="1" applyFill="1" applyBorder="1" applyAlignment="1" applyProtection="1">
      <alignment horizontal="left" vertical="top" wrapText="1"/>
      <protection locked="0"/>
    </xf>
    <xf numFmtId="0" fontId="35" fillId="0" borderId="1" xfId="0" applyFont="1" applyFill="1" applyBorder="1" applyAlignment="1" applyProtection="1">
      <alignment horizontal="left" vertical="top" wrapText="1"/>
      <protection hidden="1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0" fontId="37" fillId="2" borderId="1" xfId="0" applyFont="1" applyFill="1" applyBorder="1" applyAlignment="1" applyProtection="1">
      <alignment vertical="top" wrapText="1"/>
      <protection locked="0"/>
    </xf>
    <xf numFmtId="0" fontId="35" fillId="0" borderId="3" xfId="0" applyFont="1" applyFill="1" applyBorder="1" applyAlignment="1" applyProtection="1">
      <alignment vertical="top" wrapText="1"/>
      <protection hidden="1"/>
    </xf>
    <xf numFmtId="0" fontId="37" fillId="0" borderId="7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vertical="top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86656"/>
        <c:axId val="1871793184"/>
      </c:barChart>
      <c:catAx>
        <c:axId val="187178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1793184"/>
        <c:crosses val="autoZero"/>
        <c:auto val="1"/>
        <c:lblAlgn val="ctr"/>
        <c:lblOffset val="100"/>
        <c:noMultiLvlLbl val="0"/>
      </c:catAx>
      <c:valAx>
        <c:axId val="187179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8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0.89473684210526316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4720"/>
        <c:axId val="1872611248"/>
      </c:barChart>
      <c:catAx>
        <c:axId val="187260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11248"/>
        <c:crosses val="autoZero"/>
        <c:auto val="1"/>
        <c:lblAlgn val="ctr"/>
        <c:lblOffset val="100"/>
        <c:noMultiLvlLbl val="0"/>
      </c:catAx>
      <c:valAx>
        <c:axId val="187261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0.90909090909090906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8192"/>
        <c:axId val="1872612336"/>
      </c:barChart>
      <c:catAx>
        <c:axId val="187259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12336"/>
        <c:crosses val="autoZero"/>
        <c:auto val="1"/>
        <c:lblAlgn val="ctr"/>
        <c:lblOffset val="100"/>
        <c:noMultiLvlLbl val="0"/>
      </c:catAx>
      <c:valAx>
        <c:axId val="187261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0.76315789473684215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62384"/>
        <c:axId val="1873365104"/>
      </c:barChart>
      <c:catAx>
        <c:axId val="187336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5104"/>
        <c:crosses val="autoZero"/>
        <c:auto val="1"/>
        <c:lblAlgn val="ctr"/>
        <c:lblOffset val="100"/>
        <c:noMultiLvlLbl val="0"/>
      </c:catAx>
      <c:valAx>
        <c:axId val="187336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6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0.61764705882352944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58576"/>
        <c:axId val="1873368368"/>
      </c:barChart>
      <c:catAx>
        <c:axId val="187335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8368"/>
        <c:crosses val="autoZero"/>
        <c:auto val="1"/>
        <c:lblAlgn val="ctr"/>
        <c:lblOffset val="100"/>
        <c:noMultiLvlLbl val="0"/>
      </c:catAx>
      <c:valAx>
        <c:axId val="187336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5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67280"/>
        <c:axId val="1873359664"/>
      </c:barChart>
      <c:catAx>
        <c:axId val="187336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59664"/>
        <c:crosses val="autoZero"/>
        <c:auto val="1"/>
        <c:lblAlgn val="ctr"/>
        <c:lblOffset val="100"/>
        <c:noMultiLvlLbl val="0"/>
      </c:catAx>
      <c:valAx>
        <c:axId val="187335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6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0.87168141592920356</c:v>
                </c:pt>
                <c:pt idx="1">
                  <c:v>0.88461538461538458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67824"/>
        <c:axId val="1873362928"/>
      </c:barChart>
      <c:catAx>
        <c:axId val="187336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2928"/>
        <c:crosses val="autoZero"/>
        <c:auto val="1"/>
        <c:lblAlgn val="ctr"/>
        <c:lblOffset val="100"/>
        <c:noMultiLvlLbl val="0"/>
      </c:catAx>
      <c:valAx>
        <c:axId val="187336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6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0.89238410596026485</c:v>
                </c:pt>
                <c:pt idx="1">
                  <c:v>0.81849315068493156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3355312"/>
        <c:axId val="1873361296"/>
      </c:barChart>
      <c:catAx>
        <c:axId val="187335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1296"/>
        <c:crosses val="autoZero"/>
        <c:auto val="1"/>
        <c:lblAlgn val="ctr"/>
        <c:lblOffset val="100"/>
        <c:noMultiLvlLbl val="0"/>
      </c:catAx>
      <c:valAx>
        <c:axId val="187336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335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0.88203276094473426</c:v>
                </c:pt>
                <c:pt idx="1">
                  <c:v>0.85155426765015807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73354224"/>
        <c:axId val="1873363472"/>
        <c:extLst/>
      </c:barChart>
      <c:catAx>
        <c:axId val="1873354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3472"/>
        <c:crosses val="autoZero"/>
        <c:auto val="1"/>
        <c:lblAlgn val="ctr"/>
        <c:lblOffset val="100"/>
        <c:noMultiLvlLbl val="0"/>
      </c:catAx>
      <c:valAx>
        <c:axId val="18733634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5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0.68181818181818188</c:v>
                </c:pt>
                <c:pt idx="1">
                  <c:v>0.54545454545454541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73364560"/>
        <c:axId val="1873366192"/>
        <c:extLst/>
      </c:barChart>
      <c:catAx>
        <c:axId val="187336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6192"/>
        <c:crosses val="autoZero"/>
        <c:auto val="1"/>
        <c:lblAlgn val="ctr"/>
        <c:lblOffset val="100"/>
        <c:noMultiLvlLbl val="0"/>
      </c:catAx>
      <c:valAx>
        <c:axId val="187336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336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91552"/>
        <c:axId val="1871789376"/>
      </c:barChart>
      <c:catAx>
        <c:axId val="187179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1789376"/>
        <c:crosses val="autoZero"/>
        <c:auto val="1"/>
        <c:lblAlgn val="ctr"/>
        <c:lblOffset val="100"/>
        <c:noMultiLvlLbl val="0"/>
      </c:catAx>
      <c:valAx>
        <c:axId val="187178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9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0.7432432432432432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89920"/>
        <c:axId val="1871788288"/>
      </c:barChart>
      <c:catAx>
        <c:axId val="187178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1788288"/>
        <c:crosses val="autoZero"/>
        <c:auto val="1"/>
        <c:lblAlgn val="ctr"/>
        <c:lblOffset val="100"/>
        <c:noMultiLvlLbl val="0"/>
      </c:catAx>
      <c:valAx>
        <c:axId val="187178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8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1791008"/>
        <c:axId val="1872597104"/>
      </c:barChart>
      <c:catAx>
        <c:axId val="187179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97104"/>
        <c:crosses val="autoZero"/>
        <c:auto val="1"/>
        <c:lblAlgn val="ctr"/>
        <c:lblOffset val="100"/>
        <c:noMultiLvlLbl val="0"/>
      </c:catAx>
      <c:valAx>
        <c:axId val="187259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179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</c:v>
                </c:pt>
                <c:pt idx="1">
                  <c:v>0.68421052631578949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9280"/>
        <c:axId val="1872598736"/>
      </c:barChart>
      <c:catAx>
        <c:axId val="187259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98736"/>
        <c:crosses val="autoZero"/>
        <c:auto val="1"/>
        <c:lblAlgn val="ctr"/>
        <c:lblOffset val="100"/>
        <c:noMultiLvlLbl val="0"/>
      </c:catAx>
      <c:valAx>
        <c:axId val="187259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0.7558139534883721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7984"/>
        <c:axId val="1872603632"/>
      </c:barChart>
      <c:catAx>
        <c:axId val="187260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03632"/>
        <c:crosses val="autoZero"/>
        <c:auto val="1"/>
        <c:lblAlgn val="ctr"/>
        <c:lblOffset val="100"/>
        <c:noMultiLvlLbl val="0"/>
      </c:catAx>
      <c:valAx>
        <c:axId val="187260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0.84482758620689657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5808"/>
        <c:axId val="1872602544"/>
      </c:barChart>
      <c:catAx>
        <c:axId val="187260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02544"/>
        <c:crosses val="autoZero"/>
        <c:auto val="1"/>
        <c:lblAlgn val="ctr"/>
        <c:lblOffset val="100"/>
        <c:noMultiLvlLbl val="0"/>
      </c:catAx>
      <c:valAx>
        <c:axId val="187260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0.90740740740740744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606896"/>
        <c:axId val="1872610160"/>
      </c:barChart>
      <c:catAx>
        <c:axId val="187260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10160"/>
        <c:crosses val="autoZero"/>
        <c:auto val="1"/>
        <c:lblAlgn val="ctr"/>
        <c:lblOffset val="100"/>
        <c:noMultiLvlLbl val="0"/>
      </c:catAx>
      <c:valAx>
        <c:axId val="187261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60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9824"/>
        <c:axId val="1872600368"/>
      </c:barChart>
      <c:catAx>
        <c:axId val="187259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600368"/>
        <c:crosses val="autoZero"/>
        <c:auto val="1"/>
        <c:lblAlgn val="ctr"/>
        <c:lblOffset val="100"/>
        <c:noMultiLvlLbl val="0"/>
      </c:catAx>
      <c:valAx>
        <c:axId val="187260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G29" sqref="G2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6" t="s">
        <v>277</v>
      </c>
      <c r="B18" s="436"/>
      <c r="C18" s="436"/>
      <c r="D18" s="437" t="s">
        <v>494</v>
      </c>
      <c r="E18" s="437"/>
      <c r="F18" s="437"/>
      <c r="G18" s="437"/>
      <c r="H18" s="437"/>
      <c r="I18" s="437"/>
      <c r="J18" s="437"/>
      <c r="K18" s="437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8" t="s">
        <v>278</v>
      </c>
      <c r="B21" s="438"/>
      <c r="C21" s="438"/>
      <c r="D21" s="438"/>
      <c r="E21" s="438"/>
      <c r="F21" s="438"/>
      <c r="G21" s="438"/>
      <c r="H21" s="438"/>
      <c r="I21" s="438"/>
      <c r="J21" s="438"/>
      <c r="K21" s="438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2" t="s">
        <v>280</v>
      </c>
      <c r="C23" s="432"/>
      <c r="D23" s="49"/>
      <c r="E23" s="49"/>
      <c r="F23" s="49"/>
      <c r="G23" s="49"/>
      <c r="H23" s="49"/>
      <c r="I23" s="49"/>
      <c r="J23" s="48" t="str">
        <f>D18</f>
        <v>CHIHIA</v>
      </c>
    </row>
    <row r="24" spans="1:11" ht="33" customHeight="1" x14ac:dyDescent="0.25">
      <c r="A24" s="57" t="s">
        <v>281</v>
      </c>
      <c r="B24" s="431">
        <f>AVERAGE('A1 Exploitation'!D730,'A1 Technique'!D199)</f>
        <v>0.88203276094473426</v>
      </c>
      <c r="C24" s="431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31">
        <f>AVERAGE('A2 Exploitation'!D730,'A2 Technique'!D199)</f>
        <v>0.85155426765015807</v>
      </c>
      <c r="C25" s="431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31" t="e">
        <f>AVERAGE('A3 Exploitation'!D730,'A3 Technique'!D199)</f>
        <v>#DIV/0!</v>
      </c>
      <c r="C26" s="431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31" t="e">
        <f>AVERAGE('A4 Exploitation'!D730,'A4 Technique'!D199)</f>
        <v>#DIV/0!</v>
      </c>
      <c r="C27" s="431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31"/>
      <c r="C28" s="431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31"/>
      <c r="C29" s="431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2" t="s">
        <v>287</v>
      </c>
      <c r="C33" s="432"/>
      <c r="D33" s="49"/>
      <c r="E33" s="49"/>
      <c r="F33" s="49"/>
      <c r="G33" s="49"/>
      <c r="H33" s="49"/>
      <c r="I33" s="49"/>
      <c r="J33" s="48" t="str">
        <f>D18</f>
        <v>CHIHIA</v>
      </c>
    </row>
    <row r="34" spans="1:10" ht="33" customHeight="1" x14ac:dyDescent="0.25">
      <c r="A34" s="57" t="s">
        <v>281</v>
      </c>
      <c r="B34" s="431">
        <f>'A1 Exploitation'!D730</f>
        <v>0.89238410596026485</v>
      </c>
      <c r="C34" s="431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31">
        <f>'A2 Exploitation'!D730</f>
        <v>0.81849315068493156</v>
      </c>
      <c r="C35" s="431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31" t="e">
        <f>'A3 Exploitation'!D730</f>
        <v>#DIV/0!</v>
      </c>
      <c r="C36" s="431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31" t="e">
        <f>'A4 Exploitation'!D730</f>
        <v>#DIV/0!</v>
      </c>
      <c r="C37" s="431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31"/>
      <c r="C38" s="431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31"/>
      <c r="C39" s="431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5" t="s">
        <v>288</v>
      </c>
      <c r="C42" s="435"/>
      <c r="D42" s="49"/>
      <c r="E42" s="49"/>
      <c r="F42" s="49"/>
      <c r="G42" s="49"/>
      <c r="H42" s="49"/>
      <c r="I42" s="49"/>
      <c r="J42" s="48" t="str">
        <f>D18</f>
        <v>CHIHIA</v>
      </c>
    </row>
    <row r="43" spans="1:10" ht="33" customHeight="1" x14ac:dyDescent="0.25">
      <c r="A43" s="57" t="s">
        <v>281</v>
      </c>
      <c r="B43" s="431">
        <f>AVERAGE('A1 Exploitation'!D728, 'A1 Technique'!D197)</f>
        <v>0.68181818181818188</v>
      </c>
      <c r="C43" s="431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31">
        <f>AVERAGE('A2 Exploitation'!D728, 'A2 Technique'!D197)</f>
        <v>0.54545454545454541</v>
      </c>
      <c r="C44" s="431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31" t="e">
        <f>AVERAGE('A3 Exploitation'!D728, 'A3 Technique'!D197)</f>
        <v>#DIV/0!</v>
      </c>
      <c r="C45" s="431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31" t="e">
        <f>AVERAGE('A4 Exploitation'!D728, 'A4 Technique'!D197)</f>
        <v>#DIV/0!</v>
      </c>
      <c r="C46" s="431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31"/>
      <c r="C47" s="431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31"/>
      <c r="C48" s="431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2" t="s">
        <v>289</v>
      </c>
      <c r="C51" s="432"/>
      <c r="D51" s="49"/>
      <c r="E51" s="49"/>
      <c r="F51" s="49"/>
      <c r="G51" s="49"/>
      <c r="H51" s="49"/>
      <c r="I51" s="49"/>
      <c r="J51" s="48" t="str">
        <f>D18</f>
        <v>CHIHIA</v>
      </c>
    </row>
    <row r="52" spans="1:10" ht="33" customHeight="1" x14ac:dyDescent="0.25">
      <c r="A52" s="57" t="s">
        <v>281</v>
      </c>
      <c r="B52" s="434">
        <f>'A1 Exploitation'!D48</f>
        <v>0.94444444444444442</v>
      </c>
      <c r="C52" s="43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4">
        <f>'A2 Exploitation'!D48</f>
        <v>1</v>
      </c>
      <c r="C53" s="43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4" t="e">
        <f>'A3 Exploitation'!D48</f>
        <v>#DIV/0!</v>
      </c>
      <c r="C54" s="43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4" t="e">
        <f>'A4 Exploitation'!D48</f>
        <v>#DIV/0!</v>
      </c>
      <c r="C55" s="43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4"/>
      <c r="C56" s="43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4"/>
      <c r="C57" s="43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2" t="s">
        <v>290</v>
      </c>
      <c r="C60" s="432"/>
      <c r="D60" s="49"/>
      <c r="E60" s="49"/>
      <c r="F60" s="49"/>
      <c r="G60" s="49"/>
      <c r="H60" s="49"/>
      <c r="I60" s="49"/>
      <c r="J60" s="48" t="str">
        <f>D18</f>
        <v>CHIHIA</v>
      </c>
    </row>
    <row r="61" spans="1:10" ht="33" customHeight="1" x14ac:dyDescent="0.25">
      <c r="A61" s="57" t="s">
        <v>281</v>
      </c>
      <c r="B61" s="431" t="e">
        <f>'A1 Exploitation'!D131</f>
        <v>#DIV/0!</v>
      </c>
      <c r="C61" s="431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31" t="e">
        <f>'A2 Exploitation'!D131</f>
        <v>#DIV/0!</v>
      </c>
      <c r="C62" s="431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31" t="e">
        <f>'A3 Exploitation'!D131</f>
        <v>#DIV/0!</v>
      </c>
      <c r="C63" s="431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31" t="e">
        <f>'A4 Exploitation'!D131</f>
        <v>#DIV/0!</v>
      </c>
      <c r="C64" s="431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31"/>
      <c r="C65" s="431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31"/>
      <c r="C66" s="431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2" t="s">
        <v>464</v>
      </c>
      <c r="C69" s="432"/>
      <c r="D69" s="49"/>
      <c r="E69" s="49"/>
      <c r="F69" s="49"/>
      <c r="G69" s="49"/>
      <c r="H69" s="49"/>
      <c r="I69" s="49"/>
      <c r="J69" s="48" t="str">
        <f>D18</f>
        <v>CHIHIA</v>
      </c>
    </row>
    <row r="70" spans="1:10" ht="33" customHeight="1" x14ac:dyDescent="0.25">
      <c r="A70" s="57" t="s">
        <v>281</v>
      </c>
      <c r="B70" s="431">
        <f>'A1 Exploitation'!D187</f>
        <v>1</v>
      </c>
      <c r="C70" s="431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31">
        <f>'A2 Exploitation'!D187</f>
        <v>0.7432432432432432</v>
      </c>
      <c r="C71" s="431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31" t="e">
        <f>'A3 Exploitation'!D187</f>
        <v>#DIV/0!</v>
      </c>
      <c r="C72" s="431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31" t="e">
        <f>'A4 Exploitation'!D187</f>
        <v>#DIV/0!</v>
      </c>
      <c r="C73" s="431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31"/>
      <c r="C74" s="431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31"/>
      <c r="C75" s="431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2" t="s">
        <v>465</v>
      </c>
      <c r="C78" s="432"/>
      <c r="D78" s="49"/>
      <c r="E78" s="49"/>
      <c r="F78" s="49"/>
      <c r="G78" s="49"/>
      <c r="H78" s="49"/>
      <c r="I78" s="49"/>
      <c r="J78" s="48" t="str">
        <f>D18</f>
        <v>CHIHIA</v>
      </c>
    </row>
    <row r="79" spans="1:10" ht="33" customHeight="1" x14ac:dyDescent="0.25">
      <c r="A79" s="57" t="s">
        <v>281</v>
      </c>
      <c r="B79" s="431" t="e">
        <f>'A1 Exploitation'!D249</f>
        <v>#DIV/0!</v>
      </c>
      <c r="C79" s="431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31" t="e">
        <f>'A2 Exploitation'!D249</f>
        <v>#DIV/0!</v>
      </c>
      <c r="C80" s="431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31" t="e">
        <f>'A3 Exploitation'!D249</f>
        <v>#DIV/0!</v>
      </c>
      <c r="C81" s="431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31" t="e">
        <f>'A4 Exploitation'!D249</f>
        <v>#DIV/0!</v>
      </c>
      <c r="C82" s="431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31"/>
      <c r="C83" s="431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31"/>
      <c r="C84" s="431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2" t="s">
        <v>466</v>
      </c>
      <c r="C87" s="432"/>
      <c r="D87" s="49"/>
      <c r="E87" s="49"/>
      <c r="F87" s="49"/>
      <c r="G87" s="49"/>
      <c r="H87" s="49"/>
      <c r="I87" s="49"/>
      <c r="J87" s="48" t="str">
        <f>D18</f>
        <v>CHIHIA</v>
      </c>
    </row>
    <row r="88" spans="1:10" ht="33" customHeight="1" x14ac:dyDescent="0.25">
      <c r="A88" s="57" t="s">
        <v>281</v>
      </c>
      <c r="B88" s="431">
        <f>'A1 Exploitation'!D304</f>
        <v>0.7</v>
      </c>
      <c r="C88" s="431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31">
        <f>'A2 Exploitation'!D304</f>
        <v>0.68421052631578949</v>
      </c>
      <c r="C89" s="431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31" t="e">
        <f>'A3 Exploitation'!D304</f>
        <v>#DIV/0!</v>
      </c>
      <c r="C90" s="431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31" t="e">
        <f>'A4 Exploitation'!D304</f>
        <v>#DIV/0!</v>
      </c>
      <c r="C91" s="431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31"/>
      <c r="C92" s="431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31"/>
      <c r="C93" s="431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2" t="s">
        <v>467</v>
      </c>
      <c r="C96" s="432"/>
      <c r="D96" s="49"/>
      <c r="E96" s="49"/>
      <c r="F96" s="49"/>
      <c r="G96" s="49"/>
      <c r="H96" s="49"/>
      <c r="I96" s="49"/>
      <c r="J96" s="48" t="str">
        <f>D18</f>
        <v>CHIHIA</v>
      </c>
    </row>
    <row r="97" spans="1:10" ht="33" customHeight="1" x14ac:dyDescent="0.25">
      <c r="A97" s="57" t="s">
        <v>281</v>
      </c>
      <c r="B97" s="431">
        <f>'A1 Exploitation'!D371</f>
        <v>1</v>
      </c>
      <c r="C97" s="431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31">
        <f>'A2 Exploitation'!D371</f>
        <v>0.7558139534883721</v>
      </c>
      <c r="C98" s="431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31" t="e">
        <f>'A3 Exploitation'!D371</f>
        <v>#DIV/0!</v>
      </c>
      <c r="C99" s="431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31" t="e">
        <f>'A4 Exploitation'!D371</f>
        <v>#DIV/0!</v>
      </c>
      <c r="C100" s="431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31"/>
      <c r="C101" s="431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31"/>
      <c r="C102" s="431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2" t="s">
        <v>468</v>
      </c>
      <c r="C105" s="432"/>
      <c r="D105" s="49"/>
      <c r="E105" s="49"/>
      <c r="F105" s="49"/>
      <c r="G105" s="49"/>
      <c r="H105" s="49"/>
      <c r="I105" s="49"/>
      <c r="J105" s="48" t="str">
        <f>D18</f>
        <v>CHIHIA</v>
      </c>
    </row>
    <row r="106" spans="1:10" ht="33" customHeight="1" x14ac:dyDescent="0.25">
      <c r="A106" s="57" t="s">
        <v>281</v>
      </c>
      <c r="B106" s="431">
        <f>'A1 Exploitation'!D429</f>
        <v>0.9375</v>
      </c>
      <c r="C106" s="431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31">
        <f>'A2 Exploitation'!D429</f>
        <v>0.84482758620689657</v>
      </c>
      <c r="C107" s="431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31" t="e">
        <f>'A3 Exploitation'!D429</f>
        <v>#DIV/0!</v>
      </c>
      <c r="C108" s="431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31" t="e">
        <f>'A4 Exploitation'!D429</f>
        <v>#DIV/0!</v>
      </c>
      <c r="C109" s="431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31"/>
      <c r="C110" s="431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31"/>
      <c r="C111" s="431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2" t="s">
        <v>469</v>
      </c>
      <c r="C114" s="432"/>
      <c r="D114" s="49"/>
      <c r="E114" s="49"/>
      <c r="F114" s="49"/>
      <c r="G114" s="49"/>
      <c r="H114" s="49"/>
      <c r="I114" s="49"/>
      <c r="J114" s="48" t="str">
        <f>D18</f>
        <v>CHIHIA</v>
      </c>
    </row>
    <row r="115" spans="1:10" ht="33" customHeight="1" x14ac:dyDescent="0.25">
      <c r="A115" s="57" t="s">
        <v>281</v>
      </c>
      <c r="B115" s="431">
        <f>'A1 Exploitation'!D476</f>
        <v>0.93103448275862066</v>
      </c>
      <c r="C115" s="431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31">
        <f>'A2 Exploitation'!D476</f>
        <v>0.90740740740740744</v>
      </c>
      <c r="C116" s="431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31" t="e">
        <f>'A3 Exploitation'!D476</f>
        <v>#DIV/0!</v>
      </c>
      <c r="C117" s="431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31" t="e">
        <f>'A4 Exploitation'!D476</f>
        <v>#DIV/0!</v>
      </c>
      <c r="C118" s="431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31"/>
      <c r="C119" s="431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31"/>
      <c r="C120" s="431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2" t="s">
        <v>470</v>
      </c>
      <c r="C123" s="432"/>
      <c r="D123" s="49"/>
      <c r="E123" s="49"/>
      <c r="F123" s="49"/>
      <c r="G123" s="49"/>
      <c r="H123" s="49"/>
      <c r="I123" s="49"/>
      <c r="J123" s="48" t="str">
        <f>D18</f>
        <v>CHIHIA</v>
      </c>
    </row>
    <row r="124" spans="1:10" ht="33" customHeight="1" x14ac:dyDescent="0.25">
      <c r="A124" s="57" t="s">
        <v>281</v>
      </c>
      <c r="B124" s="431" t="e">
        <f>'A1 Exploitation'!D527</f>
        <v>#DIV/0!</v>
      </c>
      <c r="C124" s="431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31" t="e">
        <f>'A2 Exploitation'!D527</f>
        <v>#DIV/0!</v>
      </c>
      <c r="C125" s="431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31" t="e">
        <f>'A3 Exploitation'!D527</f>
        <v>#DIV/0!</v>
      </c>
      <c r="C126" s="431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31" t="e">
        <f>'A4 Exploitation'!D527</f>
        <v>#DIV/0!</v>
      </c>
      <c r="C127" s="431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31"/>
      <c r="C128" s="431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31"/>
      <c r="C129" s="431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2" t="s">
        <v>471</v>
      </c>
      <c r="C132" s="432"/>
      <c r="D132" s="49"/>
      <c r="E132" s="49"/>
      <c r="F132" s="49"/>
      <c r="G132" s="49"/>
      <c r="H132" s="49"/>
      <c r="I132" s="49"/>
      <c r="J132" s="48" t="str">
        <f>D18</f>
        <v>CHIHIA</v>
      </c>
    </row>
    <row r="133" spans="1:10" ht="33" customHeight="1" x14ac:dyDescent="0.25">
      <c r="A133" s="57" t="s">
        <v>281</v>
      </c>
      <c r="B133" s="431">
        <f>'A1 Exploitation'!D570</f>
        <v>0.91666666666666663</v>
      </c>
      <c r="C133" s="431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31">
        <f>'A2 Exploitation'!D570</f>
        <v>0.89473684210526316</v>
      </c>
      <c r="C134" s="431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31" t="e">
        <f>'A3 Exploitation'!D570</f>
        <v>#DIV/0!</v>
      </c>
      <c r="C135" s="431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31" t="e">
        <f>'A4 Exploitation'!D570</f>
        <v>#DIV/0!</v>
      </c>
      <c r="C136" s="431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31"/>
      <c r="C137" s="431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31"/>
      <c r="C138" s="431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2" t="s">
        <v>291</v>
      </c>
      <c r="C141" s="432"/>
      <c r="D141" s="49"/>
      <c r="E141" s="49"/>
      <c r="F141" s="49"/>
      <c r="G141" s="49"/>
      <c r="H141" s="49"/>
      <c r="I141" s="49"/>
      <c r="J141" s="48" t="str">
        <f>D18</f>
        <v>CHIHIA</v>
      </c>
    </row>
    <row r="142" spans="1:10" ht="33" customHeight="1" x14ac:dyDescent="0.25">
      <c r="A142" s="57" t="s">
        <v>281</v>
      </c>
      <c r="B142" s="431">
        <f>'A1 Exploitation'!D610</f>
        <v>0.8125</v>
      </c>
      <c r="C142" s="431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31">
        <f>'A2 Exploitation'!D610</f>
        <v>0.90909090909090906</v>
      </c>
      <c r="C143" s="431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31" t="e">
        <f>'A3 Exploitation'!D610</f>
        <v>#DIV/0!</v>
      </c>
      <c r="C144" s="431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31" t="e">
        <f>'A4 Exploitation'!D610</f>
        <v>#DIV/0!</v>
      </c>
      <c r="C145" s="431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31"/>
      <c r="C146" s="431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31"/>
      <c r="C147" s="431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2" t="s">
        <v>292</v>
      </c>
      <c r="C150" s="432"/>
      <c r="D150" s="49"/>
      <c r="E150" s="49"/>
      <c r="F150" s="49"/>
      <c r="G150" s="49"/>
      <c r="H150" s="49"/>
      <c r="I150" s="49"/>
      <c r="J150" s="48" t="str">
        <f>D18</f>
        <v>CHIHIA</v>
      </c>
    </row>
    <row r="151" spans="1:10" ht="33" customHeight="1" x14ac:dyDescent="0.25">
      <c r="A151" s="57" t="s">
        <v>281</v>
      </c>
      <c r="B151" s="431">
        <f>'A1 Exploitation'!D673</f>
        <v>0.95945945945945943</v>
      </c>
      <c r="C151" s="431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31">
        <f>'A2 Exploitation'!D673</f>
        <v>0.76315789473684215</v>
      </c>
      <c r="C152" s="431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31" t="e">
        <f>'A3 Exploitation'!D673</f>
        <v>#DIV/0!</v>
      </c>
      <c r="C153" s="431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31" t="e">
        <f>'A4 Exploitation'!D673</f>
        <v>#DIV/0!</v>
      </c>
      <c r="C154" s="431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31"/>
      <c r="C155" s="431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31"/>
      <c r="C156" s="431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3"/>
      <c r="C159" s="433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2" t="s">
        <v>472</v>
      </c>
      <c r="C160" s="432"/>
      <c r="D160" s="49"/>
      <c r="E160" s="49"/>
      <c r="F160" s="49"/>
      <c r="G160" s="49"/>
      <c r="H160" s="49"/>
      <c r="I160" s="49"/>
      <c r="J160" s="48" t="str">
        <f>D18</f>
        <v>CHIHIA</v>
      </c>
    </row>
    <row r="161" spans="1:10" ht="33" customHeight="1" x14ac:dyDescent="0.25">
      <c r="A161" s="57" t="s">
        <v>281</v>
      </c>
      <c r="B161" s="431">
        <f>'A1 Exploitation'!D702</f>
        <v>0.61764705882352944</v>
      </c>
      <c r="C161" s="431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31">
        <f>'A2 Exploitation'!D702</f>
        <v>0.92307692307692313</v>
      </c>
      <c r="C162" s="431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31" t="e">
        <f>'A3 Exploitation'!D702</f>
        <v>#DIV/0!</v>
      </c>
      <c r="C163" s="431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31" t="e">
        <f>'A4 Exploitation'!D702</f>
        <v>#DIV/0!</v>
      </c>
      <c r="C164" s="431"/>
    </row>
    <row r="165" spans="1:10" ht="33" customHeight="1" x14ac:dyDescent="0.25">
      <c r="A165" s="56" t="s">
        <v>285</v>
      </c>
      <c r="B165" s="431"/>
      <c r="C165" s="431"/>
    </row>
    <row r="166" spans="1:10" ht="18" x14ac:dyDescent="0.25">
      <c r="A166" s="56" t="s">
        <v>286</v>
      </c>
      <c r="B166" s="431"/>
      <c r="C166" s="431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2" t="s">
        <v>473</v>
      </c>
      <c r="C169" s="432"/>
      <c r="J169" s="48" t="str">
        <f>D18</f>
        <v>CHIHIA</v>
      </c>
    </row>
    <row r="170" spans="1:10" ht="33" customHeight="1" x14ac:dyDescent="0.25">
      <c r="A170" s="57" t="s">
        <v>281</v>
      </c>
      <c r="B170" s="431">
        <f>'A1 Exploitation'!D726</f>
        <v>0.9375</v>
      </c>
      <c r="C170" s="431"/>
    </row>
    <row r="171" spans="1:10" ht="33" customHeight="1" x14ac:dyDescent="0.25">
      <c r="A171" s="56" t="s">
        <v>282</v>
      </c>
      <c r="B171" s="431">
        <f>'A2 Exploitation'!D726</f>
        <v>1</v>
      </c>
      <c r="C171" s="431"/>
    </row>
    <row r="172" spans="1:10" ht="33" customHeight="1" x14ac:dyDescent="0.25">
      <c r="A172" s="57" t="s">
        <v>283</v>
      </c>
      <c r="B172" s="431" t="e">
        <f>'A3 Exploitation'!D726</f>
        <v>#DIV/0!</v>
      </c>
      <c r="C172" s="431"/>
    </row>
    <row r="173" spans="1:10" ht="33" customHeight="1" x14ac:dyDescent="0.25">
      <c r="A173" s="57" t="s">
        <v>284</v>
      </c>
      <c r="B173" s="431" t="e">
        <f>'A4 Exploitation'!D726</f>
        <v>#DIV/0!</v>
      </c>
      <c r="C173" s="431"/>
    </row>
    <row r="174" spans="1:10" ht="33" customHeight="1" x14ac:dyDescent="0.25">
      <c r="A174" s="56" t="s">
        <v>285</v>
      </c>
      <c r="B174" s="431"/>
      <c r="C174" s="431"/>
    </row>
    <row r="175" spans="1:10" ht="18" x14ac:dyDescent="0.25">
      <c r="A175" s="56" t="s">
        <v>286</v>
      </c>
      <c r="B175" s="431"/>
      <c r="C175" s="431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2" t="s">
        <v>293</v>
      </c>
      <c r="C178" s="432"/>
      <c r="J178" s="48" t="str">
        <f>D18</f>
        <v>CHIHIA</v>
      </c>
    </row>
    <row r="179" spans="1:10" ht="33" customHeight="1" x14ac:dyDescent="0.25">
      <c r="A179" s="57" t="s">
        <v>281</v>
      </c>
      <c r="B179" s="431">
        <f>'A1 Technique'!D199</f>
        <v>0.87168141592920356</v>
      </c>
      <c r="C179" s="431"/>
    </row>
    <row r="180" spans="1:10" ht="33" customHeight="1" x14ac:dyDescent="0.25">
      <c r="A180" s="56" t="s">
        <v>282</v>
      </c>
      <c r="B180" s="431">
        <f>'A2 Technique'!D199</f>
        <v>0.88461538461538458</v>
      </c>
      <c r="C180" s="431"/>
    </row>
    <row r="181" spans="1:10" ht="33" customHeight="1" x14ac:dyDescent="0.25">
      <c r="A181" s="57" t="s">
        <v>283</v>
      </c>
      <c r="B181" s="431" t="e">
        <f>'A3 Technique'!D199</f>
        <v>#DIV/0!</v>
      </c>
      <c r="C181" s="431"/>
    </row>
    <row r="182" spans="1:10" ht="33" customHeight="1" x14ac:dyDescent="0.25">
      <c r="A182" s="57" t="s">
        <v>284</v>
      </c>
      <c r="B182" s="431" t="e">
        <f>'A4 Technique'!D199</f>
        <v>#DIV/0!</v>
      </c>
      <c r="C182" s="431"/>
    </row>
    <row r="183" spans="1:10" ht="33" customHeight="1" x14ac:dyDescent="0.25">
      <c r="A183" s="56" t="s">
        <v>285</v>
      </c>
      <c r="B183" s="431"/>
      <c r="C183" s="431"/>
    </row>
    <row r="184" spans="1:10" ht="18" x14ac:dyDescent="0.25">
      <c r="A184" s="56" t="s">
        <v>286</v>
      </c>
      <c r="B184" s="431"/>
      <c r="C184" s="43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2" zoomScale="70" zoomScaleNormal="100" zoomScaleSheetLayoutView="70" workbookViewId="0">
      <selection activeCell="F714" sqref="F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31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8"/>
      <c r="E1" s="518"/>
      <c r="F1" s="518"/>
      <c r="G1" s="518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9" t="s">
        <v>151</v>
      </c>
      <c r="B7" s="519"/>
      <c r="C7" s="519"/>
      <c r="D7" s="519"/>
      <c r="E7" s="519"/>
      <c r="F7" s="519"/>
      <c r="G7" s="111"/>
    </row>
    <row r="8" spans="1:7" ht="22.5" x14ac:dyDescent="0.45">
      <c r="A8" s="520" t="str">
        <f>'Page de garde'!D18</f>
        <v>CHIHIA</v>
      </c>
      <c r="B8" s="520"/>
      <c r="C8" s="520"/>
      <c r="D8" s="520"/>
      <c r="E8" s="520"/>
      <c r="F8" s="520"/>
      <c r="G8" s="111"/>
    </row>
    <row r="9" spans="1:7" ht="22.5" x14ac:dyDescent="0.45">
      <c r="A9" s="112" t="s">
        <v>39</v>
      </c>
      <c r="B9" s="521" t="s">
        <v>476</v>
      </c>
      <c r="C9" s="521"/>
      <c r="D9" s="521"/>
      <c r="E9" s="521"/>
      <c r="F9" s="521"/>
      <c r="G9" s="111"/>
    </row>
    <row r="10" spans="1:7" ht="22.5" x14ac:dyDescent="0.45">
      <c r="A10" s="113" t="s">
        <v>41</v>
      </c>
      <c r="B10" s="522" t="s">
        <v>477</v>
      </c>
      <c r="C10" s="522"/>
      <c r="D10" s="522"/>
      <c r="E10" s="522"/>
      <c r="F10" s="522"/>
      <c r="G10" s="111"/>
    </row>
    <row r="11" spans="1:7" ht="22.5" x14ac:dyDescent="0.45">
      <c r="A11" s="112" t="s">
        <v>40</v>
      </c>
      <c r="B11" s="517">
        <v>43495</v>
      </c>
      <c r="C11" s="517"/>
      <c r="D11" s="517"/>
      <c r="E11" s="517"/>
      <c r="F11" s="517"/>
      <c r="G11" s="111"/>
    </row>
    <row r="12" spans="1:7" ht="22.5" x14ac:dyDescent="0.45">
      <c r="A12" s="112" t="s">
        <v>200</v>
      </c>
      <c r="B12" s="523">
        <f>D730</f>
        <v>0.89238410596026485</v>
      </c>
      <c r="C12" s="523"/>
      <c r="D12" s="523"/>
      <c r="E12" s="523"/>
      <c r="F12" s="523"/>
      <c r="G12" s="111"/>
    </row>
    <row r="13" spans="1:7" ht="22.5" x14ac:dyDescent="0.45">
      <c r="A13" s="110"/>
      <c r="B13" s="108"/>
      <c r="C13" s="108"/>
      <c r="D13" s="518"/>
      <c r="E13" s="518"/>
      <c r="F13" s="518"/>
      <c r="G13" s="51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43495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3" t="s">
        <v>28</v>
      </c>
      <c r="B17" s="454" t="s">
        <v>29</v>
      </c>
      <c r="C17" s="454"/>
      <c r="D17" s="454" t="s">
        <v>42</v>
      </c>
      <c r="E17" s="455" t="s">
        <v>266</v>
      </c>
      <c r="F17" s="455" t="s">
        <v>300</v>
      </c>
      <c r="G17" s="114"/>
    </row>
    <row r="18" spans="1:8" ht="16.5" customHeight="1" x14ac:dyDescent="0.4">
      <c r="A18" s="453"/>
      <c r="B18" s="118" t="s">
        <v>32</v>
      </c>
      <c r="C18" s="118" t="s">
        <v>31</v>
      </c>
      <c r="D18" s="454"/>
      <c r="E18" s="455"/>
      <c r="F18" s="45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275">
        <v>2</v>
      </c>
      <c r="C36" s="142" t="str">
        <f>IF(B36=0, -2, "0")</f>
        <v>0</v>
      </c>
      <c r="D36" s="145"/>
      <c r="E36" s="127"/>
      <c r="F36" s="123"/>
      <c r="G36" s="129"/>
    </row>
    <row r="37" spans="1:7" ht="122.25" customHeight="1" x14ac:dyDescent="0.4">
      <c r="A37" s="121" t="s">
        <v>401</v>
      </c>
      <c r="B37" s="122">
        <v>0</v>
      </c>
      <c r="C37" s="122"/>
      <c r="D37" s="123" t="s">
        <v>495</v>
      </c>
      <c r="E37" s="123" t="s">
        <v>496</v>
      </c>
      <c r="F37" s="123" t="s">
        <v>298</v>
      </c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0.94444444444444442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43495</v>
      </c>
      <c r="B51" s="114"/>
      <c r="C51" s="135"/>
      <c r="D51" s="114"/>
      <c r="E51" s="108"/>
      <c r="F51" s="114"/>
      <c r="G51" s="114"/>
    </row>
    <row r="52" spans="1:7" ht="21" x14ac:dyDescent="0.4">
      <c r="A52" s="453" t="s">
        <v>28</v>
      </c>
      <c r="B52" s="454" t="s">
        <v>29</v>
      </c>
      <c r="C52" s="454"/>
      <c r="D52" s="454" t="s">
        <v>42</v>
      </c>
      <c r="E52" s="455" t="s">
        <v>266</v>
      </c>
      <c r="F52" s="455" t="s">
        <v>302</v>
      </c>
      <c r="G52" s="129"/>
    </row>
    <row r="53" spans="1:7" ht="21" x14ac:dyDescent="0.4">
      <c r="A53" s="453"/>
      <c r="B53" s="118" t="s">
        <v>32</v>
      </c>
      <c r="C53" s="118" t="s">
        <v>31</v>
      </c>
      <c r="D53" s="454"/>
      <c r="E53" s="455"/>
      <c r="F53" s="45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528" t="s">
        <v>351</v>
      </c>
      <c r="B65" s="528"/>
      <c r="C65" s="528"/>
      <c r="D65" s="528"/>
      <c r="E65" s="528"/>
      <c r="F65" s="52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8"/>
      <c r="B83" s="448"/>
      <c r="C83" s="448"/>
      <c r="D83" s="448"/>
      <c r="E83" s="448"/>
      <c r="F83" s="448"/>
      <c r="G83" s="448"/>
    </row>
    <row r="84" spans="1:7" ht="45" customHeight="1" x14ac:dyDescent="0.45">
      <c r="A84" s="529" t="s">
        <v>352</v>
      </c>
      <c r="B84" s="529"/>
      <c r="C84" s="529"/>
      <c r="D84" s="529"/>
      <c r="E84" s="529"/>
      <c r="F84" s="52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4"/>
      <c r="B103" s="442"/>
      <c r="C103" s="442"/>
      <c r="D103" s="442"/>
      <c r="E103" s="442"/>
      <c r="F103" s="449"/>
      <c r="G103" s="173"/>
    </row>
    <row r="104" spans="1:7" s="80" customFormat="1" ht="46.5" customHeight="1" x14ac:dyDescent="0.4">
      <c r="A104" s="528" t="s">
        <v>353</v>
      </c>
      <c r="B104" s="528"/>
      <c r="C104" s="528"/>
      <c r="D104" s="528"/>
      <c r="E104" s="528"/>
      <c r="F104" s="52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0"/>
      <c r="B111" s="451"/>
      <c r="C111" s="451"/>
      <c r="D111" s="451"/>
      <c r="E111" s="451"/>
      <c r="F111" s="452"/>
      <c r="G111" s="129"/>
    </row>
    <row r="112" spans="1:7" s="80" customFormat="1" ht="39.75" customHeight="1" x14ac:dyDescent="0.4">
      <c r="A112" s="528" t="s">
        <v>390</v>
      </c>
      <c r="B112" s="528"/>
      <c r="C112" s="528"/>
      <c r="D112" s="528"/>
      <c r="E112" s="528"/>
      <c r="F112" s="52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2"/>
      <c r="B120" s="442"/>
      <c r="C120" s="442"/>
      <c r="D120" s="442"/>
      <c r="E120" s="442"/>
      <c r="F120" s="442"/>
      <c r="G120" s="173"/>
    </row>
    <row r="121" spans="1:7" ht="22.5" x14ac:dyDescent="0.4">
      <c r="A121" s="528" t="s">
        <v>311</v>
      </c>
      <c r="B121" s="528"/>
      <c r="C121" s="528"/>
      <c r="D121" s="528"/>
      <c r="E121" s="528"/>
      <c r="F121" s="52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43"/>
      <c r="B132" s="443"/>
      <c r="C132" s="443"/>
      <c r="D132" s="443"/>
      <c r="E132" s="443"/>
      <c r="F132" s="443"/>
      <c r="G132" s="114"/>
    </row>
    <row r="133" spans="1:16384" ht="22.5" customHeight="1" x14ac:dyDescent="0.4">
      <c r="A133" s="530" t="s">
        <v>424</v>
      </c>
      <c r="B133" s="530"/>
      <c r="C133" s="530"/>
      <c r="D133" s="530"/>
      <c r="E133" s="530"/>
      <c r="F133" s="530"/>
      <c r="G133" s="114"/>
    </row>
    <row r="134" spans="1:16384" s="258" customFormat="1" ht="22.5" customHeight="1" x14ac:dyDescent="0.4">
      <c r="A134" s="531"/>
      <c r="B134" s="531"/>
      <c r="C134" s="531"/>
      <c r="D134" s="531"/>
      <c r="E134" s="531"/>
      <c r="F134" s="531"/>
      <c r="G134" s="114"/>
    </row>
    <row r="135" spans="1:16384" s="326" customFormat="1" ht="22.5" customHeight="1" x14ac:dyDescent="0.25">
      <c r="A135" s="453" t="s">
        <v>28</v>
      </c>
      <c r="B135" s="454" t="s">
        <v>29</v>
      </c>
      <c r="C135" s="454"/>
      <c r="D135" s="454" t="s">
        <v>42</v>
      </c>
      <c r="E135" s="455" t="s">
        <v>266</v>
      </c>
      <c r="F135" s="455" t="s">
        <v>302</v>
      </c>
    </row>
    <row r="136" spans="1:16384" s="326" customFormat="1" ht="22.5" customHeight="1" x14ac:dyDescent="0.25">
      <c r="A136" s="453"/>
      <c r="B136" s="118" t="s">
        <v>32</v>
      </c>
      <c r="C136" s="118" t="s">
        <v>31</v>
      </c>
      <c r="D136" s="454"/>
      <c r="E136" s="455"/>
      <c r="F136" s="455"/>
    </row>
    <row r="137" spans="1:16384" s="258" customFormat="1" ht="22.5" customHeight="1" x14ac:dyDescent="0.3">
      <c r="A137" s="156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32" t="s">
        <v>461</v>
      </c>
      <c r="B139" s="532"/>
      <c r="C139" s="532"/>
      <c r="D139" s="532"/>
      <c r="E139" s="532"/>
      <c r="F139" s="532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4"/>
      <c r="B165" s="442"/>
      <c r="C165" s="442"/>
      <c r="D165" s="442"/>
      <c r="E165" s="442"/>
      <c r="F165" s="442"/>
      <c r="G165" s="114"/>
    </row>
    <row r="166" spans="1:7" s="258" customFormat="1" ht="32.25" customHeight="1" x14ac:dyDescent="0.4">
      <c r="A166" s="532" t="s">
        <v>462</v>
      </c>
      <c r="B166" s="532"/>
      <c r="C166" s="532"/>
      <c r="D166" s="532"/>
      <c r="E166" s="532"/>
      <c r="F166" s="532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5"/>
      <c r="B176" s="446"/>
      <c r="C176" s="446"/>
      <c r="D176" s="446"/>
      <c r="E176" s="446"/>
      <c r="F176" s="446"/>
      <c r="G176" s="114"/>
    </row>
    <row r="177" spans="1:7" ht="32.25" customHeight="1" x14ac:dyDescent="0.4">
      <c r="A177" s="532" t="s">
        <v>311</v>
      </c>
      <c r="B177" s="532"/>
      <c r="C177" s="532"/>
      <c r="D177" s="532"/>
      <c r="E177" s="532"/>
      <c r="F177" s="532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 t="s">
        <v>298</v>
      </c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82"/>
      <c r="C186" s="483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447"/>
      <c r="B188" s="447"/>
      <c r="C188" s="447"/>
      <c r="D188" s="447"/>
      <c r="E188" s="447"/>
      <c r="F188" s="44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43495</v>
      </c>
      <c r="B190" s="114"/>
      <c r="C190" s="135"/>
      <c r="D190" s="114"/>
      <c r="E190" s="108"/>
      <c r="F190" s="114"/>
      <c r="G190" s="114"/>
    </row>
    <row r="191" spans="1:7" ht="21" x14ac:dyDescent="0.4">
      <c r="A191" s="453" t="s">
        <v>28</v>
      </c>
      <c r="B191" s="454" t="s">
        <v>29</v>
      </c>
      <c r="C191" s="454"/>
      <c r="D191" s="454" t="s">
        <v>42</v>
      </c>
      <c r="E191" s="455" t="s">
        <v>266</v>
      </c>
      <c r="F191" s="455" t="s">
        <v>302</v>
      </c>
      <c r="G191" s="114"/>
    </row>
    <row r="192" spans="1:7" ht="21" x14ac:dyDescent="0.4">
      <c r="A192" s="453"/>
      <c r="B192" s="118" t="s">
        <v>32</v>
      </c>
      <c r="C192" s="118" t="s">
        <v>31</v>
      </c>
      <c r="D192" s="454"/>
      <c r="E192" s="455"/>
      <c r="F192" s="45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7" t="s">
        <v>34</v>
      </c>
      <c r="B203" s="468"/>
      <c r="C203" s="46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7" t="s">
        <v>34</v>
      </c>
      <c r="B227" s="468"/>
      <c r="C227" s="46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4" t="s">
        <v>311</v>
      </c>
      <c r="B236" s="525"/>
      <c r="C236" s="525"/>
      <c r="D236" s="52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IFERROR(E244/F244,"N.A")</f>
        <v>N.A</v>
      </c>
      <c r="E244" s="147"/>
      <c r="F244" s="123"/>
      <c r="G244" s="114"/>
    </row>
    <row r="245" spans="1:7" ht="21" x14ac:dyDescent="0.4">
      <c r="A245" s="467" t="s">
        <v>34</v>
      </c>
      <c r="B245" s="468"/>
      <c r="C245" s="46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43495</v>
      </c>
      <c r="B252" s="114"/>
      <c r="C252" s="135"/>
      <c r="D252" s="129"/>
      <c r="E252" s="108"/>
      <c r="F252" s="114"/>
      <c r="G252" s="114"/>
    </row>
    <row r="253" spans="1:7" ht="21" x14ac:dyDescent="0.4">
      <c r="A253" s="453" t="s">
        <v>28</v>
      </c>
      <c r="B253" s="454" t="s">
        <v>29</v>
      </c>
      <c r="C253" s="454"/>
      <c r="D253" s="454" t="s">
        <v>42</v>
      </c>
      <c r="E253" s="455" t="s">
        <v>266</v>
      </c>
      <c r="F253" s="455" t="s">
        <v>302</v>
      </c>
      <c r="G253" s="129"/>
    </row>
    <row r="254" spans="1:7" ht="21" x14ac:dyDescent="0.4">
      <c r="A254" s="453"/>
      <c r="B254" s="118" t="s">
        <v>32</v>
      </c>
      <c r="C254" s="118" t="s">
        <v>31</v>
      </c>
      <c r="D254" s="454"/>
      <c r="E254" s="455"/>
      <c r="F254" s="45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7" t="s">
        <v>34</v>
      </c>
      <c r="B265" s="468"/>
      <c r="C265" s="469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68" x14ac:dyDescent="0.4">
      <c r="A277" s="400" t="s">
        <v>394</v>
      </c>
      <c r="B277" s="122">
        <v>0</v>
      </c>
      <c r="C277" s="142">
        <f>IF(B277=0, -2, "0")</f>
        <v>-2</v>
      </c>
      <c r="D277" s="213" t="s">
        <v>480</v>
      </c>
      <c r="E277" s="128" t="s">
        <v>483</v>
      </c>
      <c r="F277" s="123" t="s">
        <v>299</v>
      </c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138.7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479</v>
      </c>
      <c r="E279" s="123" t="s">
        <v>482</v>
      </c>
      <c r="F279" s="123" t="s">
        <v>299</v>
      </c>
      <c r="G279" s="114"/>
    </row>
    <row r="280" spans="1:7" ht="189.7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65"/>
      <c r="E280" s="265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133.5" customHeight="1" x14ac:dyDescent="0.4">
      <c r="A284" s="290" t="s">
        <v>63</v>
      </c>
      <c r="B284" s="122">
        <v>0</v>
      </c>
      <c r="C284" s="142">
        <f>IF(B284=0, -2, "0")</f>
        <v>-2</v>
      </c>
      <c r="D284" s="213" t="s">
        <v>497</v>
      </c>
      <c r="E284" s="417" t="s">
        <v>498</v>
      </c>
      <c r="F284" s="123" t="s">
        <v>298</v>
      </c>
      <c r="G284" s="129"/>
    </row>
    <row r="285" spans="1:7" ht="33.75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111" customHeight="1" x14ac:dyDescent="0.4">
      <c r="A287" s="121" t="s">
        <v>150</v>
      </c>
      <c r="B287" s="122">
        <v>0</v>
      </c>
      <c r="C287" s="122"/>
      <c r="D287" s="128" t="s">
        <v>481</v>
      </c>
      <c r="E287" s="123" t="s">
        <v>499</v>
      </c>
      <c r="F287" s="123" t="s">
        <v>298</v>
      </c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5"/>
      <c r="B290" s="475"/>
      <c r="C290" s="475"/>
      <c r="D290" s="475"/>
      <c r="E290" s="475"/>
      <c r="F290" s="475"/>
      <c r="G290" s="129"/>
    </row>
    <row r="291" spans="1:7" s="80" customFormat="1" ht="31.5" customHeight="1" x14ac:dyDescent="0.4">
      <c r="A291" s="527" t="s">
        <v>311</v>
      </c>
      <c r="B291" s="527"/>
      <c r="C291" s="527"/>
      <c r="D291" s="527"/>
      <c r="E291" s="527"/>
      <c r="F291" s="527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0.625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43495</v>
      </c>
      <c r="B307" s="114"/>
      <c r="C307" s="135"/>
      <c r="D307" s="114"/>
      <c r="E307" s="108"/>
      <c r="F307" s="114"/>
      <c r="G307" s="114"/>
    </row>
    <row r="308" spans="1:7" ht="21" x14ac:dyDescent="0.4">
      <c r="A308" s="453" t="s">
        <v>28</v>
      </c>
      <c r="B308" s="454" t="s">
        <v>29</v>
      </c>
      <c r="C308" s="454"/>
      <c r="D308" s="454" t="s">
        <v>42</v>
      </c>
      <c r="E308" s="455" t="s">
        <v>266</v>
      </c>
      <c r="F308" s="455" t="s">
        <v>302</v>
      </c>
      <c r="G308" s="129"/>
    </row>
    <row r="309" spans="1:7" ht="21" x14ac:dyDescent="0.4">
      <c r="A309" s="453"/>
      <c r="B309" s="118" t="s">
        <v>32</v>
      </c>
      <c r="C309" s="118" t="s">
        <v>31</v>
      </c>
      <c r="D309" s="454"/>
      <c r="E309" s="455"/>
      <c r="F309" s="45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38.2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6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6"/>
      <c r="B357" s="466"/>
      <c r="C357" s="466"/>
      <c r="D357" s="466"/>
      <c r="E357" s="466"/>
      <c r="F357" s="466"/>
      <c r="G357" s="466"/>
    </row>
    <row r="358" spans="1:7" ht="32.25" customHeight="1" x14ac:dyDescent="0.4">
      <c r="A358" s="511" t="s">
        <v>311</v>
      </c>
      <c r="B358" s="511"/>
      <c r="C358" s="511"/>
      <c r="D358" s="511"/>
      <c r="E358" s="511"/>
      <c r="F358" s="511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 t="s">
        <v>298</v>
      </c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50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1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43495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3" t="s">
        <v>28</v>
      </c>
      <c r="B375" s="454" t="s">
        <v>29</v>
      </c>
      <c r="C375" s="454"/>
      <c r="D375" s="454" t="s">
        <v>42</v>
      </c>
      <c r="E375" s="455" t="s">
        <v>266</v>
      </c>
      <c r="F375" s="455" t="s">
        <v>302</v>
      </c>
      <c r="G375" s="173"/>
    </row>
    <row r="376" spans="1:7" s="6" customFormat="1" ht="21" x14ac:dyDescent="0.4">
      <c r="A376" s="453"/>
      <c r="B376" s="118" t="s">
        <v>32</v>
      </c>
      <c r="C376" s="118" t="s">
        <v>31</v>
      </c>
      <c r="D376" s="454"/>
      <c r="E376" s="455"/>
      <c r="F376" s="45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51.75" customHeight="1" x14ac:dyDescent="0.4">
      <c r="A384" s="157" t="s">
        <v>146</v>
      </c>
      <c r="B384" s="122">
        <v>2</v>
      </c>
      <c r="C384" s="122"/>
      <c r="D384" s="128"/>
      <c r="E384" s="128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9.25" customHeight="1" x14ac:dyDescent="0.4">
      <c r="A394" s="179" t="s">
        <v>368</v>
      </c>
      <c r="B394" s="122">
        <v>1</v>
      </c>
      <c r="C394" s="126"/>
      <c r="D394" s="173" t="s">
        <v>500</v>
      </c>
      <c r="E394" s="128" t="s">
        <v>501</v>
      </c>
      <c r="F394" s="123" t="s">
        <v>298</v>
      </c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84.75" customHeight="1" x14ac:dyDescent="0.4">
      <c r="A398" s="121" t="s">
        <v>117</v>
      </c>
      <c r="B398" s="122">
        <v>1</v>
      </c>
      <c r="C398" s="122"/>
      <c r="D398" s="229" t="s">
        <v>503</v>
      </c>
      <c r="E398" s="128" t="s">
        <v>502</v>
      </c>
      <c r="F398" s="123" t="s">
        <v>298</v>
      </c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99.75" customHeight="1" x14ac:dyDescent="0.4">
      <c r="A405" s="121" t="s">
        <v>310</v>
      </c>
      <c r="B405" s="122">
        <v>0</v>
      </c>
      <c r="C405" s="231"/>
      <c r="D405" s="196" t="s">
        <v>507</v>
      </c>
      <c r="E405" s="128" t="s">
        <v>508</v>
      </c>
      <c r="F405" s="123" t="s">
        <v>299</v>
      </c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9"/>
      <c r="B415" s="448"/>
      <c r="C415" s="448"/>
      <c r="D415" s="448"/>
      <c r="E415" s="448"/>
      <c r="F415" s="448"/>
      <c r="G415" s="448"/>
    </row>
    <row r="416" spans="1:7" s="6" customFormat="1" ht="24.75" x14ac:dyDescent="0.4">
      <c r="A416" s="514" t="s">
        <v>320</v>
      </c>
      <c r="B416" s="514"/>
      <c r="C416" s="514"/>
      <c r="D416" s="514"/>
      <c r="E416" s="514"/>
      <c r="F416" s="514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1</v>
      </c>
      <c r="C424" s="122"/>
      <c r="D424" s="411">
        <v>0.5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53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0.91379310344827591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0.9375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43495</v>
      </c>
      <c r="B432" s="114"/>
      <c r="C432" s="135"/>
      <c r="D432" s="129"/>
      <c r="E432" s="108"/>
      <c r="F432" s="114"/>
      <c r="G432" s="114"/>
    </row>
    <row r="433" spans="1:7" ht="21" x14ac:dyDescent="0.4">
      <c r="A433" s="453" t="s">
        <v>28</v>
      </c>
      <c r="B433" s="454" t="s">
        <v>29</v>
      </c>
      <c r="C433" s="454"/>
      <c r="D433" s="454" t="s">
        <v>42</v>
      </c>
      <c r="E433" s="455" t="s">
        <v>266</v>
      </c>
      <c r="F433" s="455" t="s">
        <v>302</v>
      </c>
      <c r="G433" s="129"/>
    </row>
    <row r="434" spans="1:7" ht="21" x14ac:dyDescent="0.4">
      <c r="A434" s="453"/>
      <c r="B434" s="118" t="s">
        <v>32</v>
      </c>
      <c r="C434" s="118" t="s">
        <v>31</v>
      </c>
      <c r="D434" s="454"/>
      <c r="E434" s="455"/>
      <c r="F434" s="45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8"/>
      <c r="F449" s="123"/>
      <c r="G449" s="114"/>
    </row>
    <row r="450" spans="1:7" ht="42" x14ac:dyDescent="0.4">
      <c r="A450" s="121" t="s">
        <v>274</v>
      </c>
      <c r="B450" s="122">
        <v>0</v>
      </c>
      <c r="C450" s="122"/>
      <c r="D450" s="123" t="s">
        <v>509</v>
      </c>
      <c r="E450" s="123" t="s">
        <v>510</v>
      </c>
      <c r="F450" s="123" t="s">
        <v>299</v>
      </c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42" x14ac:dyDescent="0.4">
      <c r="A461" s="201" t="s">
        <v>417</v>
      </c>
      <c r="B461" s="122">
        <v>0</v>
      </c>
      <c r="C461" s="122"/>
      <c r="D461" s="201" t="s">
        <v>484</v>
      </c>
      <c r="E461" s="123" t="s">
        <v>485</v>
      </c>
      <c r="F461" s="123" t="s">
        <v>299</v>
      </c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4" t="s">
        <v>311</v>
      </c>
      <c r="B464" s="514"/>
      <c r="C464" s="514"/>
      <c r="D464" s="514"/>
      <c r="E464" s="514"/>
      <c r="F464" s="514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38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0.90476190476190477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54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0.93103448275862066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5" t="s">
        <v>425</v>
      </c>
      <c r="B478" s="515"/>
      <c r="C478" s="515"/>
      <c r="D478" s="515"/>
      <c r="E478" s="515"/>
      <c r="F478" s="515"/>
      <c r="G478" s="114"/>
    </row>
    <row r="479" spans="1:7" s="258" customFormat="1" ht="21" customHeight="1" x14ac:dyDescent="0.4">
      <c r="A479" s="234">
        <f>B11</f>
        <v>43495</v>
      </c>
      <c r="G479" s="114"/>
    </row>
    <row r="480" spans="1:7" s="258" customFormat="1" ht="21" x14ac:dyDescent="0.4">
      <c r="A480" s="485" t="s">
        <v>28</v>
      </c>
      <c r="B480" s="486" t="s">
        <v>29</v>
      </c>
      <c r="C480" s="486"/>
      <c r="D480" s="486" t="s">
        <v>42</v>
      </c>
      <c r="E480" s="487" t="s">
        <v>266</v>
      </c>
      <c r="F480" s="487" t="s">
        <v>302</v>
      </c>
      <c r="G480" s="114"/>
    </row>
    <row r="481" spans="1:7" s="258" customFormat="1" ht="21" x14ac:dyDescent="0.4">
      <c r="A481" s="485"/>
      <c r="B481" s="320" t="s">
        <v>32</v>
      </c>
      <c r="C481" s="320" t="s">
        <v>31</v>
      </c>
      <c r="D481" s="486"/>
      <c r="E481" s="487"/>
      <c r="F481" s="48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6" t="s">
        <v>52</v>
      </c>
      <c r="B483" s="476"/>
      <c r="C483" s="476"/>
      <c r="D483" s="476"/>
      <c r="E483" s="476"/>
      <c r="F483" s="476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73" t="s">
        <v>463</v>
      </c>
      <c r="B491" s="474"/>
      <c r="C491" s="474"/>
      <c r="D491" s="474"/>
      <c r="E491" s="474"/>
      <c r="F491" s="474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8" t="s">
        <v>23</v>
      </c>
      <c r="B505" s="489"/>
      <c r="C505" s="489"/>
      <c r="D505" s="489"/>
      <c r="E505" s="489"/>
      <c r="F505" s="490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6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6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6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8"/>
      <c r="B517" s="498"/>
      <c r="C517" s="498"/>
      <c r="D517" s="498"/>
      <c r="E517" s="498"/>
      <c r="F517" s="498"/>
      <c r="G517" s="498"/>
    </row>
    <row r="518" spans="1:7" s="258" customFormat="1" ht="26.25" customHeight="1" x14ac:dyDescent="0.5">
      <c r="A518" s="369" t="s">
        <v>311</v>
      </c>
      <c r="B518" s="510"/>
      <c r="C518" s="510"/>
      <c r="D518" s="510"/>
      <c r="E518" s="510"/>
      <c r="F518" s="510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6" t="s">
        <v>97</v>
      </c>
      <c r="B530" s="516"/>
      <c r="C530" s="516"/>
      <c r="D530" s="516"/>
      <c r="E530" s="516"/>
      <c r="F530" s="516"/>
      <c r="G530" s="114"/>
    </row>
    <row r="531" spans="1:7" s="258" customFormat="1" ht="22.5" customHeight="1" x14ac:dyDescent="0.4">
      <c r="A531" s="234">
        <f>B11</f>
        <v>43495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91" t="s">
        <v>28</v>
      </c>
      <c r="B532" s="493" t="s">
        <v>29</v>
      </c>
      <c r="C532" s="494"/>
      <c r="D532" s="454" t="s">
        <v>42</v>
      </c>
      <c r="E532" s="455" t="s">
        <v>266</v>
      </c>
      <c r="F532" s="455" t="s">
        <v>302</v>
      </c>
      <c r="G532" s="114"/>
    </row>
    <row r="533" spans="1:7" s="258" customFormat="1" ht="21" x14ac:dyDescent="0.4">
      <c r="A533" s="492"/>
      <c r="B533" s="315" t="s">
        <v>32</v>
      </c>
      <c r="C533" s="316" t="s">
        <v>31</v>
      </c>
      <c r="D533" s="454"/>
      <c r="E533" s="455"/>
      <c r="F533" s="45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12"/>
      <c r="D535" s="512"/>
      <c r="E535" s="512"/>
      <c r="F535" s="513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8"/>
      <c r="E538" s="123"/>
      <c r="F538" s="123"/>
      <c r="G538" s="114"/>
    </row>
    <row r="539" spans="1:7" s="258" customFormat="1" ht="105" x14ac:dyDescent="0.4">
      <c r="A539" s="237" t="s">
        <v>147</v>
      </c>
      <c r="B539" s="122">
        <v>0</v>
      </c>
      <c r="C539" s="126"/>
      <c r="D539" s="121" t="s">
        <v>511</v>
      </c>
      <c r="E539" s="128" t="s">
        <v>512</v>
      </c>
      <c r="F539" s="123" t="s">
        <v>299</v>
      </c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105" x14ac:dyDescent="0.4">
      <c r="A541" s="235" t="s">
        <v>383</v>
      </c>
      <c r="B541" s="122">
        <v>1</v>
      </c>
      <c r="C541" s="166"/>
      <c r="D541" s="128" t="s">
        <v>513</v>
      </c>
      <c r="E541" s="128" t="s">
        <v>486</v>
      </c>
      <c r="F541" s="123" t="s">
        <v>299</v>
      </c>
      <c r="G541" s="114"/>
    </row>
    <row r="542" spans="1:7" s="258" customFormat="1" ht="21" customHeight="1" x14ac:dyDescent="0.4">
      <c r="A542" s="467" t="s">
        <v>34</v>
      </c>
      <c r="B542" s="468"/>
      <c r="C542" s="469"/>
      <c r="D542" s="407">
        <f>SUM(B536:C541)</f>
        <v>9</v>
      </c>
      <c r="E542" s="248"/>
      <c r="F542" s="248"/>
      <c r="G542" s="114"/>
    </row>
    <row r="543" spans="1:7" s="258" customFormat="1" ht="21" customHeight="1" x14ac:dyDescent="0.4">
      <c r="A543" s="467" t="s">
        <v>33</v>
      </c>
      <c r="B543" s="468"/>
      <c r="C543" s="469"/>
      <c r="D543" s="388">
        <f>D542/(COUNT(B536:C541)*2)</f>
        <v>0.75</v>
      </c>
      <c r="E543" s="248"/>
      <c r="F543" s="248"/>
      <c r="G543" s="114"/>
    </row>
    <row r="544" spans="1:7" s="258" customFormat="1" ht="21" x14ac:dyDescent="0.4">
      <c r="A544" s="441"/>
      <c r="B544" s="441"/>
      <c r="C544" s="441"/>
      <c r="D544" s="441"/>
      <c r="E544" s="441"/>
      <c r="F544" s="441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63" x14ac:dyDescent="0.4">
      <c r="A548" s="121" t="s">
        <v>294</v>
      </c>
      <c r="B548" s="122">
        <v>1</v>
      </c>
      <c r="C548" s="122"/>
      <c r="D548" s="179" t="s">
        <v>514</v>
      </c>
      <c r="E548" s="128" t="s">
        <v>515</v>
      </c>
      <c r="F548" s="123" t="s">
        <v>299</v>
      </c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6"/>
      <c r="C556" s="466"/>
      <c r="D556" s="466"/>
      <c r="E556" s="466"/>
      <c r="F556" s="466"/>
      <c r="G556" s="466"/>
    </row>
    <row r="557" spans="1:7" s="258" customFormat="1" ht="35.25" customHeight="1" x14ac:dyDescent="0.4">
      <c r="A557" s="371" t="s">
        <v>311</v>
      </c>
      <c r="B557" s="337"/>
      <c r="C557" s="464"/>
      <c r="D557" s="464"/>
      <c r="E557" s="464"/>
      <c r="F557" s="465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9" t="s">
        <v>34</v>
      </c>
      <c r="B566" s="459"/>
      <c r="C566" s="460"/>
      <c r="D566" s="358">
        <f>SUM(B558:C565,B546:C555)</f>
        <v>35</v>
      </c>
      <c r="E566" s="108"/>
      <c r="F566" s="114"/>
      <c r="G566" s="114"/>
    </row>
    <row r="567" spans="1:7" s="258" customFormat="1" ht="21" x14ac:dyDescent="0.4">
      <c r="A567" s="459" t="s">
        <v>33</v>
      </c>
      <c r="B567" s="459"/>
      <c r="C567" s="459"/>
      <c r="D567" s="388">
        <f>D566/(COUNT(B558:C565,B546:C555)*2)</f>
        <v>0.97222222222222221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44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0.91666666666666663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72" t="s">
        <v>19</v>
      </c>
      <c r="B573" s="472"/>
      <c r="C573" s="472"/>
      <c r="D573" s="472"/>
      <c r="E573" s="472"/>
      <c r="F573" s="472"/>
      <c r="G573" s="114"/>
    </row>
    <row r="574" spans="1:7" ht="22.5" x14ac:dyDescent="0.4">
      <c r="A574" s="243">
        <f>B11</f>
        <v>43495</v>
      </c>
      <c r="B574" s="114"/>
      <c r="C574" s="135"/>
      <c r="D574" s="356"/>
      <c r="E574" s="356"/>
      <c r="F574" s="356"/>
      <c r="G574" s="114"/>
    </row>
    <row r="575" spans="1:7" ht="21" x14ac:dyDescent="0.4">
      <c r="A575" s="485" t="s">
        <v>28</v>
      </c>
      <c r="B575" s="486" t="s">
        <v>29</v>
      </c>
      <c r="C575" s="486"/>
      <c r="D575" s="486" t="s">
        <v>42</v>
      </c>
      <c r="E575" s="487" t="s">
        <v>266</v>
      </c>
      <c r="F575" s="487" t="s">
        <v>302</v>
      </c>
      <c r="G575" s="114"/>
    </row>
    <row r="576" spans="1:7" ht="21" x14ac:dyDescent="0.4">
      <c r="A576" s="485"/>
      <c r="B576" s="320" t="s">
        <v>32</v>
      </c>
      <c r="C576" s="320" t="s">
        <v>31</v>
      </c>
      <c r="D576" s="486"/>
      <c r="E576" s="487"/>
      <c r="F576" s="48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42" x14ac:dyDescent="0.4">
      <c r="A582" s="400" t="s">
        <v>20</v>
      </c>
      <c r="B582" s="122">
        <v>0</v>
      </c>
      <c r="C582" s="142">
        <f>IF(B582=0, -2, "0")</f>
        <v>-2</v>
      </c>
      <c r="D582" s="245" t="s">
        <v>516</v>
      </c>
      <c r="E582" s="123" t="s">
        <v>517</v>
      </c>
      <c r="F582" s="123" t="s">
        <v>298</v>
      </c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84" x14ac:dyDescent="0.4">
      <c r="A587" s="121" t="s">
        <v>219</v>
      </c>
      <c r="B587" s="122">
        <v>0</v>
      </c>
      <c r="C587" s="126"/>
      <c r="D587" s="123" t="s">
        <v>518</v>
      </c>
      <c r="E587" s="123" t="s">
        <v>519</v>
      </c>
      <c r="F587" s="123" t="s">
        <v>299</v>
      </c>
      <c r="G587" s="129"/>
    </row>
    <row r="588" spans="1:7" s="258" customFormat="1" ht="21" x14ac:dyDescent="0.4">
      <c r="A588" s="459" t="s">
        <v>34</v>
      </c>
      <c r="B588" s="459"/>
      <c r="C588" s="460"/>
      <c r="D588" s="358">
        <f>SUM(B579:C587)</f>
        <v>12</v>
      </c>
      <c r="E588" s="108"/>
      <c r="F588" s="114"/>
      <c r="G588" s="114"/>
    </row>
    <row r="589" spans="1:7" s="258" customFormat="1" ht="21" x14ac:dyDescent="0.4">
      <c r="A589" s="459" t="s">
        <v>33</v>
      </c>
      <c r="B589" s="459"/>
      <c r="C589" s="459"/>
      <c r="D589" s="388">
        <f>D588/(COUNT(B579:C587)*2)</f>
        <v>0.6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0.5</v>
      </c>
      <c r="E605" s="124"/>
      <c r="F605" s="123"/>
      <c r="G605" s="129"/>
    </row>
    <row r="606" spans="1:7" s="258" customFormat="1" ht="21" x14ac:dyDescent="0.4">
      <c r="A606" s="459" t="s">
        <v>34</v>
      </c>
      <c r="B606" s="459"/>
      <c r="C606" s="460"/>
      <c r="D606" s="358">
        <f>SUM(B592:C605)</f>
        <v>27</v>
      </c>
      <c r="E606" s="108"/>
      <c r="F606" s="114"/>
      <c r="G606" s="114"/>
    </row>
    <row r="607" spans="1:7" s="258" customFormat="1" ht="21" x14ac:dyDescent="0.4">
      <c r="A607" s="459" t="s">
        <v>33</v>
      </c>
      <c r="B607" s="459"/>
      <c r="C607" s="459"/>
      <c r="D607" s="388">
        <f>D606/(COUNT(B592:C605)*2)</f>
        <v>0.9642857142857143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39</v>
      </c>
      <c r="E609" s="304"/>
      <c r="F609" s="304"/>
      <c r="G609" s="129"/>
    </row>
    <row r="610" spans="1:7" ht="22.5" x14ac:dyDescent="0.45">
      <c r="A610" s="461" t="s">
        <v>170</v>
      </c>
      <c r="B610" s="462"/>
      <c r="C610" s="463"/>
      <c r="D610" s="154">
        <f>D609/(COUNT(B579:C587,B592:C605)*2)</f>
        <v>0.8125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2" t="s">
        <v>8</v>
      </c>
      <c r="B612" s="472"/>
      <c r="C612" s="472"/>
      <c r="D612" s="472"/>
      <c r="E612" s="472"/>
      <c r="F612" s="472"/>
      <c r="G612" s="129"/>
    </row>
    <row r="613" spans="1:7" ht="22.5" x14ac:dyDescent="0.4">
      <c r="A613" s="156">
        <f>B11</f>
        <v>43495</v>
      </c>
      <c r="B613" s="114"/>
      <c r="C613" s="135"/>
      <c r="D613" s="137"/>
      <c r="E613" s="137"/>
      <c r="F613" s="137"/>
      <c r="G613" s="114"/>
    </row>
    <row r="614" spans="1:7" ht="21" x14ac:dyDescent="0.4">
      <c r="A614" s="453" t="s">
        <v>28</v>
      </c>
      <c r="B614" s="454" t="s">
        <v>29</v>
      </c>
      <c r="C614" s="454"/>
      <c r="D614" s="454" t="s">
        <v>42</v>
      </c>
      <c r="E614" s="455" t="s">
        <v>266</v>
      </c>
      <c r="F614" s="455" t="s">
        <v>302</v>
      </c>
      <c r="G614" s="114"/>
    </row>
    <row r="615" spans="1:7" ht="18.75" customHeight="1" x14ac:dyDescent="0.4">
      <c r="A615" s="453"/>
      <c r="B615" s="118" t="s">
        <v>32</v>
      </c>
      <c r="C615" s="118" t="s">
        <v>31</v>
      </c>
      <c r="D615" s="454"/>
      <c r="E615" s="455"/>
      <c r="F615" s="45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0"/>
      <c r="D617" s="470"/>
      <c r="E617" s="470"/>
      <c r="F617" s="471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9" t="s">
        <v>34</v>
      </c>
      <c r="B627" s="459"/>
      <c r="C627" s="459"/>
      <c r="D627" s="358">
        <f>SUM(B618:C626)</f>
        <v>18</v>
      </c>
      <c r="E627" s="496"/>
      <c r="F627" s="475"/>
      <c r="G627" s="129"/>
    </row>
    <row r="628" spans="1:7" ht="21" x14ac:dyDescent="0.4">
      <c r="A628" s="459" t="s">
        <v>33</v>
      </c>
      <c r="B628" s="459"/>
      <c r="C628" s="459"/>
      <c r="D628" s="388">
        <f>D627/(COUNT(B618:C626)*2)</f>
        <v>1</v>
      </c>
      <c r="E628" s="497"/>
      <c r="F628" s="498"/>
      <c r="G628" s="129"/>
    </row>
    <row r="629" spans="1:7" ht="21" x14ac:dyDescent="0.4">
      <c r="A629" s="325"/>
      <c r="B629" s="135"/>
      <c r="C629" s="495"/>
      <c r="D629" s="495"/>
      <c r="E629" s="495"/>
      <c r="F629" s="49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48" customHeight="1" x14ac:dyDescent="0.4">
      <c r="A631" s="138" t="s">
        <v>83</v>
      </c>
      <c r="B631" s="122">
        <v>1</v>
      </c>
      <c r="C631" s="122"/>
      <c r="D631" s="193" t="s">
        <v>504</v>
      </c>
      <c r="E631" s="123" t="s">
        <v>487</v>
      </c>
      <c r="F631" s="123" t="s">
        <v>299</v>
      </c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7" t="s">
        <v>34</v>
      </c>
      <c r="B639" s="468"/>
      <c r="C639" s="469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0"/>
      <c r="D642" s="470"/>
      <c r="E642" s="470"/>
      <c r="F642" s="471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7" t="s">
        <v>34</v>
      </c>
      <c r="B650" s="468"/>
      <c r="C650" s="469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3" t="s">
        <v>26</v>
      </c>
      <c r="B653" s="470"/>
      <c r="C653" s="470"/>
      <c r="D653" s="470"/>
      <c r="E653" s="470"/>
      <c r="F653" s="471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5" t="s">
        <v>311</v>
      </c>
      <c r="B661" s="506"/>
      <c r="C661" s="506"/>
      <c r="D661" s="506"/>
      <c r="E661" s="506"/>
      <c r="F661" s="507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126" customHeight="1" x14ac:dyDescent="0.4">
      <c r="A664" s="157" t="s">
        <v>377</v>
      </c>
      <c r="B664" s="122">
        <v>0</v>
      </c>
      <c r="C664" s="122"/>
      <c r="D664" s="179" t="s">
        <v>520</v>
      </c>
      <c r="E664" s="123" t="s">
        <v>488</v>
      </c>
      <c r="F664" s="128" t="s">
        <v>298</v>
      </c>
      <c r="G664" s="114"/>
    </row>
    <row r="665" spans="1:7" ht="50.25" customHeight="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6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0.92307692307692313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0.95945945945945943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2" t="s">
        <v>356</v>
      </c>
      <c r="B676" s="472"/>
      <c r="C676" s="472"/>
      <c r="D676" s="472"/>
      <c r="E676" s="472"/>
      <c r="F676" s="472"/>
      <c r="G676" s="114"/>
    </row>
    <row r="677" spans="1:7" ht="21" x14ac:dyDescent="0.4">
      <c r="A677" s="243">
        <f>B11</f>
        <v>43495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3" t="s">
        <v>28</v>
      </c>
      <c r="B678" s="454" t="s">
        <v>29</v>
      </c>
      <c r="C678" s="454"/>
      <c r="D678" s="454" t="s">
        <v>42</v>
      </c>
      <c r="E678" s="455" t="s">
        <v>266</v>
      </c>
      <c r="F678" s="455" t="s">
        <v>302</v>
      </c>
      <c r="G678" s="129"/>
    </row>
    <row r="679" spans="1:7" ht="21" x14ac:dyDescent="0.4">
      <c r="A679" s="453"/>
      <c r="B679" s="118" t="s">
        <v>32</v>
      </c>
      <c r="C679" s="118" t="s">
        <v>31</v>
      </c>
      <c r="D679" s="454"/>
      <c r="E679" s="455"/>
      <c r="F679" s="45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128" t="s">
        <v>521</v>
      </c>
      <c r="E688" s="200" t="s">
        <v>489</v>
      </c>
      <c r="F688" s="123" t="s">
        <v>299</v>
      </c>
      <c r="G688" s="129"/>
    </row>
    <row r="689" spans="1:7" s="80" customFormat="1" ht="63" x14ac:dyDescent="0.4">
      <c r="A689" s="125" t="s">
        <v>388</v>
      </c>
      <c r="B689" s="122">
        <v>0</v>
      </c>
      <c r="C689" s="198"/>
      <c r="D689" s="282" t="s">
        <v>505</v>
      </c>
      <c r="E689" s="200" t="s">
        <v>506</v>
      </c>
      <c r="F689" s="123" t="s">
        <v>298</v>
      </c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91.5" customHeight="1" x14ac:dyDescent="0.4">
      <c r="A699" s="256" t="s">
        <v>420</v>
      </c>
      <c r="B699" s="122">
        <v>0</v>
      </c>
      <c r="C699" s="174"/>
      <c r="D699" s="418" t="s">
        <v>522</v>
      </c>
      <c r="E699" s="128" t="s">
        <v>491</v>
      </c>
      <c r="F699" s="123" t="s">
        <v>299</v>
      </c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21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0.61764705882352944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8" t="s">
        <v>459</v>
      </c>
      <c r="B704" s="508"/>
      <c r="C704" s="508"/>
      <c r="D704" s="508"/>
      <c r="E704" s="508"/>
      <c r="F704" s="508"/>
      <c r="G704" s="274"/>
    </row>
    <row r="705" spans="1:7" ht="21" customHeight="1" x14ac:dyDescent="0.4">
      <c r="A705" s="251">
        <f>B11</f>
        <v>43495</v>
      </c>
      <c r="B705" s="114"/>
      <c r="C705" s="135"/>
      <c r="D705" s="273"/>
      <c r="E705" s="273"/>
      <c r="F705" s="273"/>
      <c r="G705" s="274"/>
    </row>
    <row r="706" spans="1:7" ht="21" x14ac:dyDescent="0.4">
      <c r="A706" s="479" t="s">
        <v>28</v>
      </c>
      <c r="B706" s="493" t="s">
        <v>29</v>
      </c>
      <c r="C706" s="493"/>
      <c r="D706" s="454" t="s">
        <v>42</v>
      </c>
      <c r="E706" s="455" t="s">
        <v>266</v>
      </c>
      <c r="F706" s="455" t="s">
        <v>302</v>
      </c>
      <c r="G706" s="274"/>
    </row>
    <row r="707" spans="1:7" ht="21" x14ac:dyDescent="0.4">
      <c r="A707" s="480"/>
      <c r="B707" s="383" t="s">
        <v>32</v>
      </c>
      <c r="C707" s="383" t="s">
        <v>31</v>
      </c>
      <c r="D707" s="454"/>
      <c r="E707" s="455"/>
      <c r="F707" s="45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6" t="s">
        <v>306</v>
      </c>
      <c r="B709" s="457"/>
      <c r="C709" s="457"/>
      <c r="D709" s="457"/>
      <c r="E709" s="457"/>
      <c r="F709" s="458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1" x14ac:dyDescent="0.4">
      <c r="A714" s="272" t="s">
        <v>322</v>
      </c>
      <c r="B714" s="126">
        <v>1</v>
      </c>
      <c r="C714" s="275"/>
      <c r="D714" s="160" t="s">
        <v>523</v>
      </c>
      <c r="E714" s="160" t="s">
        <v>524</v>
      </c>
      <c r="F714" s="200" t="s">
        <v>298</v>
      </c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6" t="s">
        <v>307</v>
      </c>
      <c r="B718" s="457"/>
      <c r="C718" s="457"/>
      <c r="D718" s="457"/>
      <c r="E718" s="457"/>
      <c r="F718" s="458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0.9375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0.86363636363636365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539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0.89238410596026485</v>
      </c>
      <c r="E730" s="259"/>
      <c r="F730" s="259"/>
    </row>
  </sheetData>
  <sheetProtection algorithmName="SHA-512" hashValue="3EDY2pIvoskh/Lp8BCon3Gp7XrELomsIS2guSYjwsvmh8JtkAVPoKWiBXDnsloA/r9NAt1kK4XnBvWpnQk9U4g==" saltValue="fBNAay1Yd8g9k2j9QooCbg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05:B110 B148:B164 B394:B414 B359:B366 B719:B721 B324:B343 B39:B42 B546:B555 B618:B626 B558:B565 B122:B128 B631:B638 B113:B119 B681:B700 B579:B587 B66:B82 B312:B319 B379:B389 B465:B471 B519:B525 B417:B424 B492:B504 B292:B299 B592:B605 B662:B668 B437:B444 B56:B63 B257:B264 B348:B356 B178:B185 B536:B541 B654:B660 B269:B289 B231:B235 B710:B714 B85:B102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3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F173" sqref="F17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4"/>
      <c r="E1" s="554"/>
      <c r="F1" s="554"/>
      <c r="G1" s="554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" customFormat="1" ht="21.75" customHeight="1" x14ac:dyDescent="0.45">
      <c r="A7" s="556" t="str">
        <f>'Page de garde'!D18</f>
        <v>CHIHIA</v>
      </c>
      <c r="B7" s="556"/>
      <c r="C7" s="556"/>
      <c r="D7" s="556"/>
      <c r="E7" s="556"/>
      <c r="F7" s="556"/>
      <c r="G7" s="92"/>
    </row>
    <row r="8" spans="1:7" s="2" customFormat="1" ht="24" x14ac:dyDescent="0.45">
      <c r="A8" s="4" t="s">
        <v>39</v>
      </c>
      <c r="B8" s="557" t="str">
        <f>'A1 Exploitation'!B9:F9</f>
        <v>Yassine ELLOUMI</v>
      </c>
      <c r="C8" s="557"/>
      <c r="D8" s="557"/>
      <c r="E8" s="557"/>
      <c r="F8" s="557"/>
      <c r="G8" s="92"/>
    </row>
    <row r="9" spans="1:7" s="2" customFormat="1" ht="24" x14ac:dyDescent="0.45">
      <c r="A9" s="5" t="s">
        <v>41</v>
      </c>
      <c r="B9" s="558" t="str">
        <f>'A1 Exploitation'!B10:F10</f>
        <v>Directeur du Magasin</v>
      </c>
      <c r="C9" s="558"/>
      <c r="D9" s="558"/>
      <c r="E9" s="558"/>
      <c r="F9" s="558"/>
      <c r="G9" s="92"/>
    </row>
    <row r="10" spans="1:7" s="2" customFormat="1" ht="24" x14ac:dyDescent="0.45">
      <c r="A10" s="4" t="s">
        <v>40</v>
      </c>
      <c r="B10" s="553">
        <f>'A1 Exploitation'!B11:F11</f>
        <v>43495</v>
      </c>
      <c r="C10" s="553"/>
      <c r="D10" s="553"/>
      <c r="E10" s="553"/>
      <c r="F10" s="553"/>
      <c r="G10" s="92"/>
    </row>
    <row r="11" spans="1:7" s="2" customFormat="1" ht="24" x14ac:dyDescent="0.45">
      <c r="A11" s="4" t="s">
        <v>250</v>
      </c>
      <c r="B11" s="550">
        <f>D199</f>
        <v>0.87168141592920356</v>
      </c>
      <c r="C11" s="550"/>
      <c r="D11" s="550"/>
      <c r="E11" s="550"/>
      <c r="F11" s="550"/>
      <c r="G11" s="92"/>
    </row>
    <row r="12" spans="1:7" s="2" customFormat="1" ht="22.5" x14ac:dyDescent="0.45">
      <c r="A12" s="1"/>
      <c r="D12" s="518"/>
      <c r="E12" s="518"/>
      <c r="F12" s="518"/>
      <c r="G12" s="518"/>
    </row>
    <row r="13" spans="1:7" s="2" customFormat="1" ht="11.25" customHeight="1" x14ac:dyDescent="0.3">
      <c r="A13" s="551" t="s">
        <v>28</v>
      </c>
      <c r="B13" s="552" t="s">
        <v>29</v>
      </c>
      <c r="C13" s="552"/>
      <c r="D13" s="552" t="s">
        <v>42</v>
      </c>
      <c r="E13" s="552" t="s">
        <v>160</v>
      </c>
      <c r="F13" s="552" t="s">
        <v>161</v>
      </c>
      <c r="G13" s="80"/>
    </row>
    <row r="14" spans="1:7" s="2" customFormat="1" ht="12.75" customHeight="1" x14ac:dyDescent="0.3">
      <c r="A14" s="551"/>
      <c r="B14" s="22" t="s">
        <v>32</v>
      </c>
      <c r="C14" s="22" t="s">
        <v>31</v>
      </c>
      <c r="D14" s="552"/>
      <c r="E14" s="552"/>
      <c r="F14" s="552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45" t="s">
        <v>0</v>
      </c>
      <c r="B16" s="546"/>
      <c r="C16" s="546"/>
      <c r="D16" s="546"/>
      <c r="E16" s="546"/>
      <c r="F16" s="546"/>
      <c r="G16" s="93" t="s">
        <v>298</v>
      </c>
    </row>
    <row r="17" spans="1:7" ht="33" x14ac:dyDescent="0.3">
      <c r="A17" s="7" t="s">
        <v>225</v>
      </c>
      <c r="B17" s="62">
        <v>0</v>
      </c>
      <c r="C17" s="62"/>
      <c r="D17" s="63" t="s">
        <v>478</v>
      </c>
      <c r="E17" s="62" t="s">
        <v>491</v>
      </c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7" t="s">
        <v>34</v>
      </c>
      <c r="B22" s="543"/>
      <c r="C22" s="544"/>
      <c r="D22" s="99">
        <f>SUM(B17:C21)</f>
        <v>8</v>
      </c>
    </row>
    <row r="23" spans="1:7" x14ac:dyDescent="0.3">
      <c r="A23" s="534" t="s">
        <v>251</v>
      </c>
      <c r="B23" s="535"/>
      <c r="C23" s="536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4" t="s">
        <v>34</v>
      </c>
      <c r="B33" s="535"/>
      <c r="C33" s="536"/>
      <c r="D33" s="97">
        <f>SUM(B26:C32)</f>
        <v>14</v>
      </c>
    </row>
    <row r="34" spans="1:7" x14ac:dyDescent="0.3">
      <c r="A34" s="534" t="s">
        <v>251</v>
      </c>
      <c r="B34" s="535"/>
      <c r="C34" s="536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6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4" t="s">
        <v>34</v>
      </c>
      <c r="B42" s="535"/>
      <c r="C42" s="536"/>
      <c r="D42" s="97">
        <f>SUM(B37:C41)</f>
        <v>10</v>
      </c>
      <c r="E42" s="3"/>
      <c r="F42" s="3"/>
      <c r="G42" s="93"/>
    </row>
    <row r="43" spans="1:7" s="10" customFormat="1" x14ac:dyDescent="0.3">
      <c r="A43" s="534" t="s">
        <v>251</v>
      </c>
      <c r="B43" s="535"/>
      <c r="C43" s="536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8" t="s">
        <v>19</v>
      </c>
      <c r="B45" s="549"/>
      <c r="C45" s="549"/>
      <c r="D45" s="549"/>
      <c r="E45" s="549"/>
      <c r="F45" s="549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6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4" t="s">
        <v>34</v>
      </c>
      <c r="B52" s="535"/>
      <c r="C52" s="536"/>
      <c r="D52" s="97">
        <f>SUM(B46:C51)</f>
        <v>12</v>
      </c>
    </row>
    <row r="53" spans="1:7" x14ac:dyDescent="0.3">
      <c r="A53" s="534" t="s">
        <v>251</v>
      </c>
      <c r="B53" s="535"/>
      <c r="C53" s="536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62">
        <v>0</v>
      </c>
      <c r="C56" s="88">
        <f>IF(B56=0, -5, "0")</f>
        <v>-5</v>
      </c>
      <c r="D56" s="66" t="s">
        <v>490</v>
      </c>
      <c r="E56" s="62" t="s">
        <v>491</v>
      </c>
      <c r="F56" s="62" t="s">
        <v>298</v>
      </c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6">
        <v>0</v>
      </c>
      <c r="C58" s="62"/>
      <c r="D58" s="63" t="s">
        <v>525</v>
      </c>
      <c r="E58" s="63" t="s">
        <v>491</v>
      </c>
      <c r="F58" s="62" t="s">
        <v>299</v>
      </c>
    </row>
    <row r="59" spans="1:7" x14ac:dyDescent="0.3">
      <c r="A59" s="11" t="s">
        <v>79</v>
      </c>
      <c r="B59" s="266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4" t="s">
        <v>34</v>
      </c>
      <c r="B63" s="535"/>
      <c r="C63" s="536"/>
      <c r="D63" s="97">
        <f>SUM(B56:C62)</f>
        <v>5</v>
      </c>
    </row>
    <row r="64" spans="1:7" x14ac:dyDescent="0.3">
      <c r="A64" s="534" t="s">
        <v>251</v>
      </c>
      <c r="B64" s="535"/>
      <c r="C64" s="536"/>
      <c r="D64" s="21">
        <f>D63/(COUNT(B56:C62)*2)</f>
        <v>0.3125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419" t="s">
        <v>30</v>
      </c>
      <c r="C67" s="69"/>
      <c r="D67" s="63"/>
      <c r="E67" s="70"/>
      <c r="F67" s="62"/>
    </row>
    <row r="68" spans="1:7" ht="19.5" x14ac:dyDescent="0.4">
      <c r="A68" s="7" t="s">
        <v>228</v>
      </c>
      <c r="B68" s="419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419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419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419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419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419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419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419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4" t="s">
        <v>34</v>
      </c>
      <c r="B84" s="535"/>
      <c r="C84" s="536"/>
      <c r="D84" s="97">
        <f>SUM(B67:C83)</f>
        <v>22</v>
      </c>
    </row>
    <row r="85" spans="1:7" x14ac:dyDescent="0.3">
      <c r="A85" s="534" t="s">
        <v>251</v>
      </c>
      <c r="B85" s="535"/>
      <c r="C85" s="536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33" x14ac:dyDescent="0.3">
      <c r="A95" s="8" t="s">
        <v>138</v>
      </c>
      <c r="B95" s="78">
        <v>0</v>
      </c>
      <c r="C95" s="62"/>
      <c r="D95" s="63" t="s">
        <v>526</v>
      </c>
      <c r="E95" s="62" t="s">
        <v>527</v>
      </c>
      <c r="F95" s="62" t="s">
        <v>299</v>
      </c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420">
        <v>2</v>
      </c>
      <c r="C101" s="266"/>
      <c r="D101" s="84"/>
      <c r="E101" s="266"/>
      <c r="F101" s="62"/>
    </row>
    <row r="102" spans="1:7" x14ac:dyDescent="0.3">
      <c r="A102" s="534" t="s">
        <v>34</v>
      </c>
      <c r="B102" s="535"/>
      <c r="C102" s="536"/>
      <c r="D102" s="97">
        <f>SUM(B88:C101)</f>
        <v>20</v>
      </c>
    </row>
    <row r="103" spans="1:7" x14ac:dyDescent="0.3">
      <c r="A103" s="534" t="s">
        <v>251</v>
      </c>
      <c r="B103" s="535"/>
      <c r="C103" s="536"/>
      <c r="D103" s="21">
        <f>D102/(COUNT(B88:C101)*2)</f>
        <v>0.90909090909090906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4" t="s">
        <v>34</v>
      </c>
      <c r="B118" s="535"/>
      <c r="C118" s="536"/>
      <c r="D118" s="97">
        <f>SUM(B107:C117)</f>
        <v>22</v>
      </c>
      <c r="E118" s="3"/>
      <c r="F118" s="3"/>
      <c r="G118" s="93"/>
    </row>
    <row r="119" spans="1:7" s="10" customFormat="1" x14ac:dyDescent="0.3">
      <c r="A119" s="534" t="s">
        <v>251</v>
      </c>
      <c r="B119" s="535"/>
      <c r="C119" s="536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4" t="s">
        <v>34</v>
      </c>
      <c r="B133" s="535"/>
      <c r="C133" s="536"/>
      <c r="D133" s="97">
        <f>SUM(B122:C132)</f>
        <v>22</v>
      </c>
    </row>
    <row r="134" spans="1:7" x14ac:dyDescent="0.3">
      <c r="A134" s="534" t="s">
        <v>251</v>
      </c>
      <c r="B134" s="535"/>
      <c r="C134" s="536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4" t="s">
        <v>34</v>
      </c>
      <c r="B149" s="535"/>
      <c r="C149" s="536"/>
      <c r="D149" s="97">
        <f>SUM(B137:C148)</f>
        <v>24</v>
      </c>
    </row>
    <row r="150" spans="1:7" x14ac:dyDescent="0.3">
      <c r="A150" s="534" t="s">
        <v>251</v>
      </c>
      <c r="B150" s="535"/>
      <c r="C150" s="536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0</v>
      </c>
      <c r="C156" s="88">
        <f>IF(B156=0, -5, "0")</f>
        <v>-5</v>
      </c>
      <c r="D156" s="63" t="s">
        <v>492</v>
      </c>
      <c r="E156" s="62" t="s">
        <v>530</v>
      </c>
      <c r="F156" s="62" t="s">
        <v>298</v>
      </c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0</v>
      </c>
      <c r="C158" s="62"/>
      <c r="D158" s="85" t="s">
        <v>493</v>
      </c>
      <c r="E158" s="62" t="s">
        <v>531</v>
      </c>
      <c r="F158" s="62" t="s">
        <v>298</v>
      </c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4" t="s">
        <v>34</v>
      </c>
      <c r="B161" s="543"/>
      <c r="C161" s="544"/>
      <c r="D161" s="99">
        <f>SUM(B153:C160)</f>
        <v>7</v>
      </c>
    </row>
    <row r="162" spans="1:7" x14ac:dyDescent="0.3">
      <c r="A162" s="534" t="s">
        <v>251</v>
      </c>
      <c r="B162" s="535"/>
      <c r="C162" s="536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E165" s="62"/>
      <c r="F165" s="62"/>
    </row>
    <row r="166" spans="1:7" ht="33" x14ac:dyDescent="0.3">
      <c r="A166" s="7" t="s">
        <v>243</v>
      </c>
      <c r="B166" s="265">
        <v>0</v>
      </c>
      <c r="C166" s="62"/>
      <c r="D166" s="84" t="s">
        <v>528</v>
      </c>
      <c r="E166" s="62" t="s">
        <v>491</v>
      </c>
      <c r="F166" s="62" t="s">
        <v>299</v>
      </c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4" t="s">
        <v>34</v>
      </c>
      <c r="B169" s="535"/>
      <c r="C169" s="536"/>
      <c r="D169" s="97">
        <f>SUM(B165:C168)</f>
        <v>6</v>
      </c>
    </row>
    <row r="170" spans="1:7" x14ac:dyDescent="0.3">
      <c r="A170" s="534" t="s">
        <v>251</v>
      </c>
      <c r="B170" s="535"/>
      <c r="C170" s="536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x14ac:dyDescent="0.3">
      <c r="A173" s="8" t="s">
        <v>152</v>
      </c>
      <c r="B173" s="62">
        <v>1</v>
      </c>
      <c r="C173" s="62"/>
      <c r="D173" s="87" t="s">
        <v>529</v>
      </c>
      <c r="E173" s="62" t="s">
        <v>491</v>
      </c>
      <c r="F173" s="62" t="s">
        <v>298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4" t="s">
        <v>34</v>
      </c>
      <c r="B177" s="535"/>
      <c r="C177" s="536"/>
      <c r="D177" s="97">
        <f>SUM(B173:C176)</f>
        <v>7</v>
      </c>
    </row>
    <row r="178" spans="1:7" x14ac:dyDescent="0.3">
      <c r="A178" s="534" t="s">
        <v>251</v>
      </c>
      <c r="B178" s="535"/>
      <c r="C178" s="536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4" t="s">
        <v>34</v>
      </c>
      <c r="B186" s="535"/>
      <c r="C186" s="536"/>
      <c r="D186" s="97">
        <f>SUM(B181:C185)</f>
        <v>10</v>
      </c>
    </row>
    <row r="187" spans="1:7" x14ac:dyDescent="0.3">
      <c r="A187" s="534" t="s">
        <v>251</v>
      </c>
      <c r="B187" s="535"/>
      <c r="C187" s="536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4" t="s">
        <v>34</v>
      </c>
      <c r="B194" s="535"/>
      <c r="C194" s="536"/>
      <c r="D194" s="40">
        <f>SUM(B190:C193)</f>
        <v>8</v>
      </c>
    </row>
    <row r="195" spans="1:6" x14ac:dyDescent="0.3">
      <c r="A195" s="534" t="s">
        <v>251</v>
      </c>
      <c r="B195" s="535"/>
      <c r="C195" s="536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0.5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197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0.87168141592920356</v>
      </c>
    </row>
  </sheetData>
  <sheetProtection algorithmName="SHA-512" hashValue="VAC2PpXYm0+FyGVDbHNAp6GLX+5S3ekQQYgRjh5wn3Rh6B2GhYNGznsauSXrKXgB30FpF2RVT1CNBfKo+Tc7WA==" saltValue="Ov2SK/gOefU8BxLYqu65K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4" zoomScaleNormal="100" zoomScaleSheetLayoutView="64" workbookViewId="0">
      <selection activeCell="E461" sqref="E46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8"/>
      <c r="E1" s="518"/>
      <c r="F1" s="518"/>
      <c r="G1" s="51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9" t="s">
        <v>151</v>
      </c>
      <c r="B7" s="519"/>
      <c r="C7" s="519"/>
      <c r="D7" s="519"/>
      <c r="E7" s="519"/>
      <c r="F7" s="519"/>
      <c r="G7" s="111"/>
    </row>
    <row r="8" spans="1:7" ht="22.5" x14ac:dyDescent="0.45">
      <c r="A8" s="520" t="str">
        <f>'Page de garde'!D18</f>
        <v>CHIHIA</v>
      </c>
      <c r="B8" s="520"/>
      <c r="C8" s="520"/>
      <c r="D8" s="520"/>
      <c r="E8" s="520"/>
      <c r="F8" s="520"/>
      <c r="G8" s="111"/>
    </row>
    <row r="9" spans="1:7" ht="22.5" x14ac:dyDescent="0.45">
      <c r="A9" s="112" t="s">
        <v>39</v>
      </c>
      <c r="B9" s="521" t="s">
        <v>532</v>
      </c>
      <c r="C9" s="521"/>
      <c r="D9" s="521"/>
      <c r="E9" s="521"/>
      <c r="F9" s="521"/>
      <c r="G9" s="111"/>
    </row>
    <row r="10" spans="1:7" ht="22.5" x14ac:dyDescent="0.45">
      <c r="A10" s="113" t="s">
        <v>41</v>
      </c>
      <c r="B10" s="522" t="s">
        <v>533</v>
      </c>
      <c r="C10" s="522"/>
      <c r="D10" s="522"/>
      <c r="E10" s="522"/>
      <c r="F10" s="522"/>
      <c r="G10" s="111"/>
    </row>
    <row r="11" spans="1:7" ht="22.5" x14ac:dyDescent="0.45">
      <c r="A11" s="112" t="s">
        <v>40</v>
      </c>
      <c r="B11" s="517">
        <v>43577</v>
      </c>
      <c r="C11" s="517"/>
      <c r="D11" s="517"/>
      <c r="E11" s="517"/>
      <c r="F11" s="517"/>
      <c r="G11" s="111"/>
    </row>
    <row r="12" spans="1:7" ht="22.5" x14ac:dyDescent="0.45">
      <c r="A12" s="112" t="s">
        <v>200</v>
      </c>
      <c r="B12" s="523">
        <f>D730</f>
        <v>0.81849315068493156</v>
      </c>
      <c r="C12" s="523"/>
      <c r="D12" s="523"/>
      <c r="E12" s="523"/>
      <c r="F12" s="523"/>
      <c r="G12" s="111"/>
    </row>
    <row r="13" spans="1:7" ht="22.5" x14ac:dyDescent="0.45">
      <c r="A13" s="110"/>
      <c r="B13" s="108"/>
      <c r="C13" s="108"/>
      <c r="D13" s="518"/>
      <c r="E13" s="518"/>
      <c r="F13" s="518"/>
      <c r="G13" s="51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43577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3" t="s">
        <v>28</v>
      </c>
      <c r="B17" s="454" t="s">
        <v>29</v>
      </c>
      <c r="C17" s="454"/>
      <c r="D17" s="454" t="s">
        <v>42</v>
      </c>
      <c r="E17" s="455" t="s">
        <v>266</v>
      </c>
      <c r="F17" s="455" t="s">
        <v>300</v>
      </c>
      <c r="G17" s="114"/>
    </row>
    <row r="18" spans="1:8" ht="16.5" customHeight="1" x14ac:dyDescent="0.4">
      <c r="A18" s="453"/>
      <c r="B18" s="118" t="s">
        <v>32</v>
      </c>
      <c r="C18" s="118" t="s">
        <v>31</v>
      </c>
      <c r="D18" s="454"/>
      <c r="E18" s="455"/>
      <c r="F18" s="45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9" t="s">
        <v>16</v>
      </c>
      <c r="B29" s="560"/>
      <c r="C29" s="560"/>
      <c r="D29" s="560"/>
      <c r="E29" s="560"/>
      <c r="F29" s="560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534</v>
      </c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68" x14ac:dyDescent="0.4">
      <c r="A35" s="141" t="s">
        <v>400</v>
      </c>
      <c r="B35" s="122">
        <v>2</v>
      </c>
      <c r="C35" s="142" t="str">
        <f>IF(B35=0, -5, "0")</f>
        <v>0</v>
      </c>
      <c r="D35" s="427" t="s">
        <v>591</v>
      </c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9" t="s">
        <v>311</v>
      </c>
      <c r="B38" s="560"/>
      <c r="C38" s="560"/>
      <c r="D38" s="560"/>
      <c r="E38" s="560"/>
      <c r="F38" s="560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1</v>
      </c>
      <c r="F43" s="414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43577</v>
      </c>
      <c r="B51" s="114"/>
      <c r="C51" s="135"/>
      <c r="D51" s="114"/>
      <c r="E51" s="108"/>
      <c r="F51" s="114"/>
      <c r="G51" s="114"/>
    </row>
    <row r="52" spans="1:7" ht="21" x14ac:dyDescent="0.4">
      <c r="A52" s="453" t="s">
        <v>28</v>
      </c>
      <c r="B52" s="454" t="s">
        <v>29</v>
      </c>
      <c r="C52" s="454"/>
      <c r="D52" s="454" t="s">
        <v>42</v>
      </c>
      <c r="E52" s="455" t="s">
        <v>266</v>
      </c>
      <c r="F52" s="455" t="s">
        <v>302</v>
      </c>
      <c r="G52" s="129"/>
    </row>
    <row r="53" spans="1:7" ht="21" x14ac:dyDescent="0.4">
      <c r="A53" s="453"/>
      <c r="B53" s="118" t="s">
        <v>32</v>
      </c>
      <c r="C53" s="118" t="s">
        <v>31</v>
      </c>
      <c r="D53" s="454"/>
      <c r="E53" s="455"/>
      <c r="F53" s="45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528" t="s">
        <v>351</v>
      </c>
      <c r="B65" s="528"/>
      <c r="C65" s="528"/>
      <c r="D65" s="528"/>
      <c r="E65" s="528"/>
      <c r="F65" s="52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8"/>
      <c r="B83" s="448"/>
      <c r="C83" s="448"/>
      <c r="D83" s="448"/>
      <c r="E83" s="448"/>
      <c r="F83" s="448"/>
      <c r="G83" s="448"/>
    </row>
    <row r="84" spans="1:7" ht="45" customHeight="1" x14ac:dyDescent="0.45">
      <c r="A84" s="529" t="s">
        <v>352</v>
      </c>
      <c r="B84" s="529"/>
      <c r="C84" s="529"/>
      <c r="D84" s="529"/>
      <c r="E84" s="529"/>
      <c r="F84" s="52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4"/>
      <c r="B103" s="442"/>
      <c r="C103" s="442"/>
      <c r="D103" s="442"/>
      <c r="E103" s="442"/>
      <c r="F103" s="449"/>
      <c r="G103" s="173"/>
    </row>
    <row r="104" spans="1:7" s="80" customFormat="1" ht="46.5" customHeight="1" x14ac:dyDescent="0.4">
      <c r="A104" s="528" t="s">
        <v>353</v>
      </c>
      <c r="B104" s="528"/>
      <c r="C104" s="528"/>
      <c r="D104" s="528"/>
      <c r="E104" s="528"/>
      <c r="F104" s="52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0"/>
      <c r="B111" s="451"/>
      <c r="C111" s="451"/>
      <c r="D111" s="451"/>
      <c r="E111" s="451"/>
      <c r="F111" s="452"/>
      <c r="G111" s="129"/>
    </row>
    <row r="112" spans="1:7" s="80" customFormat="1" ht="39.75" customHeight="1" x14ac:dyDescent="0.4">
      <c r="A112" s="528" t="s">
        <v>390</v>
      </c>
      <c r="B112" s="528"/>
      <c r="C112" s="528"/>
      <c r="D112" s="528"/>
      <c r="E112" s="528"/>
      <c r="F112" s="52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2"/>
      <c r="B120" s="442"/>
      <c r="C120" s="442"/>
      <c r="D120" s="442"/>
      <c r="E120" s="442"/>
      <c r="F120" s="442"/>
      <c r="G120" s="173"/>
    </row>
    <row r="121" spans="1:7" ht="22.5" x14ac:dyDescent="0.4">
      <c r="A121" s="528" t="s">
        <v>311</v>
      </c>
      <c r="B121" s="528"/>
      <c r="C121" s="528"/>
      <c r="D121" s="528"/>
      <c r="E121" s="528"/>
      <c r="F121" s="52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3"/>
      <c r="B132" s="443"/>
      <c r="C132" s="443"/>
      <c r="D132" s="443"/>
      <c r="E132" s="443"/>
      <c r="F132" s="443"/>
      <c r="G132" s="114"/>
    </row>
    <row r="133" spans="1:16384" ht="22.5" customHeight="1" x14ac:dyDescent="0.4">
      <c r="A133" s="530" t="s">
        <v>424</v>
      </c>
      <c r="B133" s="530"/>
      <c r="C133" s="530"/>
      <c r="D133" s="530"/>
      <c r="E133" s="530"/>
      <c r="F133" s="530"/>
      <c r="G133" s="114"/>
    </row>
    <row r="134" spans="1:16384" ht="22.5" customHeight="1" x14ac:dyDescent="0.4">
      <c r="A134" s="531"/>
      <c r="B134" s="531"/>
      <c r="C134" s="531"/>
      <c r="D134" s="531"/>
      <c r="E134" s="531"/>
      <c r="F134" s="531"/>
      <c r="G134" s="114"/>
    </row>
    <row r="135" spans="1:16384" s="326" customFormat="1" ht="22.5" customHeight="1" x14ac:dyDescent="0.25">
      <c r="A135" s="453" t="s">
        <v>28</v>
      </c>
      <c r="B135" s="454" t="s">
        <v>29</v>
      </c>
      <c r="C135" s="454"/>
      <c r="D135" s="454" t="s">
        <v>42</v>
      </c>
      <c r="E135" s="455" t="s">
        <v>266</v>
      </c>
      <c r="F135" s="455" t="s">
        <v>302</v>
      </c>
    </row>
    <row r="136" spans="1:16384" s="326" customFormat="1" ht="22.5" customHeight="1" x14ac:dyDescent="0.25">
      <c r="A136" s="453"/>
      <c r="B136" s="118" t="s">
        <v>32</v>
      </c>
      <c r="C136" s="118" t="s">
        <v>31</v>
      </c>
      <c r="D136" s="454"/>
      <c r="E136" s="455"/>
      <c r="F136" s="45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2" t="s">
        <v>461</v>
      </c>
      <c r="B139" s="532"/>
      <c r="C139" s="532"/>
      <c r="D139" s="532"/>
      <c r="E139" s="532"/>
      <c r="F139" s="532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 t="s">
        <v>535</v>
      </c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126" x14ac:dyDescent="0.4">
      <c r="A150" s="125" t="s">
        <v>408</v>
      </c>
      <c r="B150" s="318">
        <v>1</v>
      </c>
      <c r="C150" s="125"/>
      <c r="D150" s="428" t="s">
        <v>607</v>
      </c>
      <c r="E150" s="125" t="s">
        <v>608</v>
      </c>
      <c r="F150" s="322"/>
      <c r="G150" s="114"/>
    </row>
    <row r="151" spans="1:7" ht="42" x14ac:dyDescent="0.4">
      <c r="A151" s="283" t="s">
        <v>337</v>
      </c>
      <c r="B151" s="318" t="s">
        <v>30</v>
      </c>
      <c r="C151" s="143" t="str">
        <f>IF(B151=0, -10, "0")</f>
        <v>0</v>
      </c>
      <c r="D151" s="125" t="s">
        <v>536</v>
      </c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79.5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 t="s">
        <v>609</v>
      </c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52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610</v>
      </c>
      <c r="E155" s="421" t="s">
        <v>592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42" x14ac:dyDescent="0.4">
      <c r="A157" s="125" t="s">
        <v>142</v>
      </c>
      <c r="B157" s="318">
        <v>2</v>
      </c>
      <c r="C157" s="125"/>
      <c r="D157" s="125" t="s">
        <v>537</v>
      </c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63" x14ac:dyDescent="0.4">
      <c r="A162" s="121" t="s">
        <v>402</v>
      </c>
      <c r="B162" s="318">
        <v>1</v>
      </c>
      <c r="C162" s="296"/>
      <c r="D162" s="125" t="s">
        <v>538</v>
      </c>
      <c r="E162" s="125" t="s">
        <v>539</v>
      </c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84" x14ac:dyDescent="0.4">
      <c r="A164" s="125" t="s">
        <v>375</v>
      </c>
      <c r="B164" s="318">
        <v>1</v>
      </c>
      <c r="C164" s="125"/>
      <c r="D164" s="125" t="s">
        <v>542</v>
      </c>
      <c r="E164" s="125" t="s">
        <v>611</v>
      </c>
      <c r="F164" s="322"/>
      <c r="G164" s="114"/>
    </row>
    <row r="165" spans="1:7" ht="21" x14ac:dyDescent="0.4">
      <c r="A165" s="444"/>
      <c r="B165" s="442"/>
      <c r="C165" s="442"/>
      <c r="D165" s="442"/>
      <c r="E165" s="442"/>
      <c r="F165" s="442"/>
      <c r="G165" s="114"/>
    </row>
    <row r="166" spans="1:7" ht="32.25" customHeight="1" x14ac:dyDescent="0.4">
      <c r="A166" s="532" t="s">
        <v>462</v>
      </c>
      <c r="B166" s="532"/>
      <c r="C166" s="532"/>
      <c r="D166" s="532"/>
      <c r="E166" s="532"/>
      <c r="F166" s="53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160" t="s">
        <v>540</v>
      </c>
      <c r="E167" s="286"/>
      <c r="F167" s="123"/>
      <c r="G167" s="114"/>
    </row>
    <row r="168" spans="1:7" ht="105" x14ac:dyDescent="0.4">
      <c r="A168" s="125" t="s">
        <v>342</v>
      </c>
      <c r="B168" s="122">
        <v>1</v>
      </c>
      <c r="C168" s="125"/>
      <c r="D168" s="125" t="s">
        <v>541</v>
      </c>
      <c r="E168" s="123" t="s">
        <v>593</v>
      </c>
      <c r="F168" s="4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45"/>
      <c r="B176" s="446"/>
      <c r="C176" s="446"/>
      <c r="D176" s="446"/>
      <c r="E176" s="446"/>
      <c r="F176" s="446"/>
      <c r="G176" s="114"/>
    </row>
    <row r="177" spans="1:7" ht="32.25" customHeight="1" x14ac:dyDescent="0.4">
      <c r="A177" s="532" t="s">
        <v>311</v>
      </c>
      <c r="B177" s="532"/>
      <c r="C177" s="532"/>
      <c r="D177" s="532"/>
      <c r="E177" s="532"/>
      <c r="F177" s="532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84" x14ac:dyDescent="0.4">
      <c r="A179" s="125" t="s">
        <v>369</v>
      </c>
      <c r="B179" s="122">
        <v>1</v>
      </c>
      <c r="C179" s="125"/>
      <c r="D179" s="125" t="s">
        <v>594</v>
      </c>
      <c r="E179" s="125" t="s">
        <v>543</v>
      </c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14">
        <f>COUNTIF('A1 Exploitation'!F141:F184,"ok")</f>
        <v>1</v>
      </c>
      <c r="F185" s="414">
        <f>COUNTA('A1 Exploitation'!F141:F184)</f>
        <v>1</v>
      </c>
      <c r="G185" s="114"/>
    </row>
    <row r="186" spans="1:7" ht="22.5" x14ac:dyDescent="0.4">
      <c r="A186" s="292" t="s">
        <v>438</v>
      </c>
      <c r="B186" s="482"/>
      <c r="C186" s="483"/>
      <c r="D186" s="309">
        <f>SUM(B148:C164,B178:C185,B167:C175,B140:C145)</f>
        <v>55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0.7432432432432432</v>
      </c>
      <c r="E187" s="108"/>
      <c r="F187" s="114"/>
      <c r="G187" s="114"/>
    </row>
    <row r="188" spans="1:7" ht="21" x14ac:dyDescent="0.4">
      <c r="A188" s="447"/>
      <c r="B188" s="447"/>
      <c r="C188" s="447"/>
      <c r="D188" s="447"/>
      <c r="E188" s="447"/>
      <c r="F188" s="44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43577</v>
      </c>
      <c r="B190" s="114"/>
      <c r="C190" s="135"/>
      <c r="D190" s="114"/>
      <c r="E190" s="108"/>
      <c r="F190" s="114"/>
      <c r="G190" s="114"/>
    </row>
    <row r="191" spans="1:7" ht="21" x14ac:dyDescent="0.4">
      <c r="A191" s="453" t="s">
        <v>28</v>
      </c>
      <c r="B191" s="454" t="s">
        <v>29</v>
      </c>
      <c r="C191" s="454"/>
      <c r="D191" s="454" t="s">
        <v>42</v>
      </c>
      <c r="E191" s="455" t="s">
        <v>266</v>
      </c>
      <c r="F191" s="455" t="s">
        <v>302</v>
      </c>
      <c r="G191" s="114"/>
    </row>
    <row r="192" spans="1:7" ht="21" x14ac:dyDescent="0.4">
      <c r="A192" s="453"/>
      <c r="B192" s="118" t="s">
        <v>32</v>
      </c>
      <c r="C192" s="118" t="s">
        <v>31</v>
      </c>
      <c r="D192" s="454"/>
      <c r="E192" s="455"/>
      <c r="F192" s="45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7" t="s">
        <v>34</v>
      </c>
      <c r="B203" s="468"/>
      <c r="C203" s="46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7" t="s">
        <v>34</v>
      </c>
      <c r="B227" s="468"/>
      <c r="C227" s="46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4" t="s">
        <v>311</v>
      </c>
      <c r="B236" s="525"/>
      <c r="C236" s="525"/>
      <c r="D236" s="52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7" t="s">
        <v>34</v>
      </c>
      <c r="B245" s="468"/>
      <c r="C245" s="46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43577</v>
      </c>
      <c r="B252" s="114"/>
      <c r="C252" s="135"/>
      <c r="D252" s="129"/>
      <c r="E252" s="108"/>
      <c r="F252" s="114"/>
      <c r="G252" s="114"/>
    </row>
    <row r="253" spans="1:7" ht="21" x14ac:dyDescent="0.4">
      <c r="A253" s="453" t="s">
        <v>28</v>
      </c>
      <c r="B253" s="454" t="s">
        <v>29</v>
      </c>
      <c r="C253" s="454"/>
      <c r="D253" s="454" t="s">
        <v>42</v>
      </c>
      <c r="E253" s="455" t="s">
        <v>266</v>
      </c>
      <c r="F253" s="455" t="s">
        <v>302</v>
      </c>
      <c r="G253" s="129"/>
    </row>
    <row r="254" spans="1:7" ht="21" x14ac:dyDescent="0.4">
      <c r="A254" s="453"/>
      <c r="B254" s="118" t="s">
        <v>32</v>
      </c>
      <c r="C254" s="118" t="s">
        <v>31</v>
      </c>
      <c r="D254" s="454"/>
      <c r="E254" s="455"/>
      <c r="F254" s="45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147" x14ac:dyDescent="0.4">
      <c r="A257" s="164" t="s">
        <v>103</v>
      </c>
      <c r="B257" s="122">
        <v>2</v>
      </c>
      <c r="C257" s="122"/>
      <c r="D257" s="123" t="s">
        <v>544</v>
      </c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7" t="s">
        <v>34</v>
      </c>
      <c r="B265" s="468"/>
      <c r="C265" s="469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F275" s="123"/>
      <c r="G275" s="114"/>
    </row>
    <row r="276" spans="1:7" ht="126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545</v>
      </c>
      <c r="E276" s="170" t="s">
        <v>546</v>
      </c>
      <c r="F276" s="123"/>
      <c r="G276" s="129"/>
    </row>
    <row r="277" spans="1:7" ht="252" x14ac:dyDescent="0.4">
      <c r="A277" s="400" t="s">
        <v>394</v>
      </c>
      <c r="B277" s="122">
        <v>0</v>
      </c>
      <c r="C277" s="142">
        <f>IF(B277=0, -2, "0")</f>
        <v>-2</v>
      </c>
      <c r="D277" s="194" t="s">
        <v>595</v>
      </c>
      <c r="E277" s="123" t="s">
        <v>612</v>
      </c>
      <c r="F277" s="123"/>
      <c r="G277" s="114"/>
    </row>
    <row r="278" spans="1:7" ht="84" x14ac:dyDescent="0.4">
      <c r="A278" s="121" t="s">
        <v>117</v>
      </c>
      <c r="B278" s="122">
        <v>1</v>
      </c>
      <c r="C278" s="122"/>
      <c r="D278" s="161" t="s">
        <v>547</v>
      </c>
      <c r="E278" s="123" t="s">
        <v>548</v>
      </c>
      <c r="F278" s="123"/>
      <c r="G278" s="114"/>
    </row>
    <row r="279" spans="1:7" ht="171" customHeight="1" x14ac:dyDescent="0.4">
      <c r="A279" s="209" t="s">
        <v>372</v>
      </c>
      <c r="B279" s="122">
        <v>1</v>
      </c>
      <c r="C279" s="169" t="str">
        <f>IF(B279=0, -5, "0")</f>
        <v>0</v>
      </c>
      <c r="D279" s="270" t="s">
        <v>613</v>
      </c>
      <c r="E279" s="172" t="s">
        <v>614</v>
      </c>
      <c r="F279" s="123"/>
      <c r="G279" s="114"/>
    </row>
    <row r="280" spans="1:7" ht="81.75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596</v>
      </c>
      <c r="E280" s="193" t="s">
        <v>549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7" customHeight="1" x14ac:dyDescent="0.4">
      <c r="A282" s="121" t="s">
        <v>142</v>
      </c>
      <c r="B282" s="122">
        <v>2</v>
      </c>
      <c r="C282" s="122"/>
      <c r="D282" s="128" t="s">
        <v>550</v>
      </c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5"/>
      <c r="B290" s="475"/>
      <c r="C290" s="475"/>
      <c r="D290" s="475"/>
      <c r="E290" s="475"/>
      <c r="F290" s="475"/>
      <c r="G290" s="129"/>
    </row>
    <row r="291" spans="1:7" s="80" customFormat="1" ht="31.5" customHeight="1" x14ac:dyDescent="0.4">
      <c r="A291" s="527" t="s">
        <v>311</v>
      </c>
      <c r="B291" s="527"/>
      <c r="C291" s="527"/>
      <c r="D291" s="527"/>
      <c r="E291" s="527"/>
      <c r="F291" s="527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0.5</v>
      </c>
      <c r="E299" s="414">
        <f>COUNTIF('A1 Exploitation'!F257:F298,"ok")</f>
        <v>2</v>
      </c>
      <c r="F299" s="414">
        <f>COUNTA('A1 Exploitation'!F257:F298)</f>
        <v>4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36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52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0.68421052631578949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43577</v>
      </c>
      <c r="B307" s="114"/>
      <c r="C307" s="135"/>
      <c r="D307" s="114"/>
      <c r="E307" s="108"/>
      <c r="F307" s="114"/>
      <c r="G307" s="114"/>
    </row>
    <row r="308" spans="1:7" ht="21" x14ac:dyDescent="0.4">
      <c r="A308" s="453" t="s">
        <v>28</v>
      </c>
      <c r="B308" s="454" t="s">
        <v>29</v>
      </c>
      <c r="C308" s="454"/>
      <c r="D308" s="454" t="s">
        <v>42</v>
      </c>
      <c r="E308" s="455" t="s">
        <v>266</v>
      </c>
      <c r="F308" s="455" t="s">
        <v>302</v>
      </c>
      <c r="G308" s="129"/>
    </row>
    <row r="309" spans="1:7" ht="21" x14ac:dyDescent="0.4">
      <c r="A309" s="453"/>
      <c r="B309" s="118" t="s">
        <v>32</v>
      </c>
      <c r="C309" s="118" t="s">
        <v>31</v>
      </c>
      <c r="D309" s="454"/>
      <c r="E309" s="455"/>
      <c r="F309" s="45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126" x14ac:dyDescent="0.4">
      <c r="A318" s="209" t="s">
        <v>269</v>
      </c>
      <c r="B318" s="122">
        <v>0</v>
      </c>
      <c r="C318" s="174">
        <f>IF(B318=0, -5, "0")</f>
        <v>-5</v>
      </c>
      <c r="D318" s="128" t="s">
        <v>551</v>
      </c>
      <c r="E318" s="172" t="s">
        <v>615</v>
      </c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9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 t="s">
        <v>552</v>
      </c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537</v>
      </c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94" x14ac:dyDescent="0.4">
      <c r="A337" s="168" t="s">
        <v>58</v>
      </c>
      <c r="B337" s="122">
        <v>0</v>
      </c>
      <c r="C337" s="174">
        <f>IF(B337=0, -5, "0")</f>
        <v>-5</v>
      </c>
      <c r="D337" s="213" t="s">
        <v>616</v>
      </c>
      <c r="E337" s="172" t="s">
        <v>553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1</v>
      </c>
      <c r="C342" s="122"/>
      <c r="D342" s="123" t="s">
        <v>617</v>
      </c>
      <c r="E342" s="123" t="s">
        <v>554</v>
      </c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26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0.72222222222222221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63" x14ac:dyDescent="0.4">
      <c r="A348" s="138" t="s">
        <v>153</v>
      </c>
      <c r="B348" s="122">
        <v>1</v>
      </c>
      <c r="C348" s="122"/>
      <c r="D348" s="139" t="s">
        <v>555</v>
      </c>
      <c r="E348" s="123" t="s">
        <v>556</v>
      </c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1</v>
      </c>
      <c r="C353" s="126"/>
      <c r="D353" s="216" t="s">
        <v>557</v>
      </c>
      <c r="E353" s="128" t="s">
        <v>558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6"/>
      <c r="B357" s="466"/>
      <c r="C357" s="466"/>
      <c r="D357" s="466"/>
      <c r="E357" s="466"/>
      <c r="F357" s="466"/>
      <c r="G357" s="466"/>
    </row>
    <row r="358" spans="1:7" ht="32.25" customHeight="1" x14ac:dyDescent="0.4">
      <c r="A358" s="511" t="s">
        <v>311</v>
      </c>
      <c r="B358" s="511"/>
      <c r="C358" s="511"/>
      <c r="D358" s="511"/>
      <c r="E358" s="511"/>
      <c r="F358" s="511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414">
        <f>COUNTIF('A1 Exploitation'!F312:F365,"ok")</f>
        <v>1</v>
      </c>
      <c r="F366" s="414">
        <f>COUNTA('A1 Exploitation'!F312:F365)</f>
        <v>1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65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0.7558139534883721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43577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3" t="s">
        <v>28</v>
      </c>
      <c r="B375" s="454" t="s">
        <v>29</v>
      </c>
      <c r="C375" s="454"/>
      <c r="D375" s="454" t="s">
        <v>42</v>
      </c>
      <c r="E375" s="455" t="s">
        <v>266</v>
      </c>
      <c r="F375" s="455" t="s">
        <v>302</v>
      </c>
      <c r="G375" s="173"/>
    </row>
    <row r="376" spans="1:7" s="260" customFormat="1" ht="21" x14ac:dyDescent="0.4">
      <c r="A376" s="453"/>
      <c r="B376" s="118" t="s">
        <v>32</v>
      </c>
      <c r="C376" s="118" t="s">
        <v>31</v>
      </c>
      <c r="D376" s="454"/>
      <c r="E376" s="455"/>
      <c r="F376" s="45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63" x14ac:dyDescent="0.4">
      <c r="A379" s="164" t="s">
        <v>116</v>
      </c>
      <c r="B379" s="122">
        <v>1</v>
      </c>
      <c r="C379" s="122"/>
      <c r="D379" s="158" t="s">
        <v>559</v>
      </c>
      <c r="E379" s="128" t="s">
        <v>560</v>
      </c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21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0.95454545454545459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260" customFormat="1" ht="63" x14ac:dyDescent="0.4">
      <c r="A395" s="138" t="s">
        <v>154</v>
      </c>
      <c r="B395" s="122">
        <v>1</v>
      </c>
      <c r="C395" s="122"/>
      <c r="D395" s="193" t="s">
        <v>561</v>
      </c>
      <c r="E395" s="170" t="s">
        <v>562</v>
      </c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84" x14ac:dyDescent="0.4">
      <c r="A398" s="121" t="s">
        <v>117</v>
      </c>
      <c r="B398" s="122">
        <v>1</v>
      </c>
      <c r="C398" s="122"/>
      <c r="D398" s="193" t="s">
        <v>563</v>
      </c>
      <c r="E398" s="128" t="s">
        <v>564</v>
      </c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147" x14ac:dyDescent="0.4">
      <c r="A402" s="230" t="s">
        <v>316</v>
      </c>
      <c r="B402" s="122">
        <v>1</v>
      </c>
      <c r="C402" s="143" t="str">
        <f>IF(B402=0, -10, "0")</f>
        <v>0</v>
      </c>
      <c r="D402" s="193" t="s">
        <v>565</v>
      </c>
      <c r="E402" s="128" t="s">
        <v>618</v>
      </c>
      <c r="F402" s="123"/>
      <c r="G402" s="173"/>
    </row>
    <row r="403" spans="1:7" s="260" customFormat="1" ht="126" x14ac:dyDescent="0.4">
      <c r="A403" s="121" t="s">
        <v>217</v>
      </c>
      <c r="B403" s="122">
        <v>1</v>
      </c>
      <c r="C403" s="122"/>
      <c r="D403" s="193" t="s">
        <v>619</v>
      </c>
      <c r="E403" s="170" t="s">
        <v>597</v>
      </c>
      <c r="F403" s="123"/>
      <c r="G403" s="173"/>
    </row>
    <row r="404" spans="1:7" s="260" customFormat="1" ht="126" x14ac:dyDescent="0.4">
      <c r="A404" s="121" t="s">
        <v>142</v>
      </c>
      <c r="B404" s="122">
        <v>1</v>
      </c>
      <c r="C404" s="122"/>
      <c r="D404" s="193" t="s">
        <v>566</v>
      </c>
      <c r="E404" s="170" t="s">
        <v>567</v>
      </c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260" customFormat="1" ht="63" x14ac:dyDescent="0.4">
      <c r="A412" s="121" t="s">
        <v>150</v>
      </c>
      <c r="B412" s="122">
        <v>1</v>
      </c>
      <c r="C412" s="126"/>
      <c r="D412" s="229" t="s">
        <v>568</v>
      </c>
      <c r="E412" s="128" t="s">
        <v>611</v>
      </c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84" x14ac:dyDescent="0.4">
      <c r="A414" s="201" t="s">
        <v>426</v>
      </c>
      <c r="B414" s="122">
        <v>2</v>
      </c>
      <c r="C414" s="126"/>
      <c r="D414" s="423" t="s">
        <v>664</v>
      </c>
      <c r="E414" s="128"/>
      <c r="F414" s="123"/>
      <c r="G414" s="173"/>
    </row>
    <row r="415" spans="1:7" s="260" customFormat="1" ht="21" x14ac:dyDescent="0.4">
      <c r="A415" s="509"/>
      <c r="B415" s="448"/>
      <c r="C415" s="448"/>
      <c r="D415" s="448"/>
      <c r="E415" s="448"/>
      <c r="F415" s="448"/>
      <c r="G415" s="448"/>
    </row>
    <row r="416" spans="1:7" s="260" customFormat="1" ht="24.75" x14ac:dyDescent="0.4">
      <c r="A416" s="514" t="s">
        <v>320</v>
      </c>
      <c r="B416" s="514"/>
      <c r="C416" s="514"/>
      <c r="D416" s="514"/>
      <c r="E416" s="514"/>
      <c r="F416" s="514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147" x14ac:dyDescent="0.4">
      <c r="A421" s="334" t="s">
        <v>415</v>
      </c>
      <c r="B421" s="122">
        <v>1</v>
      </c>
      <c r="C421" s="126"/>
      <c r="D421" s="229" t="s">
        <v>598</v>
      </c>
      <c r="E421" s="170" t="s">
        <v>569</v>
      </c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0.66666666666666663</v>
      </c>
      <c r="E424" s="414">
        <f>COUNTIF('A1 Exploitation'!F379:F423,"ok")</f>
        <v>2</v>
      </c>
      <c r="F424" s="414">
        <f>COUNTA('A1 Exploitation'!F379:F423)</f>
        <v>3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28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0.77777777777777779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49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0.84482758620689657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43577</v>
      </c>
      <c r="B432" s="114"/>
      <c r="C432" s="135"/>
      <c r="D432" s="129"/>
      <c r="E432" s="108"/>
      <c r="F432" s="114"/>
      <c r="G432" s="114"/>
    </row>
    <row r="433" spans="1:7" ht="21" x14ac:dyDescent="0.4">
      <c r="A433" s="453" t="s">
        <v>28</v>
      </c>
      <c r="B433" s="454" t="s">
        <v>29</v>
      </c>
      <c r="C433" s="454"/>
      <c r="D433" s="454" t="s">
        <v>42</v>
      </c>
      <c r="E433" s="455" t="s">
        <v>266</v>
      </c>
      <c r="F433" s="455" t="s">
        <v>302</v>
      </c>
      <c r="G433" s="129"/>
    </row>
    <row r="434" spans="1:7" ht="21" x14ac:dyDescent="0.4">
      <c r="A434" s="453"/>
      <c r="B434" s="118" t="s">
        <v>32</v>
      </c>
      <c r="C434" s="118" t="s">
        <v>31</v>
      </c>
      <c r="D434" s="454"/>
      <c r="E434" s="455"/>
      <c r="F434" s="45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93.5" customHeight="1" x14ac:dyDescent="0.4">
      <c r="A440" s="235" t="s">
        <v>35</v>
      </c>
      <c r="B440" s="122">
        <v>1</v>
      </c>
      <c r="C440" s="122"/>
      <c r="D440" s="193" t="s">
        <v>570</v>
      </c>
      <c r="E440" s="193" t="s">
        <v>571</v>
      </c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15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0.9375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0" x14ac:dyDescent="0.4">
      <c r="A450" s="121" t="s">
        <v>274</v>
      </c>
      <c r="B450" s="122">
        <v>1</v>
      </c>
      <c r="C450" s="122"/>
      <c r="D450" s="172" t="s">
        <v>600</v>
      </c>
      <c r="E450" s="172" t="s">
        <v>572</v>
      </c>
      <c r="F450" s="123"/>
      <c r="G450" s="114"/>
    </row>
    <row r="451" spans="1:7" ht="105" x14ac:dyDescent="0.4">
      <c r="A451" s="138" t="s">
        <v>5</v>
      </c>
      <c r="B451" s="122">
        <v>1</v>
      </c>
      <c r="C451" s="122"/>
      <c r="D451" s="139" t="s">
        <v>599</v>
      </c>
      <c r="E451" s="172" t="s">
        <v>573</v>
      </c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189" x14ac:dyDescent="0.4">
      <c r="A454" s="121" t="s">
        <v>85</v>
      </c>
      <c r="B454" s="122">
        <v>0</v>
      </c>
      <c r="C454" s="126"/>
      <c r="D454" s="158" t="s">
        <v>574</v>
      </c>
      <c r="E454" s="172" t="s">
        <v>575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105" x14ac:dyDescent="0.4">
      <c r="A461" s="201" t="s">
        <v>417</v>
      </c>
      <c r="B461" s="122">
        <v>2</v>
      </c>
      <c r="C461" s="122"/>
      <c r="D461" s="423" t="s">
        <v>665</v>
      </c>
      <c r="E461" s="172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4" t="s">
        <v>311</v>
      </c>
      <c r="B464" s="514"/>
      <c r="C464" s="514"/>
      <c r="D464" s="514"/>
      <c r="E464" s="514"/>
      <c r="F464" s="514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0</v>
      </c>
      <c r="C471" s="122"/>
      <c r="D471" s="411">
        <f>IFERROR(E471/F471,"N.A")</f>
        <v>0</v>
      </c>
      <c r="E471" s="414">
        <f>COUNTIF('A1 Exploitation'!F437:F470,"ok")</f>
        <v>0</v>
      </c>
      <c r="F471" s="414">
        <f>COUNTA('A1 Exploitation'!F437:F470)</f>
        <v>2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34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0.89473684210526316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49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0.90740740740740744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5" t="s">
        <v>425</v>
      </c>
      <c r="B478" s="515"/>
      <c r="C478" s="515"/>
      <c r="D478" s="515"/>
      <c r="E478" s="515"/>
      <c r="F478" s="515"/>
      <c r="G478" s="114"/>
    </row>
    <row r="479" spans="1:7" ht="21" customHeight="1" x14ac:dyDescent="0.4">
      <c r="A479" s="234">
        <f>B11</f>
        <v>43577</v>
      </c>
      <c r="F479" s="258"/>
      <c r="G479" s="114"/>
    </row>
    <row r="480" spans="1:7" ht="21" x14ac:dyDescent="0.4">
      <c r="A480" s="485" t="s">
        <v>28</v>
      </c>
      <c r="B480" s="486" t="s">
        <v>29</v>
      </c>
      <c r="C480" s="486"/>
      <c r="D480" s="486" t="s">
        <v>42</v>
      </c>
      <c r="E480" s="487" t="s">
        <v>266</v>
      </c>
      <c r="F480" s="487" t="s">
        <v>302</v>
      </c>
      <c r="G480" s="114"/>
    </row>
    <row r="481" spans="1:7" ht="21" x14ac:dyDescent="0.4">
      <c r="A481" s="485"/>
      <c r="B481" s="320" t="s">
        <v>32</v>
      </c>
      <c r="C481" s="320" t="s">
        <v>31</v>
      </c>
      <c r="D481" s="486"/>
      <c r="E481" s="487"/>
      <c r="F481" s="48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6" t="s">
        <v>52</v>
      </c>
      <c r="B483" s="476"/>
      <c r="C483" s="476"/>
      <c r="D483" s="476"/>
      <c r="E483" s="476"/>
      <c r="F483" s="47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3" t="s">
        <v>463</v>
      </c>
      <c r="B491" s="474"/>
      <c r="C491" s="474"/>
      <c r="D491" s="474"/>
      <c r="E491" s="474"/>
      <c r="F491" s="47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8" t="s">
        <v>23</v>
      </c>
      <c r="B505" s="489"/>
      <c r="C505" s="489"/>
      <c r="D505" s="489"/>
      <c r="E505" s="489"/>
      <c r="F505" s="49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8"/>
      <c r="B517" s="498"/>
      <c r="C517" s="498"/>
      <c r="D517" s="498"/>
      <c r="E517" s="498"/>
      <c r="F517" s="498"/>
      <c r="G517" s="498"/>
    </row>
    <row r="518" spans="1:7" ht="26.25" customHeight="1" x14ac:dyDescent="0.5">
      <c r="A518" s="369" t="s">
        <v>311</v>
      </c>
      <c r="B518" s="510"/>
      <c r="C518" s="510"/>
      <c r="D518" s="510"/>
      <c r="E518" s="510"/>
      <c r="F518" s="51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6" t="s">
        <v>97</v>
      </c>
      <c r="B530" s="516"/>
      <c r="C530" s="516"/>
      <c r="D530" s="516"/>
      <c r="E530" s="516"/>
      <c r="F530" s="516"/>
      <c r="G530" s="114"/>
    </row>
    <row r="531" spans="1:7" ht="22.5" customHeight="1" x14ac:dyDescent="0.4">
      <c r="A531" s="234">
        <f>B11</f>
        <v>43577</v>
      </c>
      <c r="B531" s="114"/>
      <c r="C531" s="135"/>
      <c r="D531" s="137"/>
      <c r="E531" s="137"/>
      <c r="F531" s="137"/>
      <c r="G531" s="114"/>
    </row>
    <row r="532" spans="1:7" ht="21" x14ac:dyDescent="0.4">
      <c r="A532" s="491" t="s">
        <v>28</v>
      </c>
      <c r="B532" s="493" t="s">
        <v>29</v>
      </c>
      <c r="C532" s="494"/>
      <c r="D532" s="454" t="s">
        <v>42</v>
      </c>
      <c r="E532" s="455" t="s">
        <v>266</v>
      </c>
      <c r="F532" s="455" t="s">
        <v>302</v>
      </c>
      <c r="G532" s="114"/>
    </row>
    <row r="533" spans="1:7" ht="21" x14ac:dyDescent="0.4">
      <c r="A533" s="492"/>
      <c r="B533" s="315" t="s">
        <v>32</v>
      </c>
      <c r="C533" s="316" t="s">
        <v>31</v>
      </c>
      <c r="D533" s="454"/>
      <c r="E533" s="455"/>
      <c r="F533" s="45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2"/>
      <c r="D535" s="512"/>
      <c r="E535" s="512"/>
      <c r="F535" s="513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147" x14ac:dyDescent="0.4">
      <c r="A539" s="237" t="s">
        <v>147</v>
      </c>
      <c r="B539" s="122">
        <v>0</v>
      </c>
      <c r="C539" s="126"/>
      <c r="D539" s="121" t="s">
        <v>576</v>
      </c>
      <c r="E539" s="170" t="s">
        <v>577</v>
      </c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7" t="s">
        <v>34</v>
      </c>
      <c r="B542" s="468"/>
      <c r="C542" s="469"/>
      <c r="D542" s="407">
        <f>SUM(B536:C541)</f>
        <v>10</v>
      </c>
      <c r="E542" s="248"/>
      <c r="F542" s="248"/>
      <c r="G542" s="114"/>
    </row>
    <row r="543" spans="1:7" ht="21" customHeight="1" x14ac:dyDescent="0.4">
      <c r="A543" s="467" t="s">
        <v>33</v>
      </c>
      <c r="B543" s="468"/>
      <c r="C543" s="469"/>
      <c r="D543" s="388">
        <f>D542/(COUNT(B536:C541)*2)</f>
        <v>0.83333333333333337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84" x14ac:dyDescent="0.4">
      <c r="A547" s="121" t="s">
        <v>204</v>
      </c>
      <c r="B547" s="122">
        <v>1</v>
      </c>
      <c r="C547" s="122"/>
      <c r="D547" s="257" t="s">
        <v>601</v>
      </c>
      <c r="E547" s="429" t="s">
        <v>578</v>
      </c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67.5" customHeight="1" x14ac:dyDescent="0.4">
      <c r="A549" s="121" t="s">
        <v>114</v>
      </c>
      <c r="B549" s="122">
        <v>1</v>
      </c>
      <c r="C549" s="122"/>
      <c r="D549" s="424" t="s">
        <v>579</v>
      </c>
      <c r="E549" s="128" t="s">
        <v>580</v>
      </c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6"/>
      <c r="C556" s="466"/>
      <c r="D556" s="466"/>
      <c r="E556" s="466"/>
      <c r="F556" s="466"/>
      <c r="G556" s="466"/>
    </row>
    <row r="557" spans="1:7" ht="35.25" customHeight="1" x14ac:dyDescent="0.4">
      <c r="A557" s="371" t="s">
        <v>311</v>
      </c>
      <c r="B557" s="337"/>
      <c r="C557" s="464"/>
      <c r="D557" s="464"/>
      <c r="E557" s="464"/>
      <c r="F557" s="465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0</v>
      </c>
      <c r="C565" s="122"/>
      <c r="D565" s="411">
        <f>IFERROR(E565/F565,"N.A")</f>
        <v>0</v>
      </c>
      <c r="E565" s="414">
        <f>COUNTIF('A1 Exploitation'!F536:F564,"ok")</f>
        <v>0</v>
      </c>
      <c r="F565" s="414">
        <f>COUNTA('A1 Exploitation'!F536:F564)</f>
        <v>3</v>
      </c>
      <c r="G565" s="114"/>
    </row>
    <row r="566" spans="1:7" ht="21" x14ac:dyDescent="0.4">
      <c r="A566" s="459" t="s">
        <v>34</v>
      </c>
      <c r="B566" s="459"/>
      <c r="C566" s="460"/>
      <c r="D566" s="378">
        <f>SUM(B558:C565,B546:C555)</f>
        <v>24</v>
      </c>
      <c r="E566" s="108"/>
      <c r="F566" s="114"/>
      <c r="G566" s="114"/>
    </row>
    <row r="567" spans="1:7" ht="21" x14ac:dyDescent="0.4">
      <c r="A567" s="459" t="s">
        <v>33</v>
      </c>
      <c r="B567" s="459"/>
      <c r="C567" s="459"/>
      <c r="D567" s="388">
        <f>D566/(COUNT(B558:C565,B546:C555)*2)</f>
        <v>0.92307692307692313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34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0.89473684210526316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72" t="s">
        <v>19</v>
      </c>
      <c r="B573" s="472"/>
      <c r="C573" s="472"/>
      <c r="D573" s="472"/>
      <c r="E573" s="472"/>
      <c r="F573" s="472"/>
      <c r="G573" s="114"/>
    </row>
    <row r="574" spans="1:7" ht="22.5" x14ac:dyDescent="0.4">
      <c r="A574" s="243">
        <f>B11</f>
        <v>43577</v>
      </c>
      <c r="B574" s="114"/>
      <c r="C574" s="135"/>
      <c r="D574" s="356"/>
      <c r="E574" s="356"/>
      <c r="F574" s="356"/>
      <c r="G574" s="114"/>
    </row>
    <row r="575" spans="1:7" ht="21" x14ac:dyDescent="0.4">
      <c r="A575" s="485" t="s">
        <v>28</v>
      </c>
      <c r="B575" s="486" t="s">
        <v>29</v>
      </c>
      <c r="C575" s="486"/>
      <c r="D575" s="486" t="s">
        <v>42</v>
      </c>
      <c r="E575" s="487" t="s">
        <v>266</v>
      </c>
      <c r="F575" s="487" t="s">
        <v>302</v>
      </c>
      <c r="G575" s="114"/>
    </row>
    <row r="576" spans="1:7" ht="21" x14ac:dyDescent="0.4">
      <c r="A576" s="485"/>
      <c r="B576" s="320" t="s">
        <v>32</v>
      </c>
      <c r="C576" s="320" t="s">
        <v>31</v>
      </c>
      <c r="D576" s="486"/>
      <c r="E576" s="487"/>
      <c r="F576" s="48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105" x14ac:dyDescent="0.4">
      <c r="A580" s="121" t="s">
        <v>45</v>
      </c>
      <c r="B580" s="122">
        <v>1</v>
      </c>
      <c r="C580" s="122"/>
      <c r="D580" s="123" t="s">
        <v>581</v>
      </c>
      <c r="E580" s="123" t="s">
        <v>582</v>
      </c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200"/>
      <c r="E587" s="124"/>
      <c r="F587" s="123"/>
      <c r="G587" s="129"/>
    </row>
    <row r="588" spans="1:7" ht="21" x14ac:dyDescent="0.4">
      <c r="A588" s="459" t="s">
        <v>34</v>
      </c>
      <c r="B588" s="459"/>
      <c r="C588" s="460"/>
      <c r="D588" s="378">
        <f>SUM(B579:C587)</f>
        <v>17</v>
      </c>
      <c r="E588" s="108"/>
      <c r="F588" s="114"/>
      <c r="G588" s="114"/>
    </row>
    <row r="589" spans="1:7" ht="21" x14ac:dyDescent="0.4">
      <c r="A589" s="459" t="s">
        <v>33</v>
      </c>
      <c r="B589" s="459"/>
      <c r="C589" s="459"/>
      <c r="D589" s="388">
        <f>D588/(COUNT(B579:C587)*2)</f>
        <v>0.94444444444444442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602</v>
      </c>
      <c r="E592" s="123" t="s">
        <v>583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92.25" customHeight="1" x14ac:dyDescent="0.4">
      <c r="A597" s="121" t="s">
        <v>150</v>
      </c>
      <c r="B597" s="122">
        <v>1</v>
      </c>
      <c r="C597" s="122"/>
      <c r="D597" s="170" t="s">
        <v>568</v>
      </c>
      <c r="E597" s="172" t="s">
        <v>584</v>
      </c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1">
        <f>IFERROR(E605/F605,"N.A")</f>
        <v>0.5</v>
      </c>
      <c r="E605" s="414">
        <f>COUNTIF('A1 Exploitation'!F579:F604,"ok")</f>
        <v>1</v>
      </c>
      <c r="F605" s="414">
        <f>COUNTA('A1 Exploitation'!F579:F604)</f>
        <v>2</v>
      </c>
      <c r="G605" s="129"/>
    </row>
    <row r="606" spans="1:7" ht="21" x14ac:dyDescent="0.4">
      <c r="A606" s="459" t="s">
        <v>34</v>
      </c>
      <c r="B606" s="459"/>
      <c r="C606" s="460"/>
      <c r="D606" s="378">
        <f>SUM(B592:C605)</f>
        <v>23</v>
      </c>
      <c r="E606" s="108"/>
      <c r="F606" s="114"/>
      <c r="G606" s="114"/>
    </row>
    <row r="607" spans="1:7" ht="21" x14ac:dyDescent="0.4">
      <c r="A607" s="459" t="s">
        <v>33</v>
      </c>
      <c r="B607" s="459"/>
      <c r="C607" s="459"/>
      <c r="D607" s="388">
        <f>D606/(COUNT(B592:C605)*2)</f>
        <v>0.88461538461538458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40</v>
      </c>
      <c r="E609" s="304"/>
      <c r="F609" s="304"/>
      <c r="G609" s="129"/>
    </row>
    <row r="610" spans="1:7" ht="22.5" x14ac:dyDescent="0.45">
      <c r="A610" s="461" t="s">
        <v>170</v>
      </c>
      <c r="B610" s="462"/>
      <c r="C610" s="463"/>
      <c r="D610" s="154">
        <f>D609/(COUNT(B579:C587,B592:C605)*2)</f>
        <v>0.90909090909090906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2" t="s">
        <v>8</v>
      </c>
      <c r="B612" s="472"/>
      <c r="C612" s="472"/>
      <c r="D612" s="472"/>
      <c r="E612" s="472"/>
      <c r="F612" s="472"/>
      <c r="G612" s="129"/>
    </row>
    <row r="613" spans="1:7" ht="22.5" x14ac:dyDescent="0.4">
      <c r="A613" s="156">
        <f>B11</f>
        <v>43577</v>
      </c>
      <c r="B613" s="114"/>
      <c r="C613" s="135"/>
      <c r="D613" s="137"/>
      <c r="E613" s="137"/>
      <c r="F613" s="137"/>
      <c r="G613" s="114"/>
    </row>
    <row r="614" spans="1:7" ht="21" x14ac:dyDescent="0.4">
      <c r="A614" s="453" t="s">
        <v>28</v>
      </c>
      <c r="B614" s="454" t="s">
        <v>29</v>
      </c>
      <c r="C614" s="454"/>
      <c r="D614" s="454" t="s">
        <v>42</v>
      </c>
      <c r="E614" s="455" t="s">
        <v>266</v>
      </c>
      <c r="F614" s="455" t="s">
        <v>302</v>
      </c>
      <c r="G614" s="114"/>
    </row>
    <row r="615" spans="1:7" ht="18.75" customHeight="1" x14ac:dyDescent="0.4">
      <c r="A615" s="453"/>
      <c r="B615" s="118" t="s">
        <v>32</v>
      </c>
      <c r="C615" s="118" t="s">
        <v>31</v>
      </c>
      <c r="D615" s="454"/>
      <c r="E615" s="455"/>
      <c r="F615" s="45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0"/>
      <c r="D617" s="470"/>
      <c r="E617" s="470"/>
      <c r="F617" s="471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42" x14ac:dyDescent="0.4">
      <c r="A624" s="164" t="s">
        <v>203</v>
      </c>
      <c r="B624" s="122">
        <v>2</v>
      </c>
      <c r="C624" s="122"/>
      <c r="D624" s="121" t="s">
        <v>585</v>
      </c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168" x14ac:dyDescent="0.4">
      <c r="A626" s="244" t="s">
        <v>457</v>
      </c>
      <c r="B626" s="122">
        <v>0</v>
      </c>
      <c r="C626" s="143">
        <f>IF(B626=0, -10, "0")</f>
        <v>-10</v>
      </c>
      <c r="D626" s="172" t="s">
        <v>587</v>
      </c>
      <c r="E626" s="123" t="s">
        <v>603</v>
      </c>
      <c r="F626" s="123"/>
      <c r="G626" s="129"/>
    </row>
    <row r="627" spans="1:7" ht="21" x14ac:dyDescent="0.4">
      <c r="A627" s="459" t="s">
        <v>34</v>
      </c>
      <c r="B627" s="459"/>
      <c r="C627" s="459"/>
      <c r="D627" s="378">
        <f>SUM(B618:C626)</f>
        <v>6</v>
      </c>
      <c r="E627" s="496"/>
      <c r="F627" s="475"/>
      <c r="G627" s="129"/>
    </row>
    <row r="628" spans="1:7" ht="21" x14ac:dyDescent="0.4">
      <c r="A628" s="459" t="s">
        <v>33</v>
      </c>
      <c r="B628" s="459"/>
      <c r="C628" s="459"/>
      <c r="D628" s="388">
        <f>D627/(COUNT(B618:C626)*2)</f>
        <v>0.3</v>
      </c>
      <c r="E628" s="497"/>
      <c r="F628" s="498"/>
      <c r="G628" s="129"/>
    </row>
    <row r="629" spans="1:7" ht="21" x14ac:dyDescent="0.4">
      <c r="A629" s="325"/>
      <c r="B629" s="135"/>
      <c r="C629" s="495"/>
      <c r="D629" s="495"/>
      <c r="E629" s="495"/>
      <c r="F629" s="49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105" x14ac:dyDescent="0.4">
      <c r="A631" s="138" t="s">
        <v>83</v>
      </c>
      <c r="B631" s="122">
        <v>0</v>
      </c>
      <c r="C631" s="122"/>
      <c r="D631" s="193" t="s">
        <v>604</v>
      </c>
      <c r="E631" s="172" t="s">
        <v>586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7" t="s">
        <v>34</v>
      </c>
      <c r="B639" s="468"/>
      <c r="C639" s="469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0"/>
      <c r="D642" s="470"/>
      <c r="E642" s="470"/>
      <c r="F642" s="471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7" t="s">
        <v>34</v>
      </c>
      <c r="B650" s="468"/>
      <c r="C650" s="469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3" t="s">
        <v>26</v>
      </c>
      <c r="B653" s="470"/>
      <c r="C653" s="470"/>
      <c r="D653" s="470"/>
      <c r="E653" s="470"/>
      <c r="F653" s="471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147" x14ac:dyDescent="0.4">
      <c r="A659" s="244" t="s">
        <v>326</v>
      </c>
      <c r="B659" s="122">
        <v>1</v>
      </c>
      <c r="C659" s="143" t="str">
        <f>IF(B659=0, -10, "0")</f>
        <v>0</v>
      </c>
      <c r="D659" s="307" t="s">
        <v>605</v>
      </c>
      <c r="E659" s="425" t="s">
        <v>588</v>
      </c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5" t="s">
        <v>311</v>
      </c>
      <c r="B661" s="506"/>
      <c r="C661" s="506"/>
      <c r="D661" s="506"/>
      <c r="E661" s="506"/>
      <c r="F661" s="507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1</v>
      </c>
      <c r="C668" s="122"/>
      <c r="D668" s="411">
        <f>IFERROR(E668/F668,"N.A")</f>
        <v>0.5</v>
      </c>
      <c r="E668" s="414">
        <f>COUNTIF('A1 Exploitation'!F618:F667,"ok")</f>
        <v>1</v>
      </c>
      <c r="F668" s="414">
        <f>COUNTA('A1 Exploitation'!F618:F667)</f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0.92307692307692313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58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0.76315789473684215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2" t="s">
        <v>356</v>
      </c>
      <c r="B676" s="472"/>
      <c r="C676" s="472"/>
      <c r="D676" s="472"/>
      <c r="E676" s="472"/>
      <c r="F676" s="472"/>
      <c r="G676" s="114"/>
    </row>
    <row r="677" spans="1:7" ht="21" x14ac:dyDescent="0.4">
      <c r="A677" s="243">
        <f>B11</f>
        <v>43577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3" t="s">
        <v>28</v>
      </c>
      <c r="B678" s="454" t="s">
        <v>29</v>
      </c>
      <c r="C678" s="454"/>
      <c r="D678" s="454" t="s">
        <v>42</v>
      </c>
      <c r="E678" s="455" t="s">
        <v>266</v>
      </c>
      <c r="F678" s="455" t="s">
        <v>302</v>
      </c>
      <c r="G678" s="129"/>
    </row>
    <row r="679" spans="1:7" ht="21" x14ac:dyDescent="0.4">
      <c r="A679" s="453"/>
      <c r="B679" s="118" t="s">
        <v>32</v>
      </c>
      <c r="C679" s="118" t="s">
        <v>31</v>
      </c>
      <c r="D679" s="454"/>
      <c r="E679" s="455"/>
      <c r="F679" s="45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105" x14ac:dyDescent="0.4">
      <c r="A683" s="138" t="s">
        <v>43</v>
      </c>
      <c r="B683" s="122">
        <v>2</v>
      </c>
      <c r="C683" s="122"/>
      <c r="D683" s="172" t="s">
        <v>589</v>
      </c>
      <c r="E683" s="123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63" x14ac:dyDescent="0.4">
      <c r="A699" s="256" t="s">
        <v>420</v>
      </c>
      <c r="B699" s="122">
        <v>1</v>
      </c>
      <c r="C699" s="174"/>
      <c r="D699" s="426" t="s">
        <v>590</v>
      </c>
      <c r="E699" s="123" t="s">
        <v>606</v>
      </c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0.33333333333333331</v>
      </c>
      <c r="E700" s="414">
        <f>COUNTIF('A1 Exploitation'!F681:F699,"ok")</f>
        <v>1</v>
      </c>
      <c r="F700" s="414">
        <f>COUNTA('A1 Exploitation'!F681:F699)</f>
        <v>3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24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0.92307692307692313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8" t="s">
        <v>459</v>
      </c>
      <c r="B704" s="508"/>
      <c r="C704" s="508"/>
      <c r="D704" s="508"/>
      <c r="E704" s="508"/>
      <c r="F704" s="508"/>
      <c r="G704" s="274"/>
    </row>
    <row r="705" spans="1:7" ht="21" customHeight="1" x14ac:dyDescent="0.4">
      <c r="A705" s="251">
        <f>B11</f>
        <v>43577</v>
      </c>
      <c r="B705" s="114"/>
      <c r="C705" s="135"/>
      <c r="D705" s="273"/>
      <c r="E705" s="273"/>
      <c r="F705" s="273"/>
      <c r="G705" s="274"/>
    </row>
    <row r="706" spans="1:7" ht="21" x14ac:dyDescent="0.4">
      <c r="A706" s="479" t="s">
        <v>28</v>
      </c>
      <c r="B706" s="493" t="s">
        <v>29</v>
      </c>
      <c r="C706" s="493"/>
      <c r="D706" s="454" t="s">
        <v>42</v>
      </c>
      <c r="E706" s="455" t="s">
        <v>266</v>
      </c>
      <c r="F706" s="455" t="s">
        <v>302</v>
      </c>
      <c r="G706" s="274"/>
    </row>
    <row r="707" spans="1:7" ht="21" x14ac:dyDescent="0.4">
      <c r="A707" s="480"/>
      <c r="B707" s="383" t="s">
        <v>32</v>
      </c>
      <c r="C707" s="383" t="s">
        <v>31</v>
      </c>
      <c r="D707" s="454"/>
      <c r="E707" s="455"/>
      <c r="F707" s="45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6" t="s">
        <v>306</v>
      </c>
      <c r="B709" s="457"/>
      <c r="C709" s="457"/>
      <c r="D709" s="457"/>
      <c r="E709" s="457"/>
      <c r="F709" s="458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6" t="s">
        <v>307</v>
      </c>
      <c r="B718" s="457"/>
      <c r="C718" s="457"/>
      <c r="D718" s="457"/>
      <c r="E718" s="457"/>
      <c r="F718" s="458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0.59090909090909094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478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0.81849315068493156</v>
      </c>
      <c r="E730" s="259"/>
      <c r="F730" s="259"/>
    </row>
  </sheetData>
  <sheetProtection algorithmName="SHA-512" hashValue="252FvsxglZgdFPdOYqJ9uFpTbCyRWWQIzrtZ5hiHm3W6oneMGA/FJ3/cIFhoQXG4aqQVOakmDna+TNogA2MNxw==" saltValue="qyIbvvePDnFcXTjmG4CZnw==" spinCount="100000" sheet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710:B714 B195:B202 B207:B226 B113:B119 B140:B146 B379:B389 B359:B366 B56:B63 B312:B319 B39:B42 B536:B541 B592:B605 B558:B565 B506:B516 B618:B626 B122:B128 B681:B700 B546:B555 B85:B102 B269:B289 B348:B356 B465:B471 B519:B525 B417:B424 B492:B504 B292:B299 B579:B587 B662:B668 B394:B414 B66:B82 B167:B175 B324:B343 B178:B185 B449:B463 B643:B649 B257:B264 B231:B235 B654:B660 B105:B110 B21:B25 B237:B244 B437:B444 B528:B529 B484:B490 B631:B638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0" sqref="D190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CHIHIA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">
        <v>532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">
        <v>533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v>43577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50">
        <f>D199</f>
        <v>0.88461538461538458</v>
      </c>
      <c r="C11" s="550"/>
      <c r="D11" s="550"/>
      <c r="E11" s="550"/>
      <c r="F11" s="550"/>
      <c r="G11" s="92"/>
    </row>
    <row r="12" spans="1:7" s="258" customFormat="1" ht="22.5" x14ac:dyDescent="0.45">
      <c r="A12" s="1"/>
      <c r="D12" s="518"/>
      <c r="E12" s="518"/>
      <c r="F12" s="518"/>
      <c r="G12" s="518"/>
    </row>
    <row r="13" spans="1:7" s="258" customFormat="1" ht="11.25" customHeight="1" x14ac:dyDescent="0.3">
      <c r="A13" s="551" t="s">
        <v>28</v>
      </c>
      <c r="B13" s="552" t="s">
        <v>29</v>
      </c>
      <c r="C13" s="552"/>
      <c r="D13" s="552" t="s">
        <v>42</v>
      </c>
      <c r="E13" s="552" t="s">
        <v>160</v>
      </c>
      <c r="F13" s="552" t="s">
        <v>161</v>
      </c>
      <c r="G13" s="80"/>
    </row>
    <row r="14" spans="1:7" s="258" customFormat="1" ht="12.75" customHeight="1" x14ac:dyDescent="0.3">
      <c r="A14" s="551"/>
      <c r="B14" s="22" t="s">
        <v>32</v>
      </c>
      <c r="C14" s="22" t="s">
        <v>31</v>
      </c>
      <c r="D14" s="552"/>
      <c r="E14" s="552"/>
      <c r="F14" s="552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45" t="s">
        <v>0</v>
      </c>
      <c r="B16" s="546"/>
      <c r="C16" s="546"/>
      <c r="D16" s="546"/>
      <c r="E16" s="546"/>
      <c r="F16" s="546"/>
      <c r="G16" s="93" t="s">
        <v>298</v>
      </c>
    </row>
    <row r="17" spans="1:7" ht="99" x14ac:dyDescent="0.3">
      <c r="A17" s="7" t="s">
        <v>225</v>
      </c>
      <c r="B17" s="265">
        <v>1</v>
      </c>
      <c r="C17" s="265"/>
      <c r="D17" s="63" t="s">
        <v>661</v>
      </c>
      <c r="E17" s="63" t="s">
        <v>662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7" t="s">
        <v>34</v>
      </c>
      <c r="B22" s="543"/>
      <c r="C22" s="544"/>
      <c r="D22" s="381">
        <f>SUM(B17:C21)</f>
        <v>9</v>
      </c>
    </row>
    <row r="23" spans="1:7" x14ac:dyDescent="0.3">
      <c r="A23" s="534" t="s">
        <v>251</v>
      </c>
      <c r="B23" s="535"/>
      <c r="C23" s="536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83.25" x14ac:dyDescent="0.35">
      <c r="A26" s="28" t="s">
        <v>84</v>
      </c>
      <c r="B26" s="265">
        <v>1</v>
      </c>
      <c r="C26" s="88" t="str">
        <f>IF(B26=0, -5, "0")</f>
        <v>0</v>
      </c>
      <c r="D26" s="81" t="s">
        <v>625</v>
      </c>
      <c r="E26" s="63" t="s">
        <v>660</v>
      </c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ht="49.5" x14ac:dyDescent="0.3">
      <c r="A28" s="30" t="s">
        <v>308</v>
      </c>
      <c r="B28" s="265">
        <v>2</v>
      </c>
      <c r="C28" s="265"/>
      <c r="D28" s="63" t="s">
        <v>620</v>
      </c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34" t="s">
        <v>34</v>
      </c>
      <c r="B33" s="535"/>
      <c r="C33" s="536"/>
      <c r="D33" s="380">
        <f>SUM(B26:C32)</f>
        <v>13</v>
      </c>
    </row>
    <row r="34" spans="1:7" x14ac:dyDescent="0.3">
      <c r="A34" s="534" t="s">
        <v>251</v>
      </c>
      <c r="B34" s="535"/>
      <c r="C34" s="536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5"/>
      <c r="C42" s="536"/>
      <c r="D42" s="380">
        <f>SUM(B37:C41)</f>
        <v>10</v>
      </c>
      <c r="E42" s="259"/>
      <c r="F42" s="259"/>
      <c r="G42" s="93"/>
    </row>
    <row r="43" spans="1:7" s="10" customFormat="1" x14ac:dyDescent="0.3">
      <c r="A43" s="534" t="s">
        <v>251</v>
      </c>
      <c r="B43" s="535"/>
      <c r="C43" s="536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8" t="s">
        <v>19</v>
      </c>
      <c r="B45" s="549"/>
      <c r="C45" s="549"/>
      <c r="D45" s="549"/>
      <c r="E45" s="549"/>
      <c r="F45" s="549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ht="49.5" x14ac:dyDescent="0.3">
      <c r="A48" s="7" t="s">
        <v>192</v>
      </c>
      <c r="B48" s="265">
        <v>1</v>
      </c>
      <c r="C48" s="265"/>
      <c r="D48" s="63" t="s">
        <v>652</v>
      </c>
      <c r="E48" s="81" t="s">
        <v>621</v>
      </c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 t="s">
        <v>622</v>
      </c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5"/>
      <c r="C52" s="536"/>
      <c r="D52" s="380">
        <f>SUM(B46:C51)</f>
        <v>7</v>
      </c>
    </row>
    <row r="53" spans="1:7" x14ac:dyDescent="0.3">
      <c r="A53" s="534" t="s">
        <v>251</v>
      </c>
      <c r="B53" s="535"/>
      <c r="C53" s="536"/>
      <c r="D53" s="21">
        <f>D52/(COUNT(B46:C51)*2)</f>
        <v>0.875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50.25" x14ac:dyDescent="0.35">
      <c r="A56" s="29" t="s">
        <v>148</v>
      </c>
      <c r="B56" s="265">
        <v>1</v>
      </c>
      <c r="C56" s="88" t="str">
        <f>IF(B56=0, -5, "0")</f>
        <v>0</v>
      </c>
      <c r="D56" s="81" t="s">
        <v>623</v>
      </c>
      <c r="E56" s="63" t="s">
        <v>624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ht="99" x14ac:dyDescent="0.3">
      <c r="A58" s="11" t="s">
        <v>205</v>
      </c>
      <c r="B58" s="265">
        <v>0</v>
      </c>
      <c r="C58" s="265"/>
      <c r="D58" s="81" t="s">
        <v>653</v>
      </c>
      <c r="E58" s="63" t="s">
        <v>663</v>
      </c>
      <c r="F58" s="265"/>
    </row>
    <row r="59" spans="1:7" ht="49.5" x14ac:dyDescent="0.3">
      <c r="A59" s="11" t="s">
        <v>79</v>
      </c>
      <c r="B59" s="265">
        <v>0</v>
      </c>
      <c r="C59" s="265"/>
      <c r="D59" s="63" t="s">
        <v>626</v>
      </c>
      <c r="E59" s="63" t="s">
        <v>627</v>
      </c>
      <c r="F59" s="265"/>
    </row>
    <row r="60" spans="1:7" ht="132.75" x14ac:dyDescent="0.35">
      <c r="A60" s="29" t="s">
        <v>182</v>
      </c>
      <c r="B60" s="265">
        <v>2</v>
      </c>
      <c r="C60" s="88" t="str">
        <f>IF(B60=0, -5, "0")</f>
        <v>0</v>
      </c>
      <c r="D60" s="63" t="s">
        <v>628</v>
      </c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4" t="s">
        <v>34</v>
      </c>
      <c r="B63" s="535"/>
      <c r="C63" s="536"/>
      <c r="D63" s="380">
        <f>SUM(B56:C62)</f>
        <v>9</v>
      </c>
    </row>
    <row r="64" spans="1:7" x14ac:dyDescent="0.3">
      <c r="A64" s="534" t="s">
        <v>251</v>
      </c>
      <c r="B64" s="535"/>
      <c r="C64" s="536"/>
      <c r="D64" s="21">
        <f>D63/(COUNT(B56:C62)*2)</f>
        <v>0.6428571428571429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63" t="s">
        <v>629</v>
      </c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ht="49.5" x14ac:dyDescent="0.3">
      <c r="A79" s="7" t="s">
        <v>149</v>
      </c>
      <c r="B79" s="68">
        <v>1</v>
      </c>
      <c r="C79" s="265"/>
      <c r="D79" s="81" t="s">
        <v>630</v>
      </c>
      <c r="E79" s="63" t="s">
        <v>654</v>
      </c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63" t="s">
        <v>631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ht="66" x14ac:dyDescent="0.3">
      <c r="A83" s="7" t="s">
        <v>72</v>
      </c>
      <c r="B83" s="68">
        <v>1</v>
      </c>
      <c r="C83" s="265"/>
      <c r="D83" s="63" t="s">
        <v>632</v>
      </c>
      <c r="E83" s="430" t="s">
        <v>633</v>
      </c>
      <c r="F83" s="265"/>
    </row>
    <row r="84" spans="1:7" x14ac:dyDescent="0.3">
      <c r="A84" s="534" t="s">
        <v>34</v>
      </c>
      <c r="B84" s="535"/>
      <c r="C84" s="536"/>
      <c r="D84" s="380">
        <f>SUM(B67:C83)</f>
        <v>20</v>
      </c>
    </row>
    <row r="85" spans="1:7" x14ac:dyDescent="0.3">
      <c r="A85" s="534" t="s">
        <v>251</v>
      </c>
      <c r="B85" s="535"/>
      <c r="C85" s="536"/>
      <c r="D85" s="21">
        <f>D84/(COUNT(B67:C83)*2)</f>
        <v>0.90909090909090906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5"/>
      <c r="C102" s="536"/>
      <c r="D102" s="380">
        <f>SUM(B88:C101)</f>
        <v>0</v>
      </c>
    </row>
    <row r="103" spans="1:7" x14ac:dyDescent="0.3">
      <c r="A103" s="534" t="s">
        <v>251</v>
      </c>
      <c r="B103" s="535"/>
      <c r="C103" s="53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634</v>
      </c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ht="49.5" x14ac:dyDescent="0.3">
      <c r="A117" s="37" t="s">
        <v>193</v>
      </c>
      <c r="B117" s="78">
        <v>1</v>
      </c>
      <c r="C117" s="265"/>
      <c r="D117" s="81" t="s">
        <v>655</v>
      </c>
      <c r="E117" s="63" t="s">
        <v>635</v>
      </c>
      <c r="F117" s="265"/>
      <c r="G117" s="93"/>
    </row>
    <row r="118" spans="1:7" s="10" customFormat="1" x14ac:dyDescent="0.3">
      <c r="A118" s="534" t="s">
        <v>34</v>
      </c>
      <c r="B118" s="535"/>
      <c r="C118" s="536"/>
      <c r="D118" s="380">
        <f>SUM(B107:C117)</f>
        <v>19</v>
      </c>
      <c r="E118" s="259"/>
      <c r="F118" s="259"/>
      <c r="G118" s="93"/>
    </row>
    <row r="119" spans="1:7" s="10" customFormat="1" x14ac:dyDescent="0.3">
      <c r="A119" s="534" t="s">
        <v>251</v>
      </c>
      <c r="B119" s="535"/>
      <c r="C119" s="536"/>
      <c r="D119" s="21">
        <f>D118/(COUNT(B107:C117)*2)</f>
        <v>0.95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81" t="s">
        <v>636</v>
      </c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637</v>
      </c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5"/>
      <c r="C133" s="536"/>
      <c r="D133" s="380">
        <f>SUM(B122:C132)</f>
        <v>20</v>
      </c>
    </row>
    <row r="134" spans="1:7" x14ac:dyDescent="0.3">
      <c r="A134" s="534" t="s">
        <v>251</v>
      </c>
      <c r="B134" s="535"/>
      <c r="C134" s="536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ht="49.5" x14ac:dyDescent="0.3">
      <c r="A140" s="38" t="s">
        <v>234</v>
      </c>
      <c r="B140" s="78">
        <v>1</v>
      </c>
      <c r="C140" s="63"/>
      <c r="D140" s="63" t="s">
        <v>638</v>
      </c>
      <c r="E140" s="63" t="s">
        <v>639</v>
      </c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ht="49.5" x14ac:dyDescent="0.3">
      <c r="A148" s="7" t="s">
        <v>261</v>
      </c>
      <c r="B148" s="78">
        <v>1</v>
      </c>
      <c r="C148" s="63"/>
      <c r="D148" s="63" t="s">
        <v>561</v>
      </c>
      <c r="E148" s="63" t="s">
        <v>562</v>
      </c>
      <c r="F148" s="265"/>
    </row>
    <row r="149" spans="1:7" x14ac:dyDescent="0.3">
      <c r="A149" s="534" t="s">
        <v>34</v>
      </c>
      <c r="B149" s="535"/>
      <c r="C149" s="536"/>
      <c r="D149" s="380">
        <f>SUM(B137:C148)</f>
        <v>18</v>
      </c>
    </row>
    <row r="150" spans="1:7" x14ac:dyDescent="0.3">
      <c r="A150" s="534" t="s">
        <v>251</v>
      </c>
      <c r="B150" s="535"/>
      <c r="C150" s="536"/>
      <c r="D150" s="21">
        <f>D149/(COUNT(B137:C148)*2)</f>
        <v>0.9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49.5" x14ac:dyDescent="0.3">
      <c r="A158" s="47" t="s">
        <v>166</v>
      </c>
      <c r="B158" s="265">
        <v>1</v>
      </c>
      <c r="C158" s="265"/>
      <c r="D158" s="95" t="s">
        <v>640</v>
      </c>
      <c r="E158" s="63" t="s">
        <v>656</v>
      </c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4" t="s">
        <v>34</v>
      </c>
      <c r="B161" s="543"/>
      <c r="C161" s="544"/>
      <c r="D161" s="381">
        <f>SUM(B153:C160)</f>
        <v>15</v>
      </c>
    </row>
    <row r="162" spans="1:7" x14ac:dyDescent="0.3">
      <c r="A162" s="534" t="s">
        <v>251</v>
      </c>
      <c r="B162" s="535"/>
      <c r="C162" s="536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ht="33" x14ac:dyDescent="0.3">
      <c r="A166" s="7" t="s">
        <v>243</v>
      </c>
      <c r="B166" s="265">
        <v>1</v>
      </c>
      <c r="C166" s="265"/>
      <c r="D166" s="63" t="s">
        <v>641</v>
      </c>
      <c r="E166" s="63" t="s">
        <v>642</v>
      </c>
      <c r="F166" s="265"/>
    </row>
    <row r="167" spans="1:7" ht="66" x14ac:dyDescent="0.3">
      <c r="A167" s="30" t="s">
        <v>176</v>
      </c>
      <c r="B167" s="265">
        <v>1</v>
      </c>
      <c r="C167" s="265"/>
      <c r="D167" s="63" t="s">
        <v>657</v>
      </c>
      <c r="E167" s="63" t="s">
        <v>643</v>
      </c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34" t="s">
        <v>34</v>
      </c>
      <c r="B169" s="535"/>
      <c r="C169" s="536"/>
      <c r="D169" s="380">
        <f>SUM(B165:C168)</f>
        <v>6</v>
      </c>
    </row>
    <row r="170" spans="1:7" x14ac:dyDescent="0.3">
      <c r="A170" s="534" t="s">
        <v>251</v>
      </c>
      <c r="B170" s="535"/>
      <c r="C170" s="536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ht="82.5" x14ac:dyDescent="0.3">
      <c r="A173" s="8" t="s">
        <v>152</v>
      </c>
      <c r="B173" s="265">
        <v>1</v>
      </c>
      <c r="C173" s="265"/>
      <c r="D173" s="63" t="s">
        <v>658</v>
      </c>
      <c r="E173" s="63" t="s">
        <v>646</v>
      </c>
      <c r="F173" s="265"/>
    </row>
    <row r="174" spans="1:7" ht="66" x14ac:dyDescent="0.3">
      <c r="A174" s="7" t="s">
        <v>74</v>
      </c>
      <c r="B174" s="265">
        <v>1</v>
      </c>
      <c r="C174" s="265"/>
      <c r="D174" s="63" t="s">
        <v>644</v>
      </c>
      <c r="E174" s="63" t="s">
        <v>645</v>
      </c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4" t="s">
        <v>34</v>
      </c>
      <c r="B177" s="535"/>
      <c r="C177" s="536"/>
      <c r="D177" s="380">
        <f>SUM(B173:C176)</f>
        <v>6</v>
      </c>
    </row>
    <row r="178" spans="1:7" x14ac:dyDescent="0.3">
      <c r="A178" s="534" t="s">
        <v>251</v>
      </c>
      <c r="B178" s="535"/>
      <c r="C178" s="536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265">
        <v>2</v>
      </c>
      <c r="C181" s="265"/>
      <c r="D181" s="63"/>
      <c r="E181" s="63"/>
      <c r="F181" s="265"/>
    </row>
    <row r="182" spans="1:7" ht="82.5" x14ac:dyDescent="0.3">
      <c r="A182" s="38" t="s">
        <v>181</v>
      </c>
      <c r="B182" s="265">
        <v>1</v>
      </c>
      <c r="C182" s="265"/>
      <c r="D182" s="81" t="s">
        <v>647</v>
      </c>
      <c r="E182" s="63" t="s">
        <v>648</v>
      </c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4" t="s">
        <v>34</v>
      </c>
      <c r="B186" s="535"/>
      <c r="C186" s="536"/>
      <c r="D186" s="380">
        <f>SUM(B181:C185)</f>
        <v>7</v>
      </c>
    </row>
    <row r="187" spans="1:7" x14ac:dyDescent="0.3">
      <c r="A187" s="534" t="s">
        <v>251</v>
      </c>
      <c r="B187" s="535"/>
      <c r="C187" s="536"/>
      <c r="D187" s="21">
        <f>D186/(COUNT(B181:C185)*2)</f>
        <v>0.875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ht="66" x14ac:dyDescent="0.3">
      <c r="A190" s="30" t="s">
        <v>309</v>
      </c>
      <c r="B190" s="265">
        <v>1</v>
      </c>
      <c r="C190" s="265"/>
      <c r="D190" s="81" t="s">
        <v>659</v>
      </c>
      <c r="E190" s="63" t="s">
        <v>649</v>
      </c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ht="33" x14ac:dyDescent="0.3">
      <c r="A192" s="8" t="s">
        <v>267</v>
      </c>
      <c r="B192" s="265">
        <v>1</v>
      </c>
      <c r="C192" s="265"/>
      <c r="D192" s="63" t="s">
        <v>650</v>
      </c>
      <c r="E192" s="63" t="s">
        <v>651</v>
      </c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5"/>
      <c r="C194" s="536"/>
      <c r="D194" s="40">
        <f>SUM(B190:C193)</f>
        <v>2</v>
      </c>
    </row>
    <row r="195" spans="1:6" x14ac:dyDescent="0.3">
      <c r="A195" s="534" t="s">
        <v>251</v>
      </c>
      <c r="B195" s="535"/>
      <c r="C195" s="536"/>
      <c r="D195" s="21">
        <f>D194/(COUNT(B190:C193)*2)</f>
        <v>0.5</v>
      </c>
    </row>
    <row r="197" spans="1:6" ht="18" x14ac:dyDescent="0.35">
      <c r="A197" s="43" t="s">
        <v>422</v>
      </c>
      <c r="B197" s="264"/>
      <c r="C197" s="264"/>
      <c r="D197" s="104">
        <f>E197/F197</f>
        <v>0.5</v>
      </c>
      <c r="E197" s="416">
        <f>COUNTIF('A1 Technique'!F17:F193,"ok")</f>
        <v>4</v>
      </c>
      <c r="F197" s="416">
        <f>COUNTA('A1 Technique'!F17:F193)</f>
        <v>8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161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0.88461538461538458</v>
      </c>
    </row>
  </sheetData>
  <sheetProtection algorithmName="SHA-512" hashValue="Ga7jxLiQpcuX5c3ibz7EvLNL4h8UcHCF3sitrrypYHrFEd5Dp+NvvNLs9Jn4ECVKtR2lcWaZx3hBx4SqhhChgQ==" saltValue="Oq9QELM6fs3DLfxnjJWU8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37:B41 B46:B51 B181:B185 B67:B83 B88:B101 B107:B117 B56:B62 B122:B132 B26:B32 B165:B168 B173:B176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4" zoomScale="60" zoomScaleNormal="100" workbookViewId="0">
      <selection activeCell="A74" sqref="A7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8"/>
      <c r="E1" s="518"/>
      <c r="F1" s="518"/>
      <c r="G1" s="51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9" t="s">
        <v>151</v>
      </c>
      <c r="B7" s="519"/>
      <c r="C7" s="519"/>
      <c r="D7" s="519"/>
      <c r="E7" s="519"/>
      <c r="F7" s="519"/>
      <c r="G7" s="111"/>
    </row>
    <row r="8" spans="1:7" ht="22.5" x14ac:dyDescent="0.45">
      <c r="A8" s="520" t="str">
        <f>'Page de garde'!D18</f>
        <v>CHIHIA</v>
      </c>
      <c r="B8" s="520"/>
      <c r="C8" s="520"/>
      <c r="D8" s="520"/>
      <c r="E8" s="520"/>
      <c r="F8" s="520"/>
      <c r="G8" s="111"/>
    </row>
    <row r="9" spans="1:7" ht="22.5" x14ac:dyDescent="0.45">
      <c r="A9" s="112" t="s">
        <v>39</v>
      </c>
      <c r="B9" s="521"/>
      <c r="C9" s="521"/>
      <c r="D9" s="521"/>
      <c r="E9" s="521"/>
      <c r="F9" s="521"/>
      <c r="G9" s="111"/>
    </row>
    <row r="10" spans="1:7" ht="22.5" x14ac:dyDescent="0.45">
      <c r="A10" s="113" t="s">
        <v>41</v>
      </c>
      <c r="B10" s="522"/>
      <c r="C10" s="522"/>
      <c r="D10" s="522"/>
      <c r="E10" s="522"/>
      <c r="F10" s="522"/>
      <c r="G10" s="111"/>
    </row>
    <row r="11" spans="1:7" ht="22.5" x14ac:dyDescent="0.45">
      <c r="A11" s="112" t="s">
        <v>40</v>
      </c>
      <c r="B11" s="517"/>
      <c r="C11" s="517"/>
      <c r="D11" s="517"/>
      <c r="E11" s="517"/>
      <c r="F11" s="517"/>
      <c r="G11" s="111"/>
    </row>
    <row r="12" spans="1:7" ht="22.5" x14ac:dyDescent="0.45">
      <c r="A12" s="112" t="s">
        <v>200</v>
      </c>
      <c r="B12" s="523" t="e">
        <f>D730</f>
        <v>#DIV/0!</v>
      </c>
      <c r="C12" s="523"/>
      <c r="D12" s="523"/>
      <c r="E12" s="523"/>
      <c r="F12" s="523"/>
      <c r="G12" s="111"/>
    </row>
    <row r="13" spans="1:7" ht="22.5" x14ac:dyDescent="0.45">
      <c r="A13" s="110"/>
      <c r="B13" s="108"/>
      <c r="C13" s="108"/>
      <c r="D13" s="518"/>
      <c r="E13" s="518"/>
      <c r="F13" s="518"/>
      <c r="G13" s="51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3" t="s">
        <v>28</v>
      </c>
      <c r="B17" s="454" t="s">
        <v>29</v>
      </c>
      <c r="C17" s="454"/>
      <c r="D17" s="454" t="s">
        <v>42</v>
      </c>
      <c r="E17" s="455" t="s">
        <v>266</v>
      </c>
      <c r="F17" s="455" t="s">
        <v>300</v>
      </c>
      <c r="G17" s="114"/>
    </row>
    <row r="18" spans="1:8" ht="16.5" customHeight="1" x14ac:dyDescent="0.4">
      <c r="A18" s="453"/>
      <c r="B18" s="118" t="s">
        <v>32</v>
      </c>
      <c r="C18" s="118" t="s">
        <v>31</v>
      </c>
      <c r="D18" s="454"/>
      <c r="E18" s="455"/>
      <c r="F18" s="45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9" t="s">
        <v>16</v>
      </c>
      <c r="B29" s="560"/>
      <c r="C29" s="560"/>
      <c r="D29" s="560"/>
      <c r="E29" s="560"/>
      <c r="F29" s="56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9" t="s">
        <v>311</v>
      </c>
      <c r="B38" s="560"/>
      <c r="C38" s="560"/>
      <c r="D38" s="560"/>
      <c r="E38" s="560"/>
      <c r="F38" s="56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3" t="s">
        <v>28</v>
      </c>
      <c r="B52" s="454" t="s">
        <v>29</v>
      </c>
      <c r="C52" s="454"/>
      <c r="D52" s="454" t="s">
        <v>42</v>
      </c>
      <c r="E52" s="455" t="s">
        <v>266</v>
      </c>
      <c r="F52" s="455" t="s">
        <v>302</v>
      </c>
      <c r="G52" s="129"/>
    </row>
    <row r="53" spans="1:7" ht="21" x14ac:dyDescent="0.4">
      <c r="A53" s="453"/>
      <c r="B53" s="118" t="s">
        <v>32</v>
      </c>
      <c r="C53" s="118" t="s">
        <v>31</v>
      </c>
      <c r="D53" s="454"/>
      <c r="E53" s="455"/>
      <c r="F53" s="45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528" t="s">
        <v>351</v>
      </c>
      <c r="B65" s="528"/>
      <c r="C65" s="528"/>
      <c r="D65" s="528"/>
      <c r="E65" s="528"/>
      <c r="F65" s="52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8"/>
      <c r="B83" s="448"/>
      <c r="C83" s="448"/>
      <c r="D83" s="448"/>
      <c r="E83" s="448"/>
      <c r="F83" s="448"/>
      <c r="G83" s="448"/>
    </row>
    <row r="84" spans="1:7" ht="45" customHeight="1" x14ac:dyDescent="0.45">
      <c r="A84" s="529" t="s">
        <v>352</v>
      </c>
      <c r="B84" s="529"/>
      <c r="C84" s="529"/>
      <c r="D84" s="529"/>
      <c r="E84" s="529"/>
      <c r="F84" s="52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4"/>
      <c r="B103" s="442"/>
      <c r="C103" s="442"/>
      <c r="D103" s="442"/>
      <c r="E103" s="442"/>
      <c r="F103" s="449"/>
      <c r="G103" s="173"/>
    </row>
    <row r="104" spans="1:7" s="80" customFormat="1" ht="46.5" customHeight="1" x14ac:dyDescent="0.4">
      <c r="A104" s="528" t="s">
        <v>353</v>
      </c>
      <c r="B104" s="528"/>
      <c r="C104" s="528"/>
      <c r="D104" s="528"/>
      <c r="E104" s="528"/>
      <c r="F104" s="52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0"/>
      <c r="B111" s="451"/>
      <c r="C111" s="451"/>
      <c r="D111" s="451"/>
      <c r="E111" s="451"/>
      <c r="F111" s="452"/>
      <c r="G111" s="129"/>
    </row>
    <row r="112" spans="1:7" s="80" customFormat="1" ht="39.75" customHeight="1" x14ac:dyDescent="0.4">
      <c r="A112" s="528" t="s">
        <v>390</v>
      </c>
      <c r="B112" s="528"/>
      <c r="C112" s="528"/>
      <c r="D112" s="528"/>
      <c r="E112" s="528"/>
      <c r="F112" s="52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2"/>
      <c r="B120" s="442"/>
      <c r="C120" s="442"/>
      <c r="D120" s="442"/>
      <c r="E120" s="442"/>
      <c r="F120" s="442"/>
      <c r="G120" s="173"/>
    </row>
    <row r="121" spans="1:7" ht="22.5" x14ac:dyDescent="0.4">
      <c r="A121" s="528" t="s">
        <v>311</v>
      </c>
      <c r="B121" s="528"/>
      <c r="C121" s="528"/>
      <c r="D121" s="528"/>
      <c r="E121" s="528"/>
      <c r="F121" s="52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3"/>
      <c r="B132" s="443"/>
      <c r="C132" s="443"/>
      <c r="D132" s="443"/>
      <c r="E132" s="443"/>
      <c r="F132" s="443"/>
      <c r="G132" s="114"/>
    </row>
    <row r="133" spans="1:16384" ht="22.5" customHeight="1" x14ac:dyDescent="0.4">
      <c r="A133" s="530" t="s">
        <v>424</v>
      </c>
      <c r="B133" s="530"/>
      <c r="C133" s="530"/>
      <c r="D133" s="530"/>
      <c r="E133" s="530"/>
      <c r="F133" s="530"/>
      <c r="G133" s="114"/>
    </row>
    <row r="134" spans="1:16384" ht="22.5" customHeight="1" x14ac:dyDescent="0.4">
      <c r="A134" s="531"/>
      <c r="B134" s="531"/>
      <c r="C134" s="531"/>
      <c r="D134" s="531"/>
      <c r="E134" s="531"/>
      <c r="F134" s="531"/>
      <c r="G134" s="114"/>
    </row>
    <row r="135" spans="1:16384" s="326" customFormat="1" ht="22.5" customHeight="1" x14ac:dyDescent="0.25">
      <c r="A135" s="453" t="s">
        <v>28</v>
      </c>
      <c r="B135" s="454" t="s">
        <v>29</v>
      </c>
      <c r="C135" s="454"/>
      <c r="D135" s="454" t="s">
        <v>42</v>
      </c>
      <c r="E135" s="455" t="s">
        <v>266</v>
      </c>
      <c r="F135" s="455" t="s">
        <v>302</v>
      </c>
    </row>
    <row r="136" spans="1:16384" s="326" customFormat="1" ht="22.5" customHeight="1" x14ac:dyDescent="0.25">
      <c r="A136" s="453"/>
      <c r="B136" s="118" t="s">
        <v>32</v>
      </c>
      <c r="C136" s="118" t="s">
        <v>31</v>
      </c>
      <c r="D136" s="454"/>
      <c r="E136" s="455"/>
      <c r="F136" s="45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2" t="s">
        <v>461</v>
      </c>
      <c r="B139" s="532"/>
      <c r="C139" s="532"/>
      <c r="D139" s="532"/>
      <c r="E139" s="532"/>
      <c r="F139" s="53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4"/>
      <c r="B165" s="442"/>
      <c r="C165" s="442"/>
      <c r="D165" s="442"/>
      <c r="E165" s="442"/>
      <c r="F165" s="442"/>
      <c r="G165" s="114"/>
    </row>
    <row r="166" spans="1:7" ht="32.25" customHeight="1" x14ac:dyDescent="0.4">
      <c r="A166" s="532" t="s">
        <v>462</v>
      </c>
      <c r="B166" s="532"/>
      <c r="C166" s="532"/>
      <c r="D166" s="532"/>
      <c r="E166" s="532"/>
      <c r="F166" s="53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5"/>
      <c r="B176" s="446"/>
      <c r="C176" s="446"/>
      <c r="D176" s="446"/>
      <c r="E176" s="446"/>
      <c r="F176" s="446"/>
      <c r="G176" s="114"/>
    </row>
    <row r="177" spans="1:7" ht="32.25" customHeight="1" x14ac:dyDescent="0.4">
      <c r="A177" s="532" t="s">
        <v>311</v>
      </c>
      <c r="B177" s="532"/>
      <c r="C177" s="532"/>
      <c r="D177" s="532"/>
      <c r="E177" s="532"/>
      <c r="F177" s="53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82"/>
      <c r="C186" s="48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7"/>
      <c r="B188" s="447"/>
      <c r="C188" s="447"/>
      <c r="D188" s="447"/>
      <c r="E188" s="447"/>
      <c r="F188" s="44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3" t="s">
        <v>28</v>
      </c>
      <c r="B191" s="454" t="s">
        <v>29</v>
      </c>
      <c r="C191" s="454"/>
      <c r="D191" s="454" t="s">
        <v>42</v>
      </c>
      <c r="E191" s="455" t="s">
        <v>266</v>
      </c>
      <c r="F191" s="455" t="s">
        <v>302</v>
      </c>
      <c r="G191" s="114"/>
    </row>
    <row r="192" spans="1:7" ht="21" x14ac:dyDescent="0.4">
      <c r="A192" s="453"/>
      <c r="B192" s="118" t="s">
        <v>32</v>
      </c>
      <c r="C192" s="118" t="s">
        <v>31</v>
      </c>
      <c r="D192" s="454"/>
      <c r="E192" s="455"/>
      <c r="F192" s="45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7" t="s">
        <v>34</v>
      </c>
      <c r="B203" s="468"/>
      <c r="C203" s="46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7" t="s">
        <v>34</v>
      </c>
      <c r="B227" s="468"/>
      <c r="C227" s="46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4" t="s">
        <v>311</v>
      </c>
      <c r="B236" s="525"/>
      <c r="C236" s="525"/>
      <c r="D236" s="52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7" t="s">
        <v>34</v>
      </c>
      <c r="B245" s="468"/>
      <c r="C245" s="46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3" t="s">
        <v>28</v>
      </c>
      <c r="B253" s="454" t="s">
        <v>29</v>
      </c>
      <c r="C253" s="454"/>
      <c r="D253" s="454" t="s">
        <v>42</v>
      </c>
      <c r="E253" s="455" t="s">
        <v>266</v>
      </c>
      <c r="F253" s="455" t="s">
        <v>302</v>
      </c>
      <c r="G253" s="129"/>
    </row>
    <row r="254" spans="1:7" ht="21" x14ac:dyDescent="0.4">
      <c r="A254" s="453"/>
      <c r="B254" s="118" t="s">
        <v>32</v>
      </c>
      <c r="C254" s="118" t="s">
        <v>31</v>
      </c>
      <c r="D254" s="454"/>
      <c r="E254" s="455"/>
      <c r="F254" s="45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7" t="s">
        <v>34</v>
      </c>
      <c r="B265" s="468"/>
      <c r="C265" s="46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5"/>
      <c r="B290" s="475"/>
      <c r="C290" s="475"/>
      <c r="D290" s="475"/>
      <c r="E290" s="475"/>
      <c r="F290" s="475"/>
      <c r="G290" s="129"/>
    </row>
    <row r="291" spans="1:7" s="80" customFormat="1" ht="31.5" customHeight="1" x14ac:dyDescent="0.4">
      <c r="A291" s="527" t="s">
        <v>311</v>
      </c>
      <c r="B291" s="527"/>
      <c r="C291" s="527"/>
      <c r="D291" s="527"/>
      <c r="E291" s="527"/>
      <c r="F291" s="52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3" t="s">
        <v>28</v>
      </c>
      <c r="B308" s="454" t="s">
        <v>29</v>
      </c>
      <c r="C308" s="454"/>
      <c r="D308" s="454" t="s">
        <v>42</v>
      </c>
      <c r="E308" s="455" t="s">
        <v>266</v>
      </c>
      <c r="F308" s="455" t="s">
        <v>302</v>
      </c>
      <c r="G308" s="129"/>
    </row>
    <row r="309" spans="1:7" ht="21" x14ac:dyDescent="0.4">
      <c r="A309" s="453"/>
      <c r="B309" s="118" t="s">
        <v>32</v>
      </c>
      <c r="C309" s="118" t="s">
        <v>31</v>
      </c>
      <c r="D309" s="454"/>
      <c r="E309" s="455"/>
      <c r="F309" s="45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6"/>
      <c r="B357" s="466"/>
      <c r="C357" s="466"/>
      <c r="D357" s="466"/>
      <c r="E357" s="466"/>
      <c r="F357" s="466"/>
      <c r="G357" s="466"/>
    </row>
    <row r="358" spans="1:7" ht="32.25" customHeight="1" x14ac:dyDescent="0.4">
      <c r="A358" s="511" t="s">
        <v>311</v>
      </c>
      <c r="B358" s="511"/>
      <c r="C358" s="511"/>
      <c r="D358" s="511"/>
      <c r="E358" s="511"/>
      <c r="F358" s="51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3" t="s">
        <v>28</v>
      </c>
      <c r="B375" s="454" t="s">
        <v>29</v>
      </c>
      <c r="C375" s="454"/>
      <c r="D375" s="454" t="s">
        <v>42</v>
      </c>
      <c r="E375" s="455" t="s">
        <v>266</v>
      </c>
      <c r="F375" s="455" t="s">
        <v>302</v>
      </c>
      <c r="G375" s="173"/>
    </row>
    <row r="376" spans="1:7" s="260" customFormat="1" ht="21" x14ac:dyDescent="0.4">
      <c r="A376" s="453"/>
      <c r="B376" s="118" t="s">
        <v>32</v>
      </c>
      <c r="C376" s="118" t="s">
        <v>31</v>
      </c>
      <c r="D376" s="454"/>
      <c r="E376" s="455"/>
      <c r="F376" s="45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9"/>
      <c r="B415" s="448"/>
      <c r="C415" s="448"/>
      <c r="D415" s="448"/>
      <c r="E415" s="448"/>
      <c r="F415" s="448"/>
      <c r="G415" s="448"/>
    </row>
    <row r="416" spans="1:7" s="260" customFormat="1" ht="24.75" x14ac:dyDescent="0.4">
      <c r="A416" s="514" t="s">
        <v>320</v>
      </c>
      <c r="B416" s="514"/>
      <c r="C416" s="514"/>
      <c r="D416" s="514"/>
      <c r="E416" s="514"/>
      <c r="F416" s="51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3" t="s">
        <v>28</v>
      </c>
      <c r="B433" s="454" t="s">
        <v>29</v>
      </c>
      <c r="C433" s="454"/>
      <c r="D433" s="454" t="s">
        <v>42</v>
      </c>
      <c r="E433" s="455" t="s">
        <v>266</v>
      </c>
      <c r="F433" s="455" t="s">
        <v>302</v>
      </c>
      <c r="G433" s="129"/>
    </row>
    <row r="434" spans="1:7" ht="21" x14ac:dyDescent="0.4">
      <c r="A434" s="453"/>
      <c r="B434" s="118" t="s">
        <v>32</v>
      </c>
      <c r="C434" s="118" t="s">
        <v>31</v>
      </c>
      <c r="D434" s="454"/>
      <c r="E434" s="455"/>
      <c r="F434" s="45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4" t="s">
        <v>311</v>
      </c>
      <c r="B464" s="514"/>
      <c r="C464" s="514"/>
      <c r="D464" s="514"/>
      <c r="E464" s="514"/>
      <c r="F464" s="51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5" t="s">
        <v>425</v>
      </c>
      <c r="B478" s="515"/>
      <c r="C478" s="515"/>
      <c r="D478" s="515"/>
      <c r="E478" s="515"/>
      <c r="F478" s="51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5" t="s">
        <v>28</v>
      </c>
      <c r="B480" s="486" t="s">
        <v>29</v>
      </c>
      <c r="C480" s="486"/>
      <c r="D480" s="486" t="s">
        <v>42</v>
      </c>
      <c r="E480" s="487" t="s">
        <v>266</v>
      </c>
      <c r="F480" s="487" t="s">
        <v>302</v>
      </c>
      <c r="G480" s="114"/>
    </row>
    <row r="481" spans="1:7" ht="21" x14ac:dyDescent="0.4">
      <c r="A481" s="485"/>
      <c r="B481" s="320" t="s">
        <v>32</v>
      </c>
      <c r="C481" s="320" t="s">
        <v>31</v>
      </c>
      <c r="D481" s="486"/>
      <c r="E481" s="487"/>
      <c r="F481" s="48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6" t="s">
        <v>52</v>
      </c>
      <c r="B483" s="476"/>
      <c r="C483" s="476"/>
      <c r="D483" s="476"/>
      <c r="E483" s="476"/>
      <c r="F483" s="47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3" t="s">
        <v>463</v>
      </c>
      <c r="B491" s="474"/>
      <c r="C491" s="474"/>
      <c r="D491" s="474"/>
      <c r="E491" s="474"/>
      <c r="F491" s="47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8" t="s">
        <v>23</v>
      </c>
      <c r="B505" s="489"/>
      <c r="C505" s="489"/>
      <c r="D505" s="489"/>
      <c r="E505" s="489"/>
      <c r="F505" s="49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8"/>
      <c r="B517" s="498"/>
      <c r="C517" s="498"/>
      <c r="D517" s="498"/>
      <c r="E517" s="498"/>
      <c r="F517" s="498"/>
      <c r="G517" s="498"/>
    </row>
    <row r="518" spans="1:7" ht="26.25" customHeight="1" x14ac:dyDescent="0.5">
      <c r="A518" s="369" t="s">
        <v>311</v>
      </c>
      <c r="B518" s="510"/>
      <c r="C518" s="510"/>
      <c r="D518" s="510"/>
      <c r="E518" s="510"/>
      <c r="F518" s="51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6" t="s">
        <v>97</v>
      </c>
      <c r="B530" s="516"/>
      <c r="C530" s="516"/>
      <c r="D530" s="516"/>
      <c r="E530" s="516"/>
      <c r="F530" s="51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1" t="s">
        <v>28</v>
      </c>
      <c r="B532" s="493" t="s">
        <v>29</v>
      </c>
      <c r="C532" s="494"/>
      <c r="D532" s="454" t="s">
        <v>42</v>
      </c>
      <c r="E532" s="455" t="s">
        <v>266</v>
      </c>
      <c r="F532" s="455" t="s">
        <v>302</v>
      </c>
      <c r="G532" s="114"/>
    </row>
    <row r="533" spans="1:7" ht="21" x14ac:dyDescent="0.4">
      <c r="A533" s="492"/>
      <c r="B533" s="315" t="s">
        <v>32</v>
      </c>
      <c r="C533" s="316" t="s">
        <v>31</v>
      </c>
      <c r="D533" s="454"/>
      <c r="E533" s="455"/>
      <c r="F533" s="45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2"/>
      <c r="D535" s="512"/>
      <c r="E535" s="512"/>
      <c r="F535" s="51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7" t="s">
        <v>34</v>
      </c>
      <c r="B542" s="468"/>
      <c r="C542" s="46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7" t="s">
        <v>33</v>
      </c>
      <c r="B543" s="468"/>
      <c r="C543" s="46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6"/>
      <c r="C556" s="466"/>
      <c r="D556" s="466"/>
      <c r="E556" s="466"/>
      <c r="F556" s="466"/>
      <c r="G556" s="466"/>
    </row>
    <row r="557" spans="1:7" ht="35.25" customHeight="1" x14ac:dyDescent="0.4">
      <c r="A557" s="371" t="s">
        <v>311</v>
      </c>
      <c r="B557" s="337"/>
      <c r="C557" s="464"/>
      <c r="D557" s="464"/>
      <c r="E557" s="464"/>
      <c r="F557" s="46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9" t="s">
        <v>34</v>
      </c>
      <c r="B566" s="459"/>
      <c r="C566" s="460"/>
      <c r="D566" s="378">
        <f>SUM(B558:C565,B546:C555)</f>
        <v>0</v>
      </c>
      <c r="E566" s="108"/>
      <c r="F566" s="114"/>
      <c r="G566" s="114"/>
    </row>
    <row r="567" spans="1:7" ht="21" x14ac:dyDescent="0.4">
      <c r="A567" s="459" t="s">
        <v>33</v>
      </c>
      <c r="B567" s="459"/>
      <c r="C567" s="45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72" t="s">
        <v>19</v>
      </c>
      <c r="B573" s="472"/>
      <c r="C573" s="472"/>
      <c r="D573" s="472"/>
      <c r="E573" s="472"/>
      <c r="F573" s="47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5" t="s">
        <v>28</v>
      </c>
      <c r="B575" s="486" t="s">
        <v>29</v>
      </c>
      <c r="C575" s="486"/>
      <c r="D575" s="486" t="s">
        <v>42</v>
      </c>
      <c r="E575" s="487" t="s">
        <v>266</v>
      </c>
      <c r="F575" s="487" t="s">
        <v>302</v>
      </c>
      <c r="G575" s="114"/>
    </row>
    <row r="576" spans="1:7" ht="21" x14ac:dyDescent="0.4">
      <c r="A576" s="485"/>
      <c r="B576" s="320" t="s">
        <v>32</v>
      </c>
      <c r="C576" s="320" t="s">
        <v>31</v>
      </c>
      <c r="D576" s="486"/>
      <c r="E576" s="487"/>
      <c r="F576" s="48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9" t="s">
        <v>34</v>
      </c>
      <c r="B588" s="459"/>
      <c r="C588" s="460"/>
      <c r="D588" s="378">
        <f>SUM(B579:C587)</f>
        <v>0</v>
      </c>
      <c r="E588" s="108"/>
      <c r="F588" s="114"/>
      <c r="G588" s="114"/>
    </row>
    <row r="589" spans="1:7" ht="21" x14ac:dyDescent="0.4">
      <c r="A589" s="459" t="s">
        <v>33</v>
      </c>
      <c r="B589" s="459"/>
      <c r="C589" s="45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9" t="s">
        <v>34</v>
      </c>
      <c r="B606" s="459"/>
      <c r="C606" s="460"/>
      <c r="D606" s="378">
        <f>SUM(B592:C605)</f>
        <v>0</v>
      </c>
      <c r="E606" s="108"/>
      <c r="F606" s="114"/>
      <c r="G606" s="114"/>
    </row>
    <row r="607" spans="1:7" ht="21" x14ac:dyDescent="0.4">
      <c r="A607" s="459" t="s">
        <v>33</v>
      </c>
      <c r="B607" s="459"/>
      <c r="C607" s="45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1" t="s">
        <v>170</v>
      </c>
      <c r="B610" s="462"/>
      <c r="C610" s="46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2" t="s">
        <v>8</v>
      </c>
      <c r="B612" s="472"/>
      <c r="C612" s="472"/>
      <c r="D612" s="472"/>
      <c r="E612" s="472"/>
      <c r="F612" s="47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3" t="s">
        <v>28</v>
      </c>
      <c r="B614" s="454" t="s">
        <v>29</v>
      </c>
      <c r="C614" s="454"/>
      <c r="D614" s="454" t="s">
        <v>42</v>
      </c>
      <c r="E614" s="455" t="s">
        <v>266</v>
      </c>
      <c r="F614" s="455" t="s">
        <v>302</v>
      </c>
      <c r="G614" s="114"/>
    </row>
    <row r="615" spans="1:7" ht="18.75" customHeight="1" x14ac:dyDescent="0.4">
      <c r="A615" s="453"/>
      <c r="B615" s="118" t="s">
        <v>32</v>
      </c>
      <c r="C615" s="118" t="s">
        <v>31</v>
      </c>
      <c r="D615" s="454"/>
      <c r="E615" s="455"/>
      <c r="F615" s="45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0"/>
      <c r="D617" s="470"/>
      <c r="E617" s="470"/>
      <c r="F617" s="47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9" t="s">
        <v>34</v>
      </c>
      <c r="B627" s="459"/>
      <c r="C627" s="459"/>
      <c r="D627" s="378">
        <f>SUM(B618:C626)</f>
        <v>0</v>
      </c>
      <c r="E627" s="496"/>
      <c r="F627" s="475"/>
      <c r="G627" s="129"/>
    </row>
    <row r="628" spans="1:7" ht="21" x14ac:dyDescent="0.4">
      <c r="A628" s="459" t="s">
        <v>33</v>
      </c>
      <c r="B628" s="459"/>
      <c r="C628" s="459"/>
      <c r="D628" s="388" t="e">
        <f>D627/(COUNT(B618:C626)*2)</f>
        <v>#DIV/0!</v>
      </c>
      <c r="E628" s="497"/>
      <c r="F628" s="498"/>
      <c r="G628" s="129"/>
    </row>
    <row r="629" spans="1:7" ht="21" x14ac:dyDescent="0.4">
      <c r="A629" s="325"/>
      <c r="B629" s="135"/>
      <c r="C629" s="495"/>
      <c r="D629" s="495"/>
      <c r="E629" s="495"/>
      <c r="F629" s="49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7" t="s">
        <v>34</v>
      </c>
      <c r="B639" s="468"/>
      <c r="C639" s="46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0"/>
      <c r="D642" s="470"/>
      <c r="E642" s="470"/>
      <c r="F642" s="47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7" t="s">
        <v>34</v>
      </c>
      <c r="B650" s="468"/>
      <c r="C650" s="46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3" t="s">
        <v>26</v>
      </c>
      <c r="B653" s="470"/>
      <c r="C653" s="470"/>
      <c r="D653" s="470"/>
      <c r="E653" s="470"/>
      <c r="F653" s="47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5" t="s">
        <v>311</v>
      </c>
      <c r="B661" s="506"/>
      <c r="C661" s="506"/>
      <c r="D661" s="506"/>
      <c r="E661" s="506"/>
      <c r="F661" s="50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2" t="s">
        <v>356</v>
      </c>
      <c r="B676" s="472"/>
      <c r="C676" s="472"/>
      <c r="D676" s="472"/>
      <c r="E676" s="472"/>
      <c r="F676" s="47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3" t="s">
        <v>28</v>
      </c>
      <c r="B678" s="454" t="s">
        <v>29</v>
      </c>
      <c r="C678" s="454"/>
      <c r="D678" s="454" t="s">
        <v>42</v>
      </c>
      <c r="E678" s="455" t="s">
        <v>266</v>
      </c>
      <c r="F678" s="455" t="s">
        <v>302</v>
      </c>
      <c r="G678" s="129"/>
    </row>
    <row r="679" spans="1:7" ht="21" x14ac:dyDescent="0.4">
      <c r="A679" s="453"/>
      <c r="B679" s="118" t="s">
        <v>32</v>
      </c>
      <c r="C679" s="118" t="s">
        <v>31</v>
      </c>
      <c r="D679" s="454"/>
      <c r="E679" s="455"/>
      <c r="F679" s="45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8" t="s">
        <v>459</v>
      </c>
      <c r="B704" s="508"/>
      <c r="C704" s="508"/>
      <c r="D704" s="508"/>
      <c r="E704" s="508"/>
      <c r="F704" s="50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9" t="s">
        <v>28</v>
      </c>
      <c r="B706" s="493" t="s">
        <v>29</v>
      </c>
      <c r="C706" s="493"/>
      <c r="D706" s="454" t="s">
        <v>42</v>
      </c>
      <c r="E706" s="455" t="s">
        <v>266</v>
      </c>
      <c r="F706" s="455" t="s">
        <v>302</v>
      </c>
      <c r="G706" s="274"/>
    </row>
    <row r="707" spans="1:7" ht="21" x14ac:dyDescent="0.4">
      <c r="A707" s="480"/>
      <c r="B707" s="383" t="s">
        <v>32</v>
      </c>
      <c r="C707" s="383" t="s">
        <v>31</v>
      </c>
      <c r="D707" s="454"/>
      <c r="E707" s="455"/>
      <c r="F707" s="45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6" t="s">
        <v>306</v>
      </c>
      <c r="B709" s="457"/>
      <c r="C709" s="457"/>
      <c r="D709" s="457"/>
      <c r="E709" s="457"/>
      <c r="F709" s="45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6" t="s">
        <v>307</v>
      </c>
      <c r="B718" s="457"/>
      <c r="C718" s="457"/>
      <c r="D718" s="457"/>
      <c r="E718" s="457"/>
      <c r="F718" s="45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CHIHIA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'A1 Exploitation'!B9:F9</f>
        <v>Yassine ELLOUMI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'A1 Exploitation'!B10:F10</f>
        <v>Directeur du Magasin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'A1 Exploitation'!B11:F11</f>
        <v>43495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50" t="e">
        <f>D199</f>
        <v>#DIV/0!</v>
      </c>
      <c r="C11" s="550"/>
      <c r="D11" s="550"/>
      <c r="E11" s="550"/>
      <c r="F11" s="550"/>
      <c r="G11" s="92"/>
    </row>
    <row r="12" spans="1:7" s="258" customFormat="1" ht="22.5" x14ac:dyDescent="0.45">
      <c r="A12" s="1"/>
      <c r="D12" s="518"/>
      <c r="E12" s="518"/>
      <c r="F12" s="518"/>
      <c r="G12" s="518"/>
    </row>
    <row r="13" spans="1:7" s="258" customFormat="1" ht="11.25" customHeight="1" x14ac:dyDescent="0.3">
      <c r="A13" s="551" t="s">
        <v>28</v>
      </c>
      <c r="B13" s="552" t="s">
        <v>29</v>
      </c>
      <c r="C13" s="552"/>
      <c r="D13" s="552" t="s">
        <v>42</v>
      </c>
      <c r="E13" s="552" t="s">
        <v>160</v>
      </c>
      <c r="F13" s="552" t="s">
        <v>161</v>
      </c>
      <c r="G13" s="80"/>
    </row>
    <row r="14" spans="1:7" s="258" customFormat="1" ht="12.75" customHeight="1" x14ac:dyDescent="0.3">
      <c r="A14" s="551"/>
      <c r="B14" s="22" t="s">
        <v>32</v>
      </c>
      <c r="C14" s="22" t="s">
        <v>31</v>
      </c>
      <c r="D14" s="552"/>
      <c r="E14" s="552"/>
      <c r="F14" s="552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45" t="s">
        <v>0</v>
      </c>
      <c r="B16" s="546"/>
      <c r="C16" s="546"/>
      <c r="D16" s="546"/>
      <c r="E16" s="546"/>
      <c r="F16" s="54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7" t="s">
        <v>34</v>
      </c>
      <c r="B22" s="543"/>
      <c r="C22" s="544"/>
      <c r="D22" s="381">
        <f>SUM(B17:C21)</f>
        <v>0</v>
      </c>
    </row>
    <row r="23" spans="1:7" x14ac:dyDescent="0.3">
      <c r="A23" s="534" t="s">
        <v>251</v>
      </c>
      <c r="B23" s="535"/>
      <c r="C23" s="53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5"/>
      <c r="C33" s="536"/>
      <c r="D33" s="380">
        <f>SUM(B26:C32)</f>
        <v>0</v>
      </c>
    </row>
    <row r="34" spans="1:7" x14ac:dyDescent="0.3">
      <c r="A34" s="534" t="s">
        <v>251</v>
      </c>
      <c r="B34" s="535"/>
      <c r="C34" s="53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5"/>
      <c r="C42" s="536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5"/>
      <c r="C43" s="53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8" t="s">
        <v>19</v>
      </c>
      <c r="B45" s="549"/>
      <c r="C45" s="549"/>
      <c r="D45" s="549"/>
      <c r="E45" s="549"/>
      <c r="F45" s="54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5"/>
      <c r="C52" s="536"/>
      <c r="D52" s="380">
        <f>SUM(B46:C51)</f>
        <v>0</v>
      </c>
    </row>
    <row r="53" spans="1:7" x14ac:dyDescent="0.3">
      <c r="A53" s="534" t="s">
        <v>251</v>
      </c>
      <c r="B53" s="535"/>
      <c r="C53" s="53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5"/>
      <c r="C63" s="536"/>
      <c r="D63" s="380">
        <f>SUM(B56:C62)</f>
        <v>0</v>
      </c>
    </row>
    <row r="64" spans="1:7" x14ac:dyDescent="0.3">
      <c r="A64" s="534" t="s">
        <v>251</v>
      </c>
      <c r="B64" s="535"/>
      <c r="C64" s="53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5"/>
      <c r="C84" s="536"/>
      <c r="D84" s="380">
        <f>SUM(B67:C83)</f>
        <v>0</v>
      </c>
    </row>
    <row r="85" spans="1:7" x14ac:dyDescent="0.3">
      <c r="A85" s="534" t="s">
        <v>251</v>
      </c>
      <c r="B85" s="535"/>
      <c r="C85" s="53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5"/>
      <c r="C102" s="536"/>
      <c r="D102" s="380">
        <f>SUM(B88:C101)</f>
        <v>0</v>
      </c>
    </row>
    <row r="103" spans="1:7" x14ac:dyDescent="0.3">
      <c r="A103" s="534" t="s">
        <v>251</v>
      </c>
      <c r="B103" s="535"/>
      <c r="C103" s="53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5"/>
      <c r="C118" s="53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5"/>
      <c r="C119" s="53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5"/>
      <c r="C133" s="536"/>
      <c r="D133" s="380">
        <f>SUM(B122:C132)</f>
        <v>0</v>
      </c>
    </row>
    <row r="134" spans="1:7" x14ac:dyDescent="0.3">
      <c r="A134" s="534" t="s">
        <v>251</v>
      </c>
      <c r="B134" s="535"/>
      <c r="C134" s="53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5"/>
      <c r="C149" s="536"/>
      <c r="D149" s="380">
        <f>SUM(B137:C148)</f>
        <v>0</v>
      </c>
    </row>
    <row r="150" spans="1:7" x14ac:dyDescent="0.3">
      <c r="A150" s="534" t="s">
        <v>251</v>
      </c>
      <c r="B150" s="535"/>
      <c r="C150" s="53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43"/>
      <c r="C161" s="544"/>
      <c r="D161" s="381">
        <f>SUM(B153:C160)</f>
        <v>0</v>
      </c>
    </row>
    <row r="162" spans="1:7" x14ac:dyDescent="0.3">
      <c r="A162" s="534" t="s">
        <v>251</v>
      </c>
      <c r="B162" s="535"/>
      <c r="C162" s="53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5"/>
      <c r="C169" s="536"/>
      <c r="D169" s="380">
        <f>SUM(B165:C168)</f>
        <v>0</v>
      </c>
    </row>
    <row r="170" spans="1:7" x14ac:dyDescent="0.3">
      <c r="A170" s="534" t="s">
        <v>251</v>
      </c>
      <c r="B170" s="535"/>
      <c r="C170" s="53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5"/>
      <c r="C177" s="536"/>
      <c r="D177" s="380">
        <f>SUM(B173:C176)</f>
        <v>0</v>
      </c>
    </row>
    <row r="178" spans="1:7" x14ac:dyDescent="0.3">
      <c r="A178" s="534" t="s">
        <v>251</v>
      </c>
      <c r="B178" s="535"/>
      <c r="C178" s="53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5"/>
      <c r="C186" s="536"/>
      <c r="D186" s="380">
        <f>SUM(B181:C185)</f>
        <v>0</v>
      </c>
    </row>
    <row r="187" spans="1:7" x14ac:dyDescent="0.3">
      <c r="A187" s="534" t="s">
        <v>251</v>
      </c>
      <c r="B187" s="535"/>
      <c r="C187" s="53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5"/>
      <c r="C194" s="536"/>
      <c r="D194" s="40">
        <f>SUM(B190:C193)</f>
        <v>0</v>
      </c>
    </row>
    <row r="195" spans="1:6" x14ac:dyDescent="0.3">
      <c r="A195" s="534" t="s">
        <v>251</v>
      </c>
      <c r="B195" s="535"/>
      <c r="C195" s="53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17" zoomScale="60" zoomScaleNormal="100" workbookViewId="0">
      <selection activeCell="B138" sqref="B13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8"/>
      <c r="E1" s="518"/>
      <c r="F1" s="518"/>
      <c r="G1" s="51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9" t="s">
        <v>151</v>
      </c>
      <c r="B7" s="519"/>
      <c r="C7" s="519"/>
      <c r="D7" s="519"/>
      <c r="E7" s="519"/>
      <c r="F7" s="519"/>
      <c r="G7" s="111"/>
    </row>
    <row r="8" spans="1:7" ht="22.5" x14ac:dyDescent="0.45">
      <c r="A8" s="520" t="str">
        <f>'Page de garde'!D18</f>
        <v>CHIHIA</v>
      </c>
      <c r="B8" s="520"/>
      <c r="C8" s="520"/>
      <c r="D8" s="520"/>
      <c r="E8" s="520"/>
      <c r="F8" s="520"/>
      <c r="G8" s="111"/>
    </row>
    <row r="9" spans="1:7" ht="22.5" x14ac:dyDescent="0.45">
      <c r="A9" s="112" t="s">
        <v>39</v>
      </c>
      <c r="B9" s="521"/>
      <c r="C9" s="521"/>
      <c r="D9" s="521"/>
      <c r="E9" s="521"/>
      <c r="F9" s="521"/>
      <c r="G9" s="111"/>
    </row>
    <row r="10" spans="1:7" ht="22.5" x14ac:dyDescent="0.45">
      <c r="A10" s="113" t="s">
        <v>41</v>
      </c>
      <c r="B10" s="522"/>
      <c r="C10" s="522"/>
      <c r="D10" s="522"/>
      <c r="E10" s="522"/>
      <c r="F10" s="522"/>
      <c r="G10" s="111"/>
    </row>
    <row r="11" spans="1:7" ht="22.5" x14ac:dyDescent="0.45">
      <c r="A11" s="112" t="s">
        <v>40</v>
      </c>
      <c r="B11" s="517"/>
      <c r="C11" s="517"/>
      <c r="D11" s="517"/>
      <c r="E11" s="517"/>
      <c r="F11" s="517"/>
      <c r="G11" s="111"/>
    </row>
    <row r="12" spans="1:7" ht="22.5" x14ac:dyDescent="0.45">
      <c r="A12" s="112" t="s">
        <v>200</v>
      </c>
      <c r="B12" s="523" t="e">
        <f>D730</f>
        <v>#DIV/0!</v>
      </c>
      <c r="C12" s="523"/>
      <c r="D12" s="523"/>
      <c r="E12" s="523"/>
      <c r="F12" s="523"/>
      <c r="G12" s="111"/>
    </row>
    <row r="13" spans="1:7" ht="22.5" x14ac:dyDescent="0.45">
      <c r="A13" s="110"/>
      <c r="B13" s="108"/>
      <c r="C13" s="108"/>
      <c r="D13" s="518"/>
      <c r="E13" s="518"/>
      <c r="F13" s="518"/>
      <c r="G13" s="51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3" t="s">
        <v>28</v>
      </c>
      <c r="B17" s="454" t="s">
        <v>29</v>
      </c>
      <c r="C17" s="454"/>
      <c r="D17" s="454" t="s">
        <v>42</v>
      </c>
      <c r="E17" s="455" t="s">
        <v>266</v>
      </c>
      <c r="F17" s="455" t="s">
        <v>300</v>
      </c>
      <c r="G17" s="114"/>
    </row>
    <row r="18" spans="1:8" ht="16.5" customHeight="1" x14ac:dyDescent="0.4">
      <c r="A18" s="453"/>
      <c r="B18" s="118" t="s">
        <v>32</v>
      </c>
      <c r="C18" s="118" t="s">
        <v>31</v>
      </c>
      <c r="D18" s="454"/>
      <c r="E18" s="455"/>
      <c r="F18" s="45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9" t="s">
        <v>16</v>
      </c>
      <c r="B29" s="560"/>
      <c r="C29" s="560"/>
      <c r="D29" s="560"/>
      <c r="E29" s="560"/>
      <c r="F29" s="56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9" t="s">
        <v>311</v>
      </c>
      <c r="B38" s="560"/>
      <c r="C38" s="560"/>
      <c r="D38" s="560"/>
      <c r="E38" s="560"/>
      <c r="F38" s="56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3" t="s">
        <v>28</v>
      </c>
      <c r="B52" s="454" t="s">
        <v>29</v>
      </c>
      <c r="C52" s="454"/>
      <c r="D52" s="454" t="s">
        <v>42</v>
      </c>
      <c r="E52" s="455" t="s">
        <v>266</v>
      </c>
      <c r="F52" s="455" t="s">
        <v>302</v>
      </c>
      <c r="G52" s="129"/>
    </row>
    <row r="53" spans="1:7" ht="21" x14ac:dyDescent="0.4">
      <c r="A53" s="453"/>
      <c r="B53" s="118" t="s">
        <v>32</v>
      </c>
      <c r="C53" s="118" t="s">
        <v>31</v>
      </c>
      <c r="D53" s="454"/>
      <c r="E53" s="455"/>
      <c r="F53" s="45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528" t="s">
        <v>351</v>
      </c>
      <c r="B65" s="528"/>
      <c r="C65" s="528"/>
      <c r="D65" s="528"/>
      <c r="E65" s="528"/>
      <c r="F65" s="52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8"/>
      <c r="B83" s="448"/>
      <c r="C83" s="448"/>
      <c r="D83" s="448"/>
      <c r="E83" s="448"/>
      <c r="F83" s="448"/>
      <c r="G83" s="448"/>
    </row>
    <row r="84" spans="1:7" ht="45" customHeight="1" x14ac:dyDescent="0.45">
      <c r="A84" s="529" t="s">
        <v>352</v>
      </c>
      <c r="B84" s="529"/>
      <c r="C84" s="529"/>
      <c r="D84" s="529"/>
      <c r="E84" s="529"/>
      <c r="F84" s="52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4"/>
      <c r="B103" s="442"/>
      <c r="C103" s="442"/>
      <c r="D103" s="442"/>
      <c r="E103" s="442"/>
      <c r="F103" s="449"/>
      <c r="G103" s="173"/>
    </row>
    <row r="104" spans="1:7" s="80" customFormat="1" ht="46.5" customHeight="1" x14ac:dyDescent="0.4">
      <c r="A104" s="528" t="s">
        <v>353</v>
      </c>
      <c r="B104" s="528"/>
      <c r="C104" s="528"/>
      <c r="D104" s="528"/>
      <c r="E104" s="528"/>
      <c r="F104" s="52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0"/>
      <c r="B111" s="451"/>
      <c r="C111" s="451"/>
      <c r="D111" s="451"/>
      <c r="E111" s="451"/>
      <c r="F111" s="452"/>
      <c r="G111" s="129"/>
    </row>
    <row r="112" spans="1:7" s="80" customFormat="1" ht="39.75" customHeight="1" x14ac:dyDescent="0.4">
      <c r="A112" s="528" t="s">
        <v>390</v>
      </c>
      <c r="B112" s="528"/>
      <c r="C112" s="528"/>
      <c r="D112" s="528"/>
      <c r="E112" s="528"/>
      <c r="F112" s="52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2"/>
      <c r="B120" s="442"/>
      <c r="C120" s="442"/>
      <c r="D120" s="442"/>
      <c r="E120" s="442"/>
      <c r="F120" s="442"/>
      <c r="G120" s="173"/>
    </row>
    <row r="121" spans="1:7" ht="22.5" x14ac:dyDescent="0.4">
      <c r="A121" s="528" t="s">
        <v>311</v>
      </c>
      <c r="B121" s="528"/>
      <c r="C121" s="528"/>
      <c r="D121" s="528"/>
      <c r="E121" s="528"/>
      <c r="F121" s="52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3"/>
      <c r="B132" s="443"/>
      <c r="C132" s="443"/>
      <c r="D132" s="443"/>
      <c r="E132" s="443"/>
      <c r="F132" s="443"/>
      <c r="G132" s="114"/>
    </row>
    <row r="133" spans="1:16384" ht="22.5" customHeight="1" x14ac:dyDescent="0.4">
      <c r="A133" s="530" t="s">
        <v>424</v>
      </c>
      <c r="B133" s="530"/>
      <c r="C133" s="530"/>
      <c r="D133" s="530"/>
      <c r="E133" s="530"/>
      <c r="F133" s="530"/>
      <c r="G133" s="114"/>
    </row>
    <row r="134" spans="1:16384" ht="22.5" customHeight="1" x14ac:dyDescent="0.4">
      <c r="A134" s="531"/>
      <c r="B134" s="531"/>
      <c r="C134" s="531"/>
      <c r="D134" s="531"/>
      <c r="E134" s="531"/>
      <c r="F134" s="531"/>
      <c r="G134" s="114"/>
    </row>
    <row r="135" spans="1:16384" s="326" customFormat="1" ht="22.5" customHeight="1" x14ac:dyDescent="0.25">
      <c r="A135" s="453" t="s">
        <v>28</v>
      </c>
      <c r="B135" s="454" t="s">
        <v>29</v>
      </c>
      <c r="C135" s="454"/>
      <c r="D135" s="454" t="s">
        <v>42</v>
      </c>
      <c r="E135" s="455" t="s">
        <v>266</v>
      </c>
      <c r="F135" s="455" t="s">
        <v>302</v>
      </c>
    </row>
    <row r="136" spans="1:16384" s="326" customFormat="1" ht="22.5" customHeight="1" x14ac:dyDescent="0.25">
      <c r="A136" s="453"/>
      <c r="B136" s="118" t="s">
        <v>32</v>
      </c>
      <c r="C136" s="118" t="s">
        <v>31</v>
      </c>
      <c r="D136" s="454"/>
      <c r="E136" s="455"/>
      <c r="F136" s="45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2" t="s">
        <v>461</v>
      </c>
      <c r="B139" s="532"/>
      <c r="C139" s="532"/>
      <c r="D139" s="532"/>
      <c r="E139" s="532"/>
      <c r="F139" s="53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1" t="s">
        <v>350</v>
      </c>
      <c r="B147" s="481"/>
      <c r="C147" s="481"/>
      <c r="D147" s="481"/>
      <c r="E147" s="481"/>
      <c r="F147" s="48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4"/>
      <c r="B165" s="442"/>
      <c r="C165" s="442"/>
      <c r="D165" s="442"/>
      <c r="E165" s="442"/>
      <c r="F165" s="442"/>
      <c r="G165" s="114"/>
    </row>
    <row r="166" spans="1:7" ht="32.25" customHeight="1" x14ac:dyDescent="0.4">
      <c r="A166" s="532" t="s">
        <v>462</v>
      </c>
      <c r="B166" s="532"/>
      <c r="C166" s="532"/>
      <c r="D166" s="532"/>
      <c r="E166" s="532"/>
      <c r="F166" s="53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5"/>
      <c r="B176" s="446"/>
      <c r="C176" s="446"/>
      <c r="D176" s="446"/>
      <c r="E176" s="446"/>
      <c r="F176" s="446"/>
      <c r="G176" s="114"/>
    </row>
    <row r="177" spans="1:7" ht="32.25" customHeight="1" x14ac:dyDescent="0.4">
      <c r="A177" s="532" t="s">
        <v>311</v>
      </c>
      <c r="B177" s="532"/>
      <c r="C177" s="532"/>
      <c r="D177" s="532"/>
      <c r="E177" s="532"/>
      <c r="F177" s="53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82"/>
      <c r="C186" s="48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7"/>
      <c r="B188" s="447"/>
      <c r="C188" s="447"/>
      <c r="D188" s="447"/>
      <c r="E188" s="447"/>
      <c r="F188" s="44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3" t="s">
        <v>28</v>
      </c>
      <c r="B191" s="454" t="s">
        <v>29</v>
      </c>
      <c r="C191" s="454"/>
      <c r="D191" s="454" t="s">
        <v>42</v>
      </c>
      <c r="E191" s="455" t="s">
        <v>266</v>
      </c>
      <c r="F191" s="455" t="s">
        <v>302</v>
      </c>
      <c r="G191" s="114"/>
    </row>
    <row r="192" spans="1:7" ht="21" x14ac:dyDescent="0.4">
      <c r="A192" s="453"/>
      <c r="B192" s="118" t="s">
        <v>32</v>
      </c>
      <c r="C192" s="118" t="s">
        <v>31</v>
      </c>
      <c r="D192" s="454"/>
      <c r="E192" s="455"/>
      <c r="F192" s="45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7" t="s">
        <v>34</v>
      </c>
      <c r="B203" s="468"/>
      <c r="C203" s="46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7" t="s">
        <v>34</v>
      </c>
      <c r="B227" s="468"/>
      <c r="C227" s="46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4" t="s">
        <v>311</v>
      </c>
      <c r="B236" s="525"/>
      <c r="C236" s="525"/>
      <c r="D236" s="52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7" t="s">
        <v>34</v>
      </c>
      <c r="B245" s="468"/>
      <c r="C245" s="46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3" t="s">
        <v>28</v>
      </c>
      <c r="B253" s="454" t="s">
        <v>29</v>
      </c>
      <c r="C253" s="454"/>
      <c r="D253" s="454" t="s">
        <v>42</v>
      </c>
      <c r="E253" s="455" t="s">
        <v>266</v>
      </c>
      <c r="F253" s="455" t="s">
        <v>302</v>
      </c>
      <c r="G253" s="129"/>
    </row>
    <row r="254" spans="1:7" ht="21" x14ac:dyDescent="0.4">
      <c r="A254" s="453"/>
      <c r="B254" s="118" t="s">
        <v>32</v>
      </c>
      <c r="C254" s="118" t="s">
        <v>31</v>
      </c>
      <c r="D254" s="454"/>
      <c r="E254" s="455"/>
      <c r="F254" s="45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7" t="s">
        <v>34</v>
      </c>
      <c r="B265" s="468"/>
      <c r="C265" s="46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5"/>
      <c r="B290" s="475"/>
      <c r="C290" s="475"/>
      <c r="D290" s="475"/>
      <c r="E290" s="475"/>
      <c r="F290" s="475"/>
      <c r="G290" s="129"/>
    </row>
    <row r="291" spans="1:7" s="80" customFormat="1" ht="31.5" customHeight="1" x14ac:dyDescent="0.4">
      <c r="A291" s="527" t="s">
        <v>311</v>
      </c>
      <c r="B291" s="527"/>
      <c r="C291" s="527"/>
      <c r="D291" s="527"/>
      <c r="E291" s="527"/>
      <c r="F291" s="52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3" t="s">
        <v>28</v>
      </c>
      <c r="B308" s="454" t="s">
        <v>29</v>
      </c>
      <c r="C308" s="454"/>
      <c r="D308" s="454" t="s">
        <v>42</v>
      </c>
      <c r="E308" s="455" t="s">
        <v>266</v>
      </c>
      <c r="F308" s="455" t="s">
        <v>302</v>
      </c>
      <c r="G308" s="129"/>
    </row>
    <row r="309" spans="1:7" ht="21" x14ac:dyDescent="0.4">
      <c r="A309" s="453"/>
      <c r="B309" s="118" t="s">
        <v>32</v>
      </c>
      <c r="C309" s="118" t="s">
        <v>31</v>
      </c>
      <c r="D309" s="454"/>
      <c r="E309" s="455"/>
      <c r="F309" s="45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6"/>
      <c r="B357" s="466"/>
      <c r="C357" s="466"/>
      <c r="D357" s="466"/>
      <c r="E357" s="466"/>
      <c r="F357" s="466"/>
      <c r="G357" s="466"/>
    </row>
    <row r="358" spans="1:7" ht="32.25" customHeight="1" x14ac:dyDescent="0.4">
      <c r="A358" s="511" t="s">
        <v>311</v>
      </c>
      <c r="B358" s="511"/>
      <c r="C358" s="511"/>
      <c r="D358" s="511"/>
      <c r="E358" s="511"/>
      <c r="F358" s="51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3" t="s">
        <v>28</v>
      </c>
      <c r="B375" s="454" t="s">
        <v>29</v>
      </c>
      <c r="C375" s="454"/>
      <c r="D375" s="454" t="s">
        <v>42</v>
      </c>
      <c r="E375" s="455" t="s">
        <v>266</v>
      </c>
      <c r="F375" s="455" t="s">
        <v>302</v>
      </c>
      <c r="G375" s="173"/>
    </row>
    <row r="376" spans="1:7" s="260" customFormat="1" ht="21" x14ac:dyDescent="0.4">
      <c r="A376" s="453"/>
      <c r="B376" s="118" t="s">
        <v>32</v>
      </c>
      <c r="C376" s="118" t="s">
        <v>31</v>
      </c>
      <c r="D376" s="454"/>
      <c r="E376" s="455"/>
      <c r="F376" s="45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9"/>
      <c r="B415" s="448"/>
      <c r="C415" s="448"/>
      <c r="D415" s="448"/>
      <c r="E415" s="448"/>
      <c r="F415" s="448"/>
      <c r="G415" s="448"/>
    </row>
    <row r="416" spans="1:7" s="260" customFormat="1" ht="24.75" x14ac:dyDescent="0.4">
      <c r="A416" s="514" t="s">
        <v>320</v>
      </c>
      <c r="B416" s="514"/>
      <c r="C416" s="514"/>
      <c r="D416" s="514"/>
      <c r="E416" s="514"/>
      <c r="F416" s="51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3" t="s">
        <v>28</v>
      </c>
      <c r="B433" s="454" t="s">
        <v>29</v>
      </c>
      <c r="C433" s="454"/>
      <c r="D433" s="454" t="s">
        <v>42</v>
      </c>
      <c r="E433" s="455" t="s">
        <v>266</v>
      </c>
      <c r="F433" s="455" t="s">
        <v>302</v>
      </c>
      <c r="G433" s="129"/>
    </row>
    <row r="434" spans="1:7" ht="21" x14ac:dyDescent="0.4">
      <c r="A434" s="453"/>
      <c r="B434" s="118" t="s">
        <v>32</v>
      </c>
      <c r="C434" s="118" t="s">
        <v>31</v>
      </c>
      <c r="D434" s="454"/>
      <c r="E434" s="455"/>
      <c r="F434" s="45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4" t="s">
        <v>311</v>
      </c>
      <c r="B464" s="514"/>
      <c r="C464" s="514"/>
      <c r="D464" s="514"/>
      <c r="E464" s="514"/>
      <c r="F464" s="51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5" t="s">
        <v>425</v>
      </c>
      <c r="B478" s="515"/>
      <c r="C478" s="515"/>
      <c r="D478" s="515"/>
      <c r="E478" s="515"/>
      <c r="F478" s="51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5" t="s">
        <v>28</v>
      </c>
      <c r="B480" s="486" t="s">
        <v>29</v>
      </c>
      <c r="C480" s="486"/>
      <c r="D480" s="486" t="s">
        <v>42</v>
      </c>
      <c r="E480" s="487" t="s">
        <v>266</v>
      </c>
      <c r="F480" s="487" t="s">
        <v>302</v>
      </c>
      <c r="G480" s="114"/>
    </row>
    <row r="481" spans="1:7" ht="21" x14ac:dyDescent="0.4">
      <c r="A481" s="485"/>
      <c r="B481" s="320" t="s">
        <v>32</v>
      </c>
      <c r="C481" s="320" t="s">
        <v>31</v>
      </c>
      <c r="D481" s="486"/>
      <c r="E481" s="487"/>
      <c r="F481" s="48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6" t="s">
        <v>52</v>
      </c>
      <c r="B483" s="476"/>
      <c r="C483" s="476"/>
      <c r="D483" s="476"/>
      <c r="E483" s="476"/>
      <c r="F483" s="47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3" t="s">
        <v>463</v>
      </c>
      <c r="B491" s="474"/>
      <c r="C491" s="474"/>
      <c r="D491" s="474"/>
      <c r="E491" s="474"/>
      <c r="F491" s="47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8" t="s">
        <v>23</v>
      </c>
      <c r="B505" s="489"/>
      <c r="C505" s="489"/>
      <c r="D505" s="489"/>
      <c r="E505" s="489"/>
      <c r="F505" s="49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8"/>
      <c r="B517" s="498"/>
      <c r="C517" s="498"/>
      <c r="D517" s="498"/>
      <c r="E517" s="498"/>
      <c r="F517" s="498"/>
      <c r="G517" s="498"/>
    </row>
    <row r="518" spans="1:7" ht="26.25" customHeight="1" x14ac:dyDescent="0.5">
      <c r="A518" s="369" t="s">
        <v>311</v>
      </c>
      <c r="B518" s="510"/>
      <c r="C518" s="510"/>
      <c r="D518" s="510"/>
      <c r="E518" s="510"/>
      <c r="F518" s="51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6" t="s">
        <v>97</v>
      </c>
      <c r="B530" s="516"/>
      <c r="C530" s="516"/>
      <c r="D530" s="516"/>
      <c r="E530" s="516"/>
      <c r="F530" s="51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1" t="s">
        <v>28</v>
      </c>
      <c r="B532" s="493" t="s">
        <v>29</v>
      </c>
      <c r="C532" s="494"/>
      <c r="D532" s="454" t="s">
        <v>42</v>
      </c>
      <c r="E532" s="455" t="s">
        <v>266</v>
      </c>
      <c r="F532" s="455" t="s">
        <v>302</v>
      </c>
      <c r="G532" s="114"/>
    </row>
    <row r="533" spans="1:7" ht="21" x14ac:dyDescent="0.4">
      <c r="A533" s="492"/>
      <c r="B533" s="315" t="s">
        <v>32</v>
      </c>
      <c r="C533" s="316" t="s">
        <v>31</v>
      </c>
      <c r="D533" s="454"/>
      <c r="E533" s="455"/>
      <c r="F533" s="45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2"/>
      <c r="D535" s="512"/>
      <c r="E535" s="512"/>
      <c r="F535" s="51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7" t="s">
        <v>34</v>
      </c>
      <c r="B542" s="468"/>
      <c r="C542" s="46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7" t="s">
        <v>33</v>
      </c>
      <c r="B543" s="468"/>
      <c r="C543" s="46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6"/>
      <c r="C556" s="466"/>
      <c r="D556" s="466"/>
      <c r="E556" s="466"/>
      <c r="F556" s="466"/>
      <c r="G556" s="466"/>
    </row>
    <row r="557" spans="1:7" ht="35.25" customHeight="1" x14ac:dyDescent="0.4">
      <c r="A557" s="371" t="s">
        <v>311</v>
      </c>
      <c r="B557" s="337"/>
      <c r="C557" s="464"/>
      <c r="D557" s="464"/>
      <c r="E557" s="464"/>
      <c r="F557" s="46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9" t="s">
        <v>34</v>
      </c>
      <c r="B566" s="459"/>
      <c r="C566" s="460"/>
      <c r="D566" s="378">
        <f>SUM(B558:C565,B546:C555)</f>
        <v>0</v>
      </c>
      <c r="E566" s="108"/>
      <c r="F566" s="114"/>
      <c r="G566" s="114"/>
    </row>
    <row r="567" spans="1:7" ht="21" x14ac:dyDescent="0.4">
      <c r="A567" s="459" t="s">
        <v>33</v>
      </c>
      <c r="B567" s="459"/>
      <c r="C567" s="45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72" t="s">
        <v>19</v>
      </c>
      <c r="B573" s="472"/>
      <c r="C573" s="472"/>
      <c r="D573" s="472"/>
      <c r="E573" s="472"/>
      <c r="F573" s="47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5" t="s">
        <v>28</v>
      </c>
      <c r="B575" s="486" t="s">
        <v>29</v>
      </c>
      <c r="C575" s="486"/>
      <c r="D575" s="486" t="s">
        <v>42</v>
      </c>
      <c r="E575" s="487" t="s">
        <v>266</v>
      </c>
      <c r="F575" s="487" t="s">
        <v>302</v>
      </c>
      <c r="G575" s="114"/>
    </row>
    <row r="576" spans="1:7" ht="21" x14ac:dyDescent="0.4">
      <c r="A576" s="485"/>
      <c r="B576" s="320" t="s">
        <v>32</v>
      </c>
      <c r="C576" s="320" t="s">
        <v>31</v>
      </c>
      <c r="D576" s="486"/>
      <c r="E576" s="487"/>
      <c r="F576" s="48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9" t="s">
        <v>34</v>
      </c>
      <c r="B588" s="459"/>
      <c r="C588" s="460"/>
      <c r="D588" s="378">
        <f>SUM(B579:C587)</f>
        <v>0</v>
      </c>
      <c r="E588" s="108"/>
      <c r="F588" s="114"/>
      <c r="G588" s="114"/>
    </row>
    <row r="589" spans="1:7" ht="21" x14ac:dyDescent="0.4">
      <c r="A589" s="459" t="s">
        <v>33</v>
      </c>
      <c r="B589" s="459"/>
      <c r="C589" s="45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9" t="s">
        <v>34</v>
      </c>
      <c r="B606" s="459"/>
      <c r="C606" s="460"/>
      <c r="D606" s="378">
        <f>SUM(B592:C605)</f>
        <v>0</v>
      </c>
      <c r="E606" s="108"/>
      <c r="F606" s="114"/>
      <c r="G606" s="114"/>
    </row>
    <row r="607" spans="1:7" ht="21" x14ac:dyDescent="0.4">
      <c r="A607" s="459" t="s">
        <v>33</v>
      </c>
      <c r="B607" s="459"/>
      <c r="C607" s="45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1" t="s">
        <v>170</v>
      </c>
      <c r="B610" s="462"/>
      <c r="C610" s="46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2" t="s">
        <v>8</v>
      </c>
      <c r="B612" s="472"/>
      <c r="C612" s="472"/>
      <c r="D612" s="472"/>
      <c r="E612" s="472"/>
      <c r="F612" s="47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3" t="s">
        <v>28</v>
      </c>
      <c r="B614" s="454" t="s">
        <v>29</v>
      </c>
      <c r="C614" s="454"/>
      <c r="D614" s="454" t="s">
        <v>42</v>
      </c>
      <c r="E614" s="455" t="s">
        <v>266</v>
      </c>
      <c r="F614" s="455" t="s">
        <v>302</v>
      </c>
      <c r="G614" s="114"/>
    </row>
    <row r="615" spans="1:7" ht="18.75" customHeight="1" x14ac:dyDescent="0.4">
      <c r="A615" s="453"/>
      <c r="B615" s="118" t="s">
        <v>32</v>
      </c>
      <c r="C615" s="118" t="s">
        <v>31</v>
      </c>
      <c r="D615" s="454"/>
      <c r="E615" s="455"/>
      <c r="F615" s="45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0"/>
      <c r="D617" s="470"/>
      <c r="E617" s="470"/>
      <c r="F617" s="47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9" t="s">
        <v>34</v>
      </c>
      <c r="B627" s="459"/>
      <c r="C627" s="459"/>
      <c r="D627" s="378">
        <f>SUM(B618:C626)</f>
        <v>0</v>
      </c>
      <c r="E627" s="496"/>
      <c r="F627" s="475"/>
      <c r="G627" s="129"/>
    </row>
    <row r="628" spans="1:7" ht="21" x14ac:dyDescent="0.4">
      <c r="A628" s="459" t="s">
        <v>33</v>
      </c>
      <c r="B628" s="459"/>
      <c r="C628" s="459"/>
      <c r="D628" s="388" t="e">
        <f>D627/(COUNT(B618:C626)*2)</f>
        <v>#DIV/0!</v>
      </c>
      <c r="E628" s="497"/>
      <c r="F628" s="498"/>
      <c r="G628" s="129"/>
    </row>
    <row r="629" spans="1:7" ht="21" x14ac:dyDescent="0.4">
      <c r="A629" s="325"/>
      <c r="B629" s="135"/>
      <c r="C629" s="495"/>
      <c r="D629" s="495"/>
      <c r="E629" s="495"/>
      <c r="F629" s="49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7" t="s">
        <v>34</v>
      </c>
      <c r="B639" s="468"/>
      <c r="C639" s="46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0"/>
      <c r="D642" s="470"/>
      <c r="E642" s="470"/>
      <c r="F642" s="47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7" t="s">
        <v>34</v>
      </c>
      <c r="B650" s="468"/>
      <c r="C650" s="46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4"/>
      <c r="B652" s="484"/>
      <c r="C652" s="484"/>
      <c r="D652" s="484"/>
      <c r="E652" s="484"/>
      <c r="F652" s="484"/>
      <c r="G652" s="484"/>
    </row>
    <row r="653" spans="1:16382" ht="24.75" x14ac:dyDescent="0.4">
      <c r="A653" s="363" t="s">
        <v>26</v>
      </c>
      <c r="B653" s="470"/>
      <c r="C653" s="470"/>
      <c r="D653" s="470"/>
      <c r="E653" s="470"/>
      <c r="F653" s="47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5" t="s">
        <v>311</v>
      </c>
      <c r="B661" s="506"/>
      <c r="C661" s="506"/>
      <c r="D661" s="506"/>
      <c r="E661" s="506"/>
      <c r="F661" s="50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2" t="s">
        <v>356</v>
      </c>
      <c r="B676" s="472"/>
      <c r="C676" s="472"/>
      <c r="D676" s="472"/>
      <c r="E676" s="472"/>
      <c r="F676" s="47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3" t="s">
        <v>28</v>
      </c>
      <c r="B678" s="454" t="s">
        <v>29</v>
      </c>
      <c r="C678" s="454"/>
      <c r="D678" s="454" t="s">
        <v>42</v>
      </c>
      <c r="E678" s="455" t="s">
        <v>266</v>
      </c>
      <c r="F678" s="455" t="s">
        <v>302</v>
      </c>
      <c r="G678" s="129"/>
    </row>
    <row r="679" spans="1:7" ht="21" x14ac:dyDescent="0.4">
      <c r="A679" s="453"/>
      <c r="B679" s="118" t="s">
        <v>32</v>
      </c>
      <c r="C679" s="118" t="s">
        <v>31</v>
      </c>
      <c r="D679" s="454"/>
      <c r="E679" s="455"/>
      <c r="F679" s="45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8" t="s">
        <v>459</v>
      </c>
      <c r="B704" s="508"/>
      <c r="C704" s="508"/>
      <c r="D704" s="508"/>
      <c r="E704" s="508"/>
      <c r="F704" s="50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9" t="s">
        <v>28</v>
      </c>
      <c r="B706" s="493" t="s">
        <v>29</v>
      </c>
      <c r="C706" s="493"/>
      <c r="D706" s="454" t="s">
        <v>42</v>
      </c>
      <c r="E706" s="455" t="s">
        <v>266</v>
      </c>
      <c r="F706" s="455" t="s">
        <v>302</v>
      </c>
      <c r="G706" s="274"/>
    </row>
    <row r="707" spans="1:7" ht="21" x14ac:dyDescent="0.4">
      <c r="A707" s="480"/>
      <c r="B707" s="383" t="s">
        <v>32</v>
      </c>
      <c r="C707" s="383" t="s">
        <v>31</v>
      </c>
      <c r="D707" s="454"/>
      <c r="E707" s="455"/>
      <c r="F707" s="45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6" t="s">
        <v>306</v>
      </c>
      <c r="B709" s="457"/>
      <c r="C709" s="457"/>
      <c r="D709" s="457"/>
      <c r="E709" s="457"/>
      <c r="F709" s="45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6" t="s">
        <v>307</v>
      </c>
      <c r="B718" s="457"/>
      <c r="C718" s="457"/>
      <c r="D718" s="457"/>
      <c r="E718" s="457"/>
      <c r="F718" s="45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CHIHIA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'A1 Exploitation'!B9:F9</f>
        <v>Yassine ELLOUMI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'A1 Exploitation'!B10:F10</f>
        <v>Directeur du Magasin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'A1 Exploitation'!B11:F11</f>
        <v>43495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50" t="e">
        <f>D199</f>
        <v>#DIV/0!</v>
      </c>
      <c r="C11" s="550"/>
      <c r="D11" s="550"/>
      <c r="E11" s="550"/>
      <c r="F11" s="550"/>
      <c r="G11" s="92"/>
    </row>
    <row r="12" spans="1:7" s="258" customFormat="1" ht="22.5" x14ac:dyDescent="0.45">
      <c r="A12" s="1"/>
      <c r="D12" s="518"/>
      <c r="E12" s="518"/>
      <c r="F12" s="518"/>
      <c r="G12" s="518"/>
    </row>
    <row r="13" spans="1:7" s="258" customFormat="1" ht="11.25" customHeight="1" x14ac:dyDescent="0.3">
      <c r="A13" s="551" t="s">
        <v>28</v>
      </c>
      <c r="B13" s="552" t="s">
        <v>29</v>
      </c>
      <c r="C13" s="552"/>
      <c r="D13" s="552" t="s">
        <v>42</v>
      </c>
      <c r="E13" s="552" t="s">
        <v>160</v>
      </c>
      <c r="F13" s="552" t="s">
        <v>161</v>
      </c>
      <c r="G13" s="80"/>
    </row>
    <row r="14" spans="1:7" s="258" customFormat="1" ht="12.75" customHeight="1" x14ac:dyDescent="0.3">
      <c r="A14" s="551"/>
      <c r="B14" s="22" t="s">
        <v>32</v>
      </c>
      <c r="C14" s="22" t="s">
        <v>31</v>
      </c>
      <c r="D14" s="552"/>
      <c r="E14" s="552"/>
      <c r="F14" s="552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45" t="s">
        <v>0</v>
      </c>
      <c r="B16" s="546"/>
      <c r="C16" s="546"/>
      <c r="D16" s="546"/>
      <c r="E16" s="546"/>
      <c r="F16" s="54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7" t="s">
        <v>34</v>
      </c>
      <c r="B22" s="543"/>
      <c r="C22" s="544"/>
      <c r="D22" s="381">
        <f>SUM(B17:C21)</f>
        <v>0</v>
      </c>
    </row>
    <row r="23" spans="1:7" x14ac:dyDescent="0.3">
      <c r="A23" s="534" t="s">
        <v>251</v>
      </c>
      <c r="B23" s="535"/>
      <c r="C23" s="53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9" t="s">
        <v>4</v>
      </c>
      <c r="B25" s="540"/>
      <c r="C25" s="540"/>
      <c r="D25" s="540"/>
      <c r="E25" s="540"/>
      <c r="F25" s="54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5"/>
      <c r="C33" s="536"/>
      <c r="D33" s="380">
        <f>SUM(B26:C32)</f>
        <v>0</v>
      </c>
    </row>
    <row r="34" spans="1:7" x14ac:dyDescent="0.3">
      <c r="A34" s="534" t="s">
        <v>251</v>
      </c>
      <c r="B34" s="535"/>
      <c r="C34" s="53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9" t="s">
        <v>180</v>
      </c>
      <c r="B36" s="540"/>
      <c r="C36" s="540"/>
      <c r="D36" s="540"/>
      <c r="E36" s="540"/>
      <c r="F36" s="54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5"/>
      <c r="C42" s="536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5"/>
      <c r="C43" s="53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8" t="s">
        <v>19</v>
      </c>
      <c r="B45" s="549"/>
      <c r="C45" s="549"/>
      <c r="D45" s="549"/>
      <c r="E45" s="549"/>
      <c r="F45" s="54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5"/>
      <c r="C52" s="536"/>
      <c r="D52" s="380">
        <f>SUM(B46:C51)</f>
        <v>0</v>
      </c>
    </row>
    <row r="53" spans="1:7" x14ac:dyDescent="0.3">
      <c r="A53" s="534" t="s">
        <v>251</v>
      </c>
      <c r="B53" s="535"/>
      <c r="C53" s="53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9" t="s">
        <v>8</v>
      </c>
      <c r="B55" s="540"/>
      <c r="C55" s="540"/>
      <c r="D55" s="540"/>
      <c r="E55" s="540"/>
      <c r="F55" s="54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5"/>
      <c r="C63" s="536"/>
      <c r="D63" s="380">
        <f>SUM(B56:C62)</f>
        <v>0</v>
      </c>
    </row>
    <row r="64" spans="1:7" x14ac:dyDescent="0.3">
      <c r="A64" s="534" t="s">
        <v>251</v>
      </c>
      <c r="B64" s="535"/>
      <c r="C64" s="53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9" t="s">
        <v>111</v>
      </c>
      <c r="B66" s="540"/>
      <c r="C66" s="540"/>
      <c r="D66" s="540"/>
      <c r="E66" s="540"/>
      <c r="F66" s="54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5"/>
      <c r="C84" s="536"/>
      <c r="D84" s="380">
        <f>SUM(B67:C83)</f>
        <v>0</v>
      </c>
    </row>
    <row r="85" spans="1:7" x14ac:dyDescent="0.3">
      <c r="A85" s="534" t="s">
        <v>251</v>
      </c>
      <c r="B85" s="535"/>
      <c r="C85" s="53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9" t="s">
        <v>172</v>
      </c>
      <c r="B87" s="540"/>
      <c r="C87" s="540"/>
      <c r="D87" s="540"/>
      <c r="E87" s="540"/>
      <c r="F87" s="54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5"/>
      <c r="C102" s="536"/>
      <c r="D102" s="380">
        <f>SUM(B88:C101)</f>
        <v>0</v>
      </c>
    </row>
    <row r="103" spans="1:7" x14ac:dyDescent="0.3">
      <c r="A103" s="534" t="s">
        <v>251</v>
      </c>
      <c r="B103" s="535"/>
      <c r="C103" s="53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9" t="s">
        <v>173</v>
      </c>
      <c r="B106" s="540"/>
      <c r="C106" s="540"/>
      <c r="D106" s="540"/>
      <c r="E106" s="540"/>
      <c r="F106" s="54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5"/>
      <c r="C118" s="53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5"/>
      <c r="C119" s="53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9" t="s">
        <v>156</v>
      </c>
      <c r="B121" s="540"/>
      <c r="C121" s="540"/>
      <c r="D121" s="540"/>
      <c r="E121" s="540"/>
      <c r="F121" s="54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5"/>
      <c r="C133" s="536"/>
      <c r="D133" s="380">
        <f>SUM(B122:C132)</f>
        <v>0</v>
      </c>
    </row>
    <row r="134" spans="1:7" x14ac:dyDescent="0.3">
      <c r="A134" s="534" t="s">
        <v>251</v>
      </c>
      <c r="B134" s="535"/>
      <c r="C134" s="53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9" t="s">
        <v>61</v>
      </c>
      <c r="B136" s="540"/>
      <c r="C136" s="540"/>
      <c r="D136" s="540"/>
      <c r="E136" s="540"/>
      <c r="F136" s="54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5"/>
      <c r="C149" s="536"/>
      <c r="D149" s="380">
        <f>SUM(B137:C148)</f>
        <v>0</v>
      </c>
    </row>
    <row r="150" spans="1:7" x14ac:dyDescent="0.3">
      <c r="A150" s="534" t="s">
        <v>251</v>
      </c>
      <c r="B150" s="535"/>
      <c r="C150" s="53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9" t="s">
        <v>178</v>
      </c>
      <c r="B152" s="540"/>
      <c r="C152" s="540"/>
      <c r="D152" s="540"/>
      <c r="E152" s="540"/>
      <c r="F152" s="54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43"/>
      <c r="C161" s="544"/>
      <c r="D161" s="381">
        <f>SUM(B153:C160)</f>
        <v>0</v>
      </c>
    </row>
    <row r="162" spans="1:7" x14ac:dyDescent="0.3">
      <c r="A162" s="534" t="s">
        <v>251</v>
      </c>
      <c r="B162" s="535"/>
      <c r="C162" s="53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9" t="s">
        <v>64</v>
      </c>
      <c r="B164" s="540"/>
      <c r="C164" s="540"/>
      <c r="D164" s="540"/>
      <c r="E164" s="540"/>
      <c r="F164" s="54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5"/>
      <c r="C169" s="536"/>
      <c r="D169" s="380">
        <f>SUM(B165:C168)</f>
        <v>0</v>
      </c>
    </row>
    <row r="170" spans="1:7" x14ac:dyDescent="0.3">
      <c r="A170" s="534" t="s">
        <v>251</v>
      </c>
      <c r="B170" s="535"/>
      <c r="C170" s="53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5"/>
      <c r="C177" s="536"/>
      <c r="D177" s="380">
        <f>SUM(B173:C176)</f>
        <v>0</v>
      </c>
    </row>
    <row r="178" spans="1:7" x14ac:dyDescent="0.3">
      <c r="A178" s="534" t="s">
        <v>251</v>
      </c>
      <c r="B178" s="535"/>
      <c r="C178" s="53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9" t="s">
        <v>65</v>
      </c>
      <c r="B180" s="540"/>
      <c r="C180" s="540"/>
      <c r="D180" s="540"/>
      <c r="E180" s="540"/>
      <c r="F180" s="54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5"/>
      <c r="C186" s="536"/>
      <c r="D186" s="380">
        <f>SUM(B181:C185)</f>
        <v>0</v>
      </c>
    </row>
    <row r="187" spans="1:7" x14ac:dyDescent="0.3">
      <c r="A187" s="534" t="s">
        <v>251</v>
      </c>
      <c r="B187" s="535"/>
      <c r="C187" s="53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9" t="s">
        <v>177</v>
      </c>
      <c r="B189" s="540"/>
      <c r="C189" s="540"/>
      <c r="D189" s="540"/>
      <c r="E189" s="540"/>
      <c r="F189" s="54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5"/>
      <c r="C194" s="536"/>
      <c r="D194" s="40">
        <f>SUM(B190:C193)</f>
        <v>0</v>
      </c>
    </row>
    <row r="195" spans="1:6" x14ac:dyDescent="0.3">
      <c r="A195" s="534" t="s">
        <v>251</v>
      </c>
      <c r="B195" s="535"/>
      <c r="C195" s="53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2019-05-03T15:59:27Z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