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Chihia/2018/8/"/>
    </mc:Choice>
  </mc:AlternateContent>
  <bookViews>
    <workbookView xWindow="0" yWindow="0" windowWidth="20490" windowHeight="7755" tabRatio="916" activeTab="8"/>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Exploitation'!$A$1:$H$549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25" l="1"/>
  <c r="D444" i="43" l="1"/>
  <c r="D444" i="40"/>
  <c r="D444" i="38"/>
  <c r="D197" i="41" l="1"/>
  <c r="D197" i="39"/>
  <c r="D197" i="35"/>
  <c r="B543" i="40"/>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41" i="31"/>
  <c r="D476" i="31"/>
  <c r="D476" i="38"/>
  <c r="F543" i="38"/>
  <c r="F543" i="31"/>
  <c r="F543" i="43"/>
  <c r="F543" i="33"/>
  <c r="D476" i="43"/>
  <c r="F197" i="41" l="1"/>
  <c r="E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0" i="41"/>
  <c r="B9" i="41"/>
  <c r="B8" i="41"/>
  <c r="F543" i="40"/>
  <c r="E543" i="40"/>
  <c r="D543" i="40" s="1"/>
  <c r="C542" i="40"/>
  <c r="A537" i="40"/>
  <c r="F532" i="40"/>
  <c r="E532" i="40"/>
  <c r="D532" i="40" s="1"/>
  <c r="C530" i="40"/>
  <c r="C528" i="40"/>
  <c r="A517" i="40"/>
  <c r="F512" i="40"/>
  <c r="E512" i="40"/>
  <c r="D512" i="40" s="1"/>
  <c r="D513" i="40" s="1"/>
  <c r="D514" i="40" s="1"/>
  <c r="B156" i="29" s="1"/>
  <c r="A506" i="40"/>
  <c r="F498" i="40"/>
  <c r="E498" i="40"/>
  <c r="D498" i="40"/>
  <c r="D499" i="40" s="1"/>
  <c r="C490" i="40"/>
  <c r="D493" i="40" s="1"/>
  <c r="D494" i="40" s="1"/>
  <c r="A484" i="40"/>
  <c r="F476" i="40"/>
  <c r="E476" i="40"/>
  <c r="D476" i="40"/>
  <c r="C469" i="40"/>
  <c r="C466" i="40"/>
  <c r="C465" i="40"/>
  <c r="C461" i="40"/>
  <c r="C455" i="40"/>
  <c r="D457" i="40" s="1"/>
  <c r="D458" i="40" s="1"/>
  <c r="A447" i="40"/>
  <c r="F439" i="40"/>
  <c r="E439" i="40"/>
  <c r="D439" i="40"/>
  <c r="C438" i="40"/>
  <c r="C432" i="40"/>
  <c r="C431" i="40"/>
  <c r="C425" i="40"/>
  <c r="C422" i="40"/>
  <c r="C415" i="40"/>
  <c r="C411" i="40"/>
  <c r="D417" i="40" s="1"/>
  <c r="D418" i="40" s="1"/>
  <c r="C405" i="40"/>
  <c r="C402" i="40"/>
  <c r="A394" i="40"/>
  <c r="F386" i="40"/>
  <c r="E386" i="40"/>
  <c r="D386" i="40"/>
  <c r="C381" i="40"/>
  <c r="C378" i="40"/>
  <c r="D387" i="40" s="1"/>
  <c r="C371" i="40"/>
  <c r="C369" i="40"/>
  <c r="C368" i="40"/>
  <c r="A361" i="40"/>
  <c r="F353" i="40"/>
  <c r="E353" i="40"/>
  <c r="D353" i="40"/>
  <c r="C348" i="40"/>
  <c r="C344" i="40"/>
  <c r="C342" i="40"/>
  <c r="C340" i="40"/>
  <c r="C331" i="40"/>
  <c r="D333" i="40" s="1"/>
  <c r="D334" i="40" s="1"/>
  <c r="A321" i="40"/>
  <c r="F313" i="40"/>
  <c r="E313" i="40"/>
  <c r="D313" i="40"/>
  <c r="C304" i="40"/>
  <c r="C302" i="40"/>
  <c r="C297" i="40"/>
  <c r="C295" i="40"/>
  <c r="C294" i="40"/>
  <c r="C291" i="40"/>
  <c r="C282" i="40"/>
  <c r="C278" i="40"/>
  <c r="A269" i="40"/>
  <c r="F261" i="40"/>
  <c r="E261" i="40"/>
  <c r="D261" i="40" s="1"/>
  <c r="C252" i="40"/>
  <c r="C251" i="40"/>
  <c r="C250" i="40"/>
  <c r="C249" i="40"/>
  <c r="C240" i="40"/>
  <c r="C238" i="40"/>
  <c r="C235" i="40"/>
  <c r="C230" i="40"/>
  <c r="C227" i="40"/>
  <c r="C220" i="40"/>
  <c r="C219" i="40"/>
  <c r="D222" i="40" s="1"/>
  <c r="D223" i="40" s="1"/>
  <c r="A208" i="40"/>
  <c r="F200" i="40"/>
  <c r="E200" i="40"/>
  <c r="D200" i="40" s="1"/>
  <c r="C194" i="40"/>
  <c r="C190" i="40"/>
  <c r="C186" i="40"/>
  <c r="C184" i="40"/>
  <c r="C182" i="40"/>
  <c r="C181" i="40"/>
  <c r="C170" i="40"/>
  <c r="D172" i="40" s="1"/>
  <c r="A161" i="40"/>
  <c r="F153" i="40"/>
  <c r="E153" i="40"/>
  <c r="D153" i="40" s="1"/>
  <c r="C147" i="40"/>
  <c r="C145" i="40"/>
  <c r="C143" i="40"/>
  <c r="C138" i="40"/>
  <c r="C134" i="40"/>
  <c r="C132" i="40"/>
  <c r="C131" i="40"/>
  <c r="C129" i="40"/>
  <c r="C125" i="40"/>
  <c r="C115" i="40"/>
  <c r="D117" i="40" s="1"/>
  <c r="D118" i="40" s="1"/>
  <c r="A106" i="40"/>
  <c r="F99" i="40"/>
  <c r="E99" i="40"/>
  <c r="D99" i="40"/>
  <c r="C91" i="40"/>
  <c r="C89" i="40"/>
  <c r="C82" i="40"/>
  <c r="C79" i="40"/>
  <c r="C74" i="40"/>
  <c r="C72" i="40"/>
  <c r="C69" i="40"/>
  <c r="C68" i="40"/>
  <c r="C65" i="40"/>
  <c r="C59" i="40"/>
  <c r="D61" i="40" s="1"/>
  <c r="D62" i="40" s="1"/>
  <c r="A49" i="40"/>
  <c r="F41" i="40"/>
  <c r="E41" i="40"/>
  <c r="D41" i="40" s="1"/>
  <c r="C35" i="40"/>
  <c r="C34" i="40"/>
  <c r="C30" i="40"/>
  <c r="D25" i="40"/>
  <c r="D26" i="40" s="1"/>
  <c r="A16" i="40"/>
  <c r="A8" i="40"/>
  <c r="A7" i="41" s="1"/>
  <c r="F197" i="39"/>
  <c r="E197" i="39"/>
  <c r="C191" i="39"/>
  <c r="D194" i="39" s="1"/>
  <c r="D186" i="39"/>
  <c r="D187" i="39" s="1"/>
  <c r="D177" i="39"/>
  <c r="D178" i="39" s="1"/>
  <c r="D169" i="39"/>
  <c r="D170" i="39" s="1"/>
  <c r="C165" i="39"/>
  <c r="C157" i="39"/>
  <c r="C156" i="39"/>
  <c r="C155" i="39"/>
  <c r="D161" i="39" s="1"/>
  <c r="D162" i="39" s="1"/>
  <c r="C145" i="39"/>
  <c r="C144" i="39"/>
  <c r="D149" i="39" s="1"/>
  <c r="D150" i="39" s="1"/>
  <c r="C138" i="39"/>
  <c r="C132" i="39"/>
  <c r="C130" i="39"/>
  <c r="C128" i="39"/>
  <c r="C127" i="39"/>
  <c r="D119" i="39"/>
  <c r="C116" i="39"/>
  <c r="C115" i="39"/>
  <c r="C112" i="39"/>
  <c r="D118" i="39" s="1"/>
  <c r="C100" i="39"/>
  <c r="C99" i="39"/>
  <c r="C94" i="39"/>
  <c r="C93" i="39"/>
  <c r="C82" i="39"/>
  <c r="C80" i="39"/>
  <c r="C77" i="39"/>
  <c r="C76" i="39"/>
  <c r="D84" i="39" s="1"/>
  <c r="D85" i="39" s="1"/>
  <c r="C75" i="39"/>
  <c r="C61" i="39"/>
  <c r="D63" i="39" s="1"/>
  <c r="D64" i="39" s="1"/>
  <c r="C60" i="39"/>
  <c r="C56" i="39"/>
  <c r="D52" i="39"/>
  <c r="D53" i="39" s="1"/>
  <c r="C51" i="39"/>
  <c r="C37" i="39"/>
  <c r="D42" i="39" s="1"/>
  <c r="D43" i="39" s="1"/>
  <c r="C26" i="39"/>
  <c r="D33" i="39" s="1"/>
  <c r="D34" i="39" s="1"/>
  <c r="D23" i="39"/>
  <c r="D22" i="39"/>
  <c r="B10" i="39"/>
  <c r="B9" i="39"/>
  <c r="B8" i="39"/>
  <c r="D543" i="38"/>
  <c r="E543" i="38"/>
  <c r="C542" i="38"/>
  <c r="A537" i="38"/>
  <c r="F532" i="38"/>
  <c r="D532" i="38" s="1"/>
  <c r="E532" i="38"/>
  <c r="C530" i="38"/>
  <c r="C528" i="38"/>
  <c r="A517" i="38"/>
  <c r="F512" i="38"/>
  <c r="E512" i="38"/>
  <c r="D512" i="38"/>
  <c r="D513" i="38"/>
  <c r="D514" i="38" s="1"/>
  <c r="B155" i="29" s="1"/>
  <c r="A506" i="38"/>
  <c r="F498" i="38"/>
  <c r="E498" i="38"/>
  <c r="D498" i="38"/>
  <c r="D499" i="38" s="1"/>
  <c r="D502" i="38" s="1"/>
  <c r="D503" i="38" s="1"/>
  <c r="B146" i="29" s="1"/>
  <c r="C490" i="38"/>
  <c r="D493" i="38" s="1"/>
  <c r="D494" i="38" s="1"/>
  <c r="A484" i="38"/>
  <c r="F476" i="38"/>
  <c r="E476" i="38"/>
  <c r="C469" i="38"/>
  <c r="C466" i="38"/>
  <c r="C465" i="38"/>
  <c r="C461" i="38"/>
  <c r="D477" i="38" s="1"/>
  <c r="D478" i="38" s="1"/>
  <c r="C455" i="38"/>
  <c r="D457" i="38" s="1"/>
  <c r="D458" i="38" s="1"/>
  <c r="A447" i="38"/>
  <c r="F439" i="38"/>
  <c r="E439" i="38"/>
  <c r="D439" i="38"/>
  <c r="C438" i="38"/>
  <c r="C432" i="38"/>
  <c r="C431" i="38"/>
  <c r="D440" i="38" s="1"/>
  <c r="C425" i="38"/>
  <c r="C422" i="38"/>
  <c r="C415" i="38"/>
  <c r="C411" i="38"/>
  <c r="D417" i="38" s="1"/>
  <c r="D418" i="38" s="1"/>
  <c r="C405" i="38"/>
  <c r="C402" i="38"/>
  <c r="A394" i="38"/>
  <c r="F386" i="38"/>
  <c r="E386" i="38"/>
  <c r="D386" i="38"/>
  <c r="C381" i="38"/>
  <c r="C378" i="38"/>
  <c r="C371" i="38"/>
  <c r="C369" i="38"/>
  <c r="C368" i="38"/>
  <c r="A361" i="38"/>
  <c r="F353" i="38"/>
  <c r="E353" i="38"/>
  <c r="D353" i="38"/>
  <c r="C348" i="38"/>
  <c r="C344" i="38"/>
  <c r="C342" i="38"/>
  <c r="C340" i="38"/>
  <c r="D354" i="38" s="1"/>
  <c r="D355" i="38" s="1"/>
  <c r="D333" i="38"/>
  <c r="D334" i="38" s="1"/>
  <c r="C331" i="38"/>
  <c r="A321" i="38"/>
  <c r="F313" i="38"/>
  <c r="E313" i="38"/>
  <c r="D313" i="38"/>
  <c r="C304" i="38"/>
  <c r="C302" i="38"/>
  <c r="C297" i="38"/>
  <c r="C295" i="38"/>
  <c r="C294" i="38"/>
  <c r="C291" i="38"/>
  <c r="C282" i="38"/>
  <c r="C278" i="38"/>
  <c r="A269" i="38"/>
  <c r="F261" i="38"/>
  <c r="E261" i="38"/>
  <c r="D261" i="38"/>
  <c r="C252" i="38"/>
  <c r="C251" i="38"/>
  <c r="C250" i="38"/>
  <c r="C249" i="38"/>
  <c r="C240" i="38"/>
  <c r="C238" i="38"/>
  <c r="C235" i="38"/>
  <c r="C230" i="38"/>
  <c r="C227" i="38"/>
  <c r="C220" i="38"/>
  <c r="C219" i="38"/>
  <c r="A208" i="38"/>
  <c r="F200" i="38"/>
  <c r="E200" i="38"/>
  <c r="D200" i="38"/>
  <c r="C194" i="38"/>
  <c r="C190" i="38"/>
  <c r="C186" i="38"/>
  <c r="C184" i="38"/>
  <c r="C182" i="38"/>
  <c r="C181" i="38"/>
  <c r="D173" i="38"/>
  <c r="D172" i="38"/>
  <c r="C170" i="38"/>
  <c r="A161" i="38"/>
  <c r="F153" i="38"/>
  <c r="E153" i="38"/>
  <c r="D153" i="38" s="1"/>
  <c r="C147" i="38"/>
  <c r="C145" i="38"/>
  <c r="C143" i="38"/>
  <c r="C138" i="38"/>
  <c r="C134" i="38"/>
  <c r="C132" i="38"/>
  <c r="C131" i="38"/>
  <c r="C129" i="38"/>
  <c r="C125" i="38"/>
  <c r="C115" i="38"/>
  <c r="D117" i="38" s="1"/>
  <c r="D118" i="38" s="1"/>
  <c r="A106" i="38"/>
  <c r="F99" i="38"/>
  <c r="E99" i="38"/>
  <c r="D99" i="38" s="1"/>
  <c r="C91" i="38"/>
  <c r="C89" i="38"/>
  <c r="D100" i="38" s="1"/>
  <c r="D101" i="38" s="1"/>
  <c r="C82" i="38"/>
  <c r="C79" i="38"/>
  <c r="C74" i="38"/>
  <c r="C72" i="38"/>
  <c r="C69" i="38"/>
  <c r="C68" i="38"/>
  <c r="C65" i="38"/>
  <c r="D61" i="38"/>
  <c r="D62" i="38" s="1"/>
  <c r="C59" i="38"/>
  <c r="A49" i="38"/>
  <c r="F41" i="38"/>
  <c r="E41" i="38"/>
  <c r="D41" i="38"/>
  <c r="C35" i="38"/>
  <c r="C34" i="38"/>
  <c r="C30" i="38"/>
  <c r="D26" i="38"/>
  <c r="D25" i="38"/>
  <c r="A16" i="38"/>
  <c r="A8" i="38"/>
  <c r="A7" i="39" s="1"/>
  <c r="F197" i="32"/>
  <c r="E197" i="32"/>
  <c r="D197" i="32" s="1"/>
  <c r="C191" i="32"/>
  <c r="D194" i="32" s="1"/>
  <c r="D186" i="32"/>
  <c r="D187" i="32" s="1"/>
  <c r="D177" i="32"/>
  <c r="D178" i="32" s="1"/>
  <c r="C165" i="32"/>
  <c r="D169" i="32" s="1"/>
  <c r="D170" i="32" s="1"/>
  <c r="C157" i="32"/>
  <c r="C156" i="32"/>
  <c r="C155" i="32"/>
  <c r="C145" i="32"/>
  <c r="C144" i="32"/>
  <c r="C138" i="32"/>
  <c r="C132" i="32"/>
  <c r="C130" i="32"/>
  <c r="C128" i="32"/>
  <c r="C127" i="32"/>
  <c r="D133" i="32" s="1"/>
  <c r="D134" i="32" s="1"/>
  <c r="C116" i="32"/>
  <c r="C115" i="32"/>
  <c r="C112" i="32"/>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B10" i="32"/>
  <c r="B9" i="32"/>
  <c r="B8" i="32"/>
  <c r="A7" i="32"/>
  <c r="D543" i="31"/>
  <c r="E543" i="31"/>
  <c r="C542" i="31"/>
  <c r="A537" i="31"/>
  <c r="F532" i="31"/>
  <c r="D532" i="31" s="1"/>
  <c r="E532" i="31"/>
  <c r="C530" i="31"/>
  <c r="C528" i="31"/>
  <c r="A517" i="31"/>
  <c r="F512" i="31"/>
  <c r="E512" i="31"/>
  <c r="D512" i="31"/>
  <c r="D513" i="31"/>
  <c r="D514" i="31" s="1"/>
  <c r="B154" i="29" s="1"/>
  <c r="A506" i="31"/>
  <c r="F498" i="31"/>
  <c r="E498" i="31"/>
  <c r="D498" i="31"/>
  <c r="D499" i="31" s="1"/>
  <c r="D500" i="31" s="1"/>
  <c r="C490" i="31"/>
  <c r="D493" i="31" s="1"/>
  <c r="D494" i="31" s="1"/>
  <c r="A484" i="31"/>
  <c r="F476" i="31"/>
  <c r="E476" i="31"/>
  <c r="C469" i="31"/>
  <c r="C466" i="31"/>
  <c r="C465" i="31"/>
  <c r="C461" i="31"/>
  <c r="C455" i="31"/>
  <c r="D457" i="31" s="1"/>
  <c r="D458" i="31" s="1"/>
  <c r="A447" i="31"/>
  <c r="F439" i="31"/>
  <c r="E439" i="31"/>
  <c r="D439" i="31"/>
  <c r="C438" i="31"/>
  <c r="C432" i="31"/>
  <c r="C431" i="31"/>
  <c r="C425" i="31"/>
  <c r="C422" i="31"/>
  <c r="C415" i="31"/>
  <c r="C411" i="31"/>
  <c r="D417" i="31" s="1"/>
  <c r="D418" i="31" s="1"/>
  <c r="C405" i="31"/>
  <c r="C402" i="31"/>
  <c r="A394" i="31"/>
  <c r="F386" i="31"/>
  <c r="E386" i="31"/>
  <c r="D386" i="31"/>
  <c r="C381" i="31"/>
  <c r="C378" i="31"/>
  <c r="C371" i="31"/>
  <c r="C369" i="31"/>
  <c r="C368" i="31"/>
  <c r="A361" i="31"/>
  <c r="F353" i="31"/>
  <c r="E353" i="31"/>
  <c r="D353" i="31"/>
  <c r="C348" i="31"/>
  <c r="C344" i="31"/>
  <c r="C342" i="31"/>
  <c r="C340" i="31"/>
  <c r="C331" i="31"/>
  <c r="D333" i="31" s="1"/>
  <c r="D334" i="31" s="1"/>
  <c r="A321" i="31"/>
  <c r="F313" i="31"/>
  <c r="E313" i="31"/>
  <c r="D313" i="31"/>
  <c r="C304" i="31"/>
  <c r="C302" i="31"/>
  <c r="C297" i="31"/>
  <c r="C295" i="31"/>
  <c r="C294" i="31"/>
  <c r="C291" i="31"/>
  <c r="C282" i="31"/>
  <c r="C278" i="31"/>
  <c r="A269" i="31"/>
  <c r="F261" i="31"/>
  <c r="E261" i="31"/>
  <c r="D261" i="31"/>
  <c r="C252" i="31"/>
  <c r="C251" i="31"/>
  <c r="C250" i="31"/>
  <c r="C249" i="31"/>
  <c r="C240" i="31"/>
  <c r="C238" i="31"/>
  <c r="C235" i="31"/>
  <c r="C230" i="31"/>
  <c r="C227" i="31"/>
  <c r="C220" i="31"/>
  <c r="C219" i="31"/>
  <c r="A208" i="31"/>
  <c r="F200" i="31"/>
  <c r="E200" i="31"/>
  <c r="D200" i="31"/>
  <c r="C194" i="31"/>
  <c r="C190" i="31"/>
  <c r="C186" i="31"/>
  <c r="C184" i="31"/>
  <c r="C182" i="31"/>
  <c r="C181" i="31"/>
  <c r="C170" i="31"/>
  <c r="D172" i="31" s="1"/>
  <c r="A161" i="31"/>
  <c r="F153" i="31"/>
  <c r="E153" i="31"/>
  <c r="D153" i="31" s="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D41" i="3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C61" i="25"/>
  <c r="C60" i="25"/>
  <c r="D63" i="25" s="1"/>
  <c r="D64" i="25" s="1"/>
  <c r="C56" i="25"/>
  <c r="C51" i="25"/>
  <c r="D52" i="25" s="1"/>
  <c r="D53" i="25" s="1"/>
  <c r="C37" i="25"/>
  <c r="D42" i="25" s="1"/>
  <c r="D43" i="25" s="1"/>
  <c r="C26" i="25"/>
  <c r="D33" i="25" s="1"/>
  <c r="D34" i="25" s="1"/>
  <c r="D23" i="25"/>
  <c r="D22" i="25"/>
  <c r="B10" i="25"/>
  <c r="B9" i="25"/>
  <c r="E543" i="33"/>
  <c r="D543" i="33" s="1"/>
  <c r="B543" i="33" s="1"/>
  <c r="C542" i="33"/>
  <c r="A537" i="33"/>
  <c r="F532" i="33"/>
  <c r="E532" i="33"/>
  <c r="C530" i="33"/>
  <c r="C528" i="33"/>
  <c r="A517" i="33"/>
  <c r="F512" i="33"/>
  <c r="E512" i="33"/>
  <c r="D512" i="33"/>
  <c r="B512" i="33" s="1"/>
  <c r="D513" i="33" s="1"/>
  <c r="D514" i="33" s="1"/>
  <c r="B153" i="29" s="1"/>
  <c r="A506" i="33"/>
  <c r="F498" i="33"/>
  <c r="E498" i="33"/>
  <c r="D498" i="33" s="1"/>
  <c r="C490" i="33"/>
  <c r="D493" i="33" s="1"/>
  <c r="D494" i="33" s="1"/>
  <c r="A484" i="33"/>
  <c r="F476" i="33"/>
  <c r="E476" i="33"/>
  <c r="D476" i="33" s="1"/>
  <c r="B476" i="33" s="1"/>
  <c r="C469" i="33"/>
  <c r="C466" i="33"/>
  <c r="C465" i="33"/>
  <c r="C461" i="33"/>
  <c r="C455" i="33"/>
  <c r="D457" i="33" s="1"/>
  <c r="D458" i="33" s="1"/>
  <c r="A447" i="33"/>
  <c r="F439" i="33"/>
  <c r="E439" i="33"/>
  <c r="D439" i="33" s="1"/>
  <c r="B439" i="33" s="1"/>
  <c r="C438" i="33"/>
  <c r="C432" i="33"/>
  <c r="C431" i="33"/>
  <c r="C425" i="33"/>
  <c r="C422" i="33"/>
  <c r="C415" i="33"/>
  <c r="C411" i="33"/>
  <c r="D417" i="33" s="1"/>
  <c r="D418" i="33" s="1"/>
  <c r="C405" i="33"/>
  <c r="C402" i="33"/>
  <c r="A394" i="33"/>
  <c r="F386" i="33"/>
  <c r="E386" i="33"/>
  <c r="D386" i="33" s="1"/>
  <c r="B386" i="33" s="1"/>
  <c r="C381" i="33"/>
  <c r="C378" i="33"/>
  <c r="C371" i="33"/>
  <c r="C369" i="33"/>
  <c r="C368" i="33"/>
  <c r="A361" i="33"/>
  <c r="F353" i="33"/>
  <c r="E353" i="33"/>
  <c r="C348" i="33"/>
  <c r="C344" i="33"/>
  <c r="C342" i="33"/>
  <c r="C340" i="33"/>
  <c r="C331" i="33"/>
  <c r="D333" i="33" s="1"/>
  <c r="D334" i="33" s="1"/>
  <c r="A321" i="33"/>
  <c r="F313" i="33"/>
  <c r="E313" i="33"/>
  <c r="D313" i="33" s="1"/>
  <c r="B313" i="33" s="1"/>
  <c r="C304" i="33"/>
  <c r="C302" i="33"/>
  <c r="C297" i="33"/>
  <c r="C295" i="33"/>
  <c r="C294" i="33"/>
  <c r="C291" i="33"/>
  <c r="C282" i="33"/>
  <c r="C278" i="33"/>
  <c r="D285" i="33" s="1"/>
  <c r="D286" i="33" s="1"/>
  <c r="A269" i="33"/>
  <c r="F261" i="33"/>
  <c r="E261" i="33"/>
  <c r="D261" i="33" s="1"/>
  <c r="B261" i="33" s="1"/>
  <c r="C252" i="33"/>
  <c r="C251" i="33"/>
  <c r="C250" i="33"/>
  <c r="C249" i="33"/>
  <c r="C240" i="33"/>
  <c r="C238" i="33"/>
  <c r="C235" i="33"/>
  <c r="C230" i="33"/>
  <c r="C227" i="33"/>
  <c r="C220" i="33"/>
  <c r="C219" i="33"/>
  <c r="A208" i="33"/>
  <c r="F200" i="33"/>
  <c r="E200" i="33"/>
  <c r="C194" i="33"/>
  <c r="C190" i="33"/>
  <c r="C186" i="33"/>
  <c r="C184" i="33"/>
  <c r="C182" i="33"/>
  <c r="C181" i="33"/>
  <c r="D172" i="33"/>
  <c r="C170" i="33"/>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C191" i="35"/>
  <c r="D194" i="35" s="1"/>
  <c r="D195" i="35" s="1"/>
  <c r="D186" i="35"/>
  <c r="D187" i="35" s="1"/>
  <c r="D177" i="35"/>
  <c r="D178" i="35" s="1"/>
  <c r="C165" i="35"/>
  <c r="D169" i="35" s="1"/>
  <c r="D170" i="35" s="1"/>
  <c r="D161" i="35"/>
  <c r="D162" i="35" s="1"/>
  <c r="C157" i="35"/>
  <c r="C156" i="35"/>
  <c r="C155" i="35"/>
  <c r="C145" i="35"/>
  <c r="C144" i="35"/>
  <c r="C138" i="35"/>
  <c r="C132" i="35"/>
  <c r="C130" i="35"/>
  <c r="C128" i="35"/>
  <c r="C127" i="35"/>
  <c r="C116" i="35"/>
  <c r="C115" i="35"/>
  <c r="D118" i="35" s="1"/>
  <c r="D119" i="35" s="1"/>
  <c r="C112" i="35"/>
  <c r="C100" i="35"/>
  <c r="C99" i="35"/>
  <c r="C94" i="35"/>
  <c r="C93" i="35"/>
  <c r="D102" i="35" s="1"/>
  <c r="D103" i="35" s="1"/>
  <c r="C82" i="35"/>
  <c r="C80" i="35"/>
  <c r="C77" i="35"/>
  <c r="C76" i="35"/>
  <c r="C75" i="35"/>
  <c r="C61" i="35"/>
  <c r="C60" i="35"/>
  <c r="C56" i="35"/>
  <c r="C51" i="35"/>
  <c r="D52" i="35" s="1"/>
  <c r="D53" i="35" s="1"/>
  <c r="C37" i="35"/>
  <c r="D42" i="35" s="1"/>
  <c r="D43" i="35" s="1"/>
  <c r="C26" i="35"/>
  <c r="D33" i="35" s="1"/>
  <c r="D34" i="35" s="1"/>
  <c r="D23" i="35"/>
  <c r="D22" i="35"/>
  <c r="B10" i="35"/>
  <c r="B9" i="35"/>
  <c r="B8" i="35"/>
  <c r="D543" i="43"/>
  <c r="E543" i="43"/>
  <c r="C542" i="43"/>
  <c r="A537" i="43"/>
  <c r="F532" i="43"/>
  <c r="E532" i="43"/>
  <c r="D532" i="43"/>
  <c r="C530" i="43"/>
  <c r="C528" i="43"/>
  <c r="A517" i="43"/>
  <c r="F512" i="43"/>
  <c r="E512" i="43"/>
  <c r="A506" i="43"/>
  <c r="F498" i="43"/>
  <c r="E498" i="43"/>
  <c r="D498" i="43" s="1"/>
  <c r="B498" i="43" s="1"/>
  <c r="D499" i="43" s="1"/>
  <c r="D500" i="43" s="1"/>
  <c r="C490" i="43"/>
  <c r="D493" i="43" s="1"/>
  <c r="D494" i="43" s="1"/>
  <c r="A484" i="43"/>
  <c r="F476" i="43"/>
  <c r="E476" i="43"/>
  <c r="C469" i="43"/>
  <c r="C466" i="43"/>
  <c r="C465" i="43"/>
  <c r="C461" i="43"/>
  <c r="C455" i="43"/>
  <c r="D457" i="43" s="1"/>
  <c r="D458" i="43" s="1"/>
  <c r="A447" i="43"/>
  <c r="F439" i="43"/>
  <c r="E439" i="43"/>
  <c r="D439" i="43"/>
  <c r="B439" i="43" s="1"/>
  <c r="C438" i="43"/>
  <c r="C432" i="43"/>
  <c r="C431" i="43"/>
  <c r="C425" i="43"/>
  <c r="C422" i="43"/>
  <c r="D426" i="43" s="1"/>
  <c r="D427" i="43" s="1"/>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A321" i="43"/>
  <c r="F313" i="43"/>
  <c r="E313" i="43"/>
  <c r="D313" i="43"/>
  <c r="C304" i="43"/>
  <c r="C302" i="43"/>
  <c r="C297" i="43"/>
  <c r="C295" i="43"/>
  <c r="C294" i="43"/>
  <c r="C291" i="43"/>
  <c r="C282" i="43"/>
  <c r="C278" i="43"/>
  <c r="A269" i="43"/>
  <c r="F261" i="43"/>
  <c r="E261" i="43"/>
  <c r="D261" i="43" s="1"/>
  <c r="C252" i="43"/>
  <c r="C251" i="43"/>
  <c r="C250" i="43"/>
  <c r="C249" i="43"/>
  <c r="C240" i="43"/>
  <c r="C238" i="43"/>
  <c r="C235" i="43"/>
  <c r="C230" i="43"/>
  <c r="C227" i="43"/>
  <c r="C220" i="43"/>
  <c r="C219" i="43"/>
  <c r="A208" i="43"/>
  <c r="F200" i="43"/>
  <c r="E200" i="43"/>
  <c r="D200" i="43" s="1"/>
  <c r="B200" i="43" s="1"/>
  <c r="C194" i="43"/>
  <c r="C190" i="43"/>
  <c r="C186" i="43"/>
  <c r="C184" i="43"/>
  <c r="C182" i="43"/>
  <c r="C181" i="43"/>
  <c r="C170" i="43"/>
  <c r="D172" i="43" s="1"/>
  <c r="A161" i="43"/>
  <c r="F153" i="43"/>
  <c r="E153" i="43"/>
  <c r="D153" i="43"/>
  <c r="B153" i="43" s="1"/>
  <c r="C147" i="43"/>
  <c r="C145" i="43"/>
  <c r="C143" i="43"/>
  <c r="C138" i="43"/>
  <c r="C134" i="43"/>
  <c r="C132" i="43"/>
  <c r="C131" i="43"/>
  <c r="C129" i="43"/>
  <c r="D139" i="43" s="1"/>
  <c r="D140" i="43" s="1"/>
  <c r="C125" i="43"/>
  <c r="C115" i="43"/>
  <c r="D117" i="43" s="1"/>
  <c r="D118" i="43" s="1"/>
  <c r="A106" i="43"/>
  <c r="F99" i="43"/>
  <c r="E99" i="43"/>
  <c r="C91" i="43"/>
  <c r="C89" i="43"/>
  <c r="C82" i="43"/>
  <c r="C79" i="43"/>
  <c r="C74" i="43"/>
  <c r="C72" i="43"/>
  <c r="C69" i="43"/>
  <c r="C68" i="43"/>
  <c r="C65" i="43"/>
  <c r="C59" i="43"/>
  <c r="D61"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D118" i="37" s="1"/>
  <c r="D119" i="37" s="1"/>
  <c r="C100" i="37"/>
  <c r="C99" i="37"/>
  <c r="C94" i="37"/>
  <c r="C93" i="37"/>
  <c r="C82" i="37"/>
  <c r="C80" i="37"/>
  <c r="C77" i="37"/>
  <c r="C76" i="37"/>
  <c r="C75" i="37"/>
  <c r="D84" i="37" s="1"/>
  <c r="D85" i="37" s="1"/>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D493" i="36"/>
  <c r="C490" i="36"/>
  <c r="A484" i="36"/>
  <c r="C469" i="36"/>
  <c r="C466" i="36"/>
  <c r="C465" i="36"/>
  <c r="C461" i="36"/>
  <c r="C455" i="36"/>
  <c r="D457" i="36" s="1"/>
  <c r="A447" i="36"/>
  <c r="C438" i="36"/>
  <c r="C432" i="36"/>
  <c r="C431" i="36"/>
  <c r="C425" i="36"/>
  <c r="C422" i="36"/>
  <c r="C415" i="36"/>
  <c r="C411" i="36"/>
  <c r="D417" i="36" s="1"/>
  <c r="D418" i="36" s="1"/>
  <c r="C405" i="36"/>
  <c r="C402" i="36"/>
  <c r="D406" i="36" s="1"/>
  <c r="D407" i="36" s="1"/>
  <c r="A394" i="36"/>
  <c r="C381" i="36"/>
  <c r="D387" i="36" s="1"/>
  <c r="D388" i="36" s="1"/>
  <c r="C378" i="36"/>
  <c r="C371" i="36"/>
  <c r="C369" i="36"/>
  <c r="C368" i="36"/>
  <c r="D373" i="36" s="1"/>
  <c r="D374" i="36" s="1"/>
  <c r="A361" i="36"/>
  <c r="C348" i="36"/>
  <c r="C344" i="36"/>
  <c r="C342" i="36"/>
  <c r="C340" i="36"/>
  <c r="C331" i="36"/>
  <c r="D333" i="36" s="1"/>
  <c r="A321" i="36"/>
  <c r="C304" i="36"/>
  <c r="C302" i="36"/>
  <c r="C297" i="36"/>
  <c r="C295" i="36"/>
  <c r="C294" i="36"/>
  <c r="C291" i="36"/>
  <c r="C282" i="36"/>
  <c r="C278" i="36"/>
  <c r="D285" i="36" s="1"/>
  <c r="A269" i="36"/>
  <c r="C252" i="36"/>
  <c r="C251" i="36"/>
  <c r="C250" i="36"/>
  <c r="C249" i="36"/>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D100" i="36" s="1"/>
  <c r="D101" i="36" s="1"/>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149" i="32" l="1"/>
  <c r="D150" i="32" s="1"/>
  <c r="D533" i="31"/>
  <c r="D534" i="31" s="1"/>
  <c r="B164" i="29" s="1"/>
  <c r="D285" i="31"/>
  <c r="D286" i="31" s="1"/>
  <c r="D262" i="31"/>
  <c r="D263" i="31" s="1"/>
  <c r="D222" i="31"/>
  <c r="D223" i="31" s="1"/>
  <c r="D63" i="32"/>
  <c r="D64" i="32" s="1"/>
  <c r="D99" i="31"/>
  <c r="B99" i="31" s="1"/>
  <c r="D42" i="31"/>
  <c r="D45" i="31" s="1"/>
  <c r="D46" i="31" s="1"/>
  <c r="B55" i="29" s="1"/>
  <c r="D149" i="25"/>
  <c r="D150" i="25" s="1"/>
  <c r="D133" i="25"/>
  <c r="D134" i="25" s="1"/>
  <c r="D118" i="25"/>
  <c r="D119" i="25" s="1"/>
  <c r="D102" i="25"/>
  <c r="D103" i="25" s="1"/>
  <c r="D84" i="25"/>
  <c r="D85" i="25" s="1"/>
  <c r="D532" i="33"/>
  <c r="B532" i="33" s="1"/>
  <c r="B498" i="33"/>
  <c r="D499" i="33" s="1"/>
  <c r="D426" i="33"/>
  <c r="D427" i="33" s="1"/>
  <c r="D406" i="33"/>
  <c r="D407" i="33" s="1"/>
  <c r="D353" i="33"/>
  <c r="B353" i="33" s="1"/>
  <c r="D262" i="33"/>
  <c r="D263" i="33" s="1"/>
  <c r="D200" i="33"/>
  <c r="B200" i="33" s="1"/>
  <c r="D201" i="33" s="1"/>
  <c r="D202" i="33" s="1"/>
  <c r="D262" i="40"/>
  <c r="D373" i="40"/>
  <c r="D374" i="40" s="1"/>
  <c r="D154" i="40"/>
  <c r="D155" i="40" s="1"/>
  <c r="D314" i="40"/>
  <c r="D315" i="40" s="1"/>
  <c r="D201" i="40"/>
  <c r="D202" i="40" s="1"/>
  <c r="D406" i="40"/>
  <c r="D407" i="40" s="1"/>
  <c r="D426" i="40"/>
  <c r="D427" i="40" s="1"/>
  <c r="D84" i="40"/>
  <c r="D85" i="40" s="1"/>
  <c r="D139" i="40"/>
  <c r="D140" i="40" s="1"/>
  <c r="D244" i="40"/>
  <c r="D245" i="40" s="1"/>
  <c r="D285" i="40"/>
  <c r="D286" i="40" s="1"/>
  <c r="D244" i="38"/>
  <c r="D245" i="38" s="1"/>
  <c r="D262" i="38"/>
  <c r="D285" i="38"/>
  <c r="D286" i="38" s="1"/>
  <c r="D533" i="38"/>
  <c r="D534" i="38" s="1"/>
  <c r="B165" i="29" s="1"/>
  <c r="D84" i="38"/>
  <c r="D154" i="38"/>
  <c r="D139" i="38"/>
  <c r="D140" i="38" s="1"/>
  <c r="D201" i="38"/>
  <c r="D202" i="38" s="1"/>
  <c r="D357" i="38"/>
  <c r="D358" i="38" s="1"/>
  <c r="B110" i="29" s="1"/>
  <c r="D201" i="31"/>
  <c r="D202" i="31" s="1"/>
  <c r="D477" i="31"/>
  <c r="D478" i="31" s="1"/>
  <c r="D100" i="31"/>
  <c r="D101" i="31" s="1"/>
  <c r="D84" i="31"/>
  <c r="D85" i="31" s="1"/>
  <c r="D139" i="31"/>
  <c r="D140" i="31" s="1"/>
  <c r="D244" i="31"/>
  <c r="D245" i="31" s="1"/>
  <c r="D222" i="33"/>
  <c r="D223" i="33" s="1"/>
  <c r="D139" i="33"/>
  <c r="D140" i="33" s="1"/>
  <c r="D354" i="33"/>
  <c r="D355" i="33" s="1"/>
  <c r="D373" i="33"/>
  <c r="D374" i="33" s="1"/>
  <c r="D544" i="38"/>
  <c r="D545" i="38" s="1"/>
  <c r="B174" i="29" s="1"/>
  <c r="D544" i="31"/>
  <c r="D544" i="33"/>
  <c r="D545" i="33" s="1"/>
  <c r="B172" i="29" s="1"/>
  <c r="D42" i="33"/>
  <c r="D198" i="25"/>
  <c r="D199" i="25" s="1"/>
  <c r="D195" i="25"/>
  <c r="D545" i="31"/>
  <c r="B173" i="29" s="1"/>
  <c r="D533" i="33"/>
  <c r="D534" i="33" s="1"/>
  <c r="B163" i="29" s="1"/>
  <c r="D263" i="38"/>
  <c r="D440" i="33"/>
  <c r="D502" i="40"/>
  <c r="D503" i="40" s="1"/>
  <c r="B147" i="29" s="1"/>
  <c r="D500" i="40"/>
  <c r="D42" i="43"/>
  <c r="D43" i="43" s="1"/>
  <c r="D154" i="43"/>
  <c r="D544" i="43"/>
  <c r="D545" i="43" s="1"/>
  <c r="B171" i="29" s="1"/>
  <c r="D102" i="38"/>
  <c r="D103" i="38" s="1"/>
  <c r="B65" i="29" s="1"/>
  <c r="D85" i="38"/>
  <c r="D42" i="36"/>
  <c r="D43" i="36" s="1"/>
  <c r="D139" i="36"/>
  <c r="D140" i="36" s="1"/>
  <c r="D477" i="36"/>
  <c r="D478" i="36" s="1"/>
  <c r="D173" i="33"/>
  <c r="D314" i="33"/>
  <c r="D387" i="33"/>
  <c r="D154" i="31"/>
  <c r="D84" i="32"/>
  <c r="D85" i="32" s="1"/>
  <c r="D195" i="32"/>
  <c r="D441" i="38"/>
  <c r="D195" i="39"/>
  <c r="D502" i="31"/>
  <c r="D503" i="31" s="1"/>
  <c r="B145" i="29" s="1"/>
  <c r="D373" i="43"/>
  <c r="D374" i="43" s="1"/>
  <c r="D547" i="31"/>
  <c r="B46" i="29" s="1"/>
  <c r="D354" i="31"/>
  <c r="D440" i="31"/>
  <c r="D547" i="38"/>
  <c r="B47" i="29" s="1"/>
  <c r="D42" i="38"/>
  <c r="D155" i="38"/>
  <c r="D262" i="36"/>
  <c r="D263" i="36" s="1"/>
  <c r="D354" i="36"/>
  <c r="D355" i="36" s="1"/>
  <c r="D426" i="36"/>
  <c r="D427" i="36" s="1"/>
  <c r="D161" i="37"/>
  <c r="D162" i="37" s="1"/>
  <c r="D222" i="43"/>
  <c r="D223" i="43" s="1"/>
  <c r="D512" i="43"/>
  <c r="B512" i="43" s="1"/>
  <c r="D513" i="43" s="1"/>
  <c r="D514" i="43" s="1"/>
  <c r="B152" i="29" s="1"/>
  <c r="D533" i="43"/>
  <c r="D534" i="43" s="1"/>
  <c r="B162" i="29" s="1"/>
  <c r="D149" i="35"/>
  <c r="D150" i="35" s="1"/>
  <c r="D84" i="33"/>
  <c r="D100" i="33"/>
  <c r="D101" i="33" s="1"/>
  <c r="D153" i="33"/>
  <c r="D154" i="33" s="1"/>
  <c r="D244" i="33"/>
  <c r="D245" i="33" s="1"/>
  <c r="D477" i="33"/>
  <c r="D173" i="31"/>
  <c r="D314" i="31"/>
  <c r="D373" i="31"/>
  <c r="D374" i="31" s="1"/>
  <c r="D387" i="31"/>
  <c r="D406" i="31"/>
  <c r="D407" i="31" s="1"/>
  <c r="D426" i="31"/>
  <c r="D427" i="31" s="1"/>
  <c r="D161" i="32"/>
  <c r="D162" i="32" s="1"/>
  <c r="D157" i="40"/>
  <c r="D158" i="40" s="1"/>
  <c r="B75" i="29" s="1"/>
  <c r="D263" i="40"/>
  <c r="D390" i="40"/>
  <c r="D391" i="40" s="1"/>
  <c r="B120" i="29" s="1"/>
  <c r="D388" i="40"/>
  <c r="D222" i="38"/>
  <c r="D223" i="38" s="1"/>
  <c r="D547" i="40"/>
  <c r="B48" i="29" s="1"/>
  <c r="D204" i="40"/>
  <c r="D205" i="40" s="1"/>
  <c r="B84" i="29" s="1"/>
  <c r="D173" i="40"/>
  <c r="D317" i="40"/>
  <c r="D318" i="40" s="1"/>
  <c r="B102" i="29" s="1"/>
  <c r="D354" i="40"/>
  <c r="D544" i="40"/>
  <c r="D198" i="41"/>
  <c r="D199" i="41" s="1"/>
  <c r="D195" i="41"/>
  <c r="D118" i="32"/>
  <c r="D119" i="32" s="1"/>
  <c r="D480" i="38"/>
  <c r="D481" i="38" s="1"/>
  <c r="B137" i="29" s="1"/>
  <c r="D102" i="39"/>
  <c r="D103" i="39" s="1"/>
  <c r="D133" i="39"/>
  <c r="D134" i="39" s="1"/>
  <c r="D100" i="40"/>
  <c r="D101" i="40" s="1"/>
  <c r="D440" i="40"/>
  <c r="D314" i="38"/>
  <c r="D373" i="38"/>
  <c r="D374" i="38" s="1"/>
  <c r="D387" i="38"/>
  <c r="D406" i="38"/>
  <c r="D407" i="38" s="1"/>
  <c r="D426" i="38"/>
  <c r="D427" i="38" s="1"/>
  <c r="D500" i="38"/>
  <c r="D42" i="40"/>
  <c r="D477" i="40"/>
  <c r="D533" i="40"/>
  <c r="D534" i="40" s="1"/>
  <c r="B166" i="29" s="1"/>
  <c r="D99" i="43"/>
  <c r="B99" i="43" s="1"/>
  <c r="D100" i="43" s="1"/>
  <c r="D101" i="43" s="1"/>
  <c r="D547" i="43"/>
  <c r="B44" i="29" s="1"/>
  <c r="D314" i="43"/>
  <c r="D315" i="43" s="1"/>
  <c r="D285" i="43"/>
  <c r="D502" i="43"/>
  <c r="D503" i="43" s="1"/>
  <c r="B143" i="29" s="1"/>
  <c r="D84" i="35"/>
  <c r="D85" i="35" s="1"/>
  <c r="D63" i="35"/>
  <c r="D64" i="35" s="1"/>
  <c r="D477" i="43"/>
  <c r="D478" i="43" s="1"/>
  <c r="D440" i="43"/>
  <c r="D441" i="43" s="1"/>
  <c r="D417" i="43"/>
  <c r="D418" i="43" s="1"/>
  <c r="D406" i="43"/>
  <c r="D387" i="43"/>
  <c r="D388" i="43" s="1"/>
  <c r="D354" i="43"/>
  <c r="D355" i="43" s="1"/>
  <c r="D334" i="43"/>
  <c r="D262" i="43"/>
  <c r="D263" i="43" s="1"/>
  <c r="D244" i="43"/>
  <c r="D245" i="43" s="1"/>
  <c r="D133" i="35"/>
  <c r="D134" i="35" s="1"/>
  <c r="D201" i="43"/>
  <c r="D202" i="43" s="1"/>
  <c r="D173" i="43"/>
  <c r="D157" i="43"/>
  <c r="D158" i="43" s="1"/>
  <c r="B71" i="29" s="1"/>
  <c r="D155" i="43"/>
  <c r="D84" i="43"/>
  <c r="D85" i="43" s="1"/>
  <c r="D62" i="43"/>
  <c r="D26" i="43"/>
  <c r="D149" i="37"/>
  <c r="D150" i="37" s="1"/>
  <c r="D102" i="37"/>
  <c r="D103" i="37" s="1"/>
  <c r="D63" i="37"/>
  <c r="D64" i="37" s="1"/>
  <c r="D502" i="36"/>
  <c r="D503" i="36" s="1"/>
  <c r="B142" i="29" s="1"/>
  <c r="D494" i="36"/>
  <c r="D480" i="36"/>
  <c r="D481" i="36" s="1"/>
  <c r="B133" i="29" s="1"/>
  <c r="D458" i="36"/>
  <c r="D440" i="36"/>
  <c r="D441" i="36" s="1"/>
  <c r="D390" i="36"/>
  <c r="D391" i="36" s="1"/>
  <c r="B115" i="29" s="1"/>
  <c r="D357" i="36"/>
  <c r="D358" i="36" s="1"/>
  <c r="B106" i="29" s="1"/>
  <c r="D334" i="36"/>
  <c r="D314" i="36"/>
  <c r="D315" i="36" s="1"/>
  <c r="D286" i="36"/>
  <c r="D244" i="36"/>
  <c r="D245" i="36" s="1"/>
  <c r="D223" i="36"/>
  <c r="D201" i="36"/>
  <c r="D202" i="36" s="1"/>
  <c r="D173" i="36"/>
  <c r="D154" i="36"/>
  <c r="D155" i="36" s="1"/>
  <c r="D84" i="36"/>
  <c r="D85" i="36" s="1"/>
  <c r="D62" i="36"/>
  <c r="D45" i="36"/>
  <c r="D480" i="31" l="1"/>
  <c r="D481" i="31" s="1"/>
  <c r="B136" i="29" s="1"/>
  <c r="D265" i="31"/>
  <c r="D266" i="31" s="1"/>
  <c r="B91" i="29" s="1"/>
  <c r="D204" i="31"/>
  <c r="D205" i="31" s="1"/>
  <c r="B82" i="29" s="1"/>
  <c r="D43" i="31"/>
  <c r="D500" i="33"/>
  <c r="D502" i="33"/>
  <c r="D503" i="33" s="1"/>
  <c r="B144" i="29" s="1"/>
  <c r="D357" i="33"/>
  <c r="D358" i="33" s="1"/>
  <c r="B108" i="29" s="1"/>
  <c r="D204" i="33"/>
  <c r="D205" i="33" s="1"/>
  <c r="B81" i="29" s="1"/>
  <c r="D102" i="40"/>
  <c r="D103" i="40" s="1"/>
  <c r="B66" i="29" s="1"/>
  <c r="D265" i="40"/>
  <c r="D266" i="40" s="1"/>
  <c r="B93" i="29" s="1"/>
  <c r="D157" i="38"/>
  <c r="D158" i="38" s="1"/>
  <c r="B74" i="29" s="1"/>
  <c r="D204" i="38"/>
  <c r="D205" i="38" s="1"/>
  <c r="B83" i="29" s="1"/>
  <c r="D443" i="38"/>
  <c r="B128" i="29" s="1"/>
  <c r="D102" i="31"/>
  <c r="D103" i="31" s="1"/>
  <c r="B64" i="29" s="1"/>
  <c r="D45" i="43"/>
  <c r="D46" i="43" s="1"/>
  <c r="B53" i="29" s="1"/>
  <c r="D45" i="38"/>
  <c r="D46" i="38" s="1"/>
  <c r="B56" i="29" s="1"/>
  <c r="D43" i="38"/>
  <c r="D155" i="33"/>
  <c r="D157" i="33"/>
  <c r="D158" i="33" s="1"/>
  <c r="B72" i="29" s="1"/>
  <c r="B11" i="41"/>
  <c r="B184" i="29"/>
  <c r="D198" i="39"/>
  <c r="D199" i="39" s="1"/>
  <c r="D198" i="32"/>
  <c r="D199" i="32" s="1"/>
  <c r="D155" i="31"/>
  <c r="D157" i="31"/>
  <c r="D158" i="31" s="1"/>
  <c r="B73" i="29" s="1"/>
  <c r="D443" i="33"/>
  <c r="D444" i="33" s="1"/>
  <c r="D441" i="33"/>
  <c r="D45" i="40"/>
  <c r="D46" i="40" s="1"/>
  <c r="B57" i="29" s="1"/>
  <c r="D43" i="40"/>
  <c r="D443" i="40"/>
  <c r="B129" i="29" s="1"/>
  <c r="D441" i="40"/>
  <c r="D388" i="38"/>
  <c r="D390" i="38"/>
  <c r="D391" i="38" s="1"/>
  <c r="B119" i="29" s="1"/>
  <c r="D545" i="40"/>
  <c r="B175" i="29" s="1"/>
  <c r="D390" i="31"/>
  <c r="D391" i="31" s="1"/>
  <c r="B118" i="29" s="1"/>
  <c r="D388" i="31"/>
  <c r="D480" i="33"/>
  <c r="D481" i="33" s="1"/>
  <c r="B135" i="29" s="1"/>
  <c r="D478" i="33"/>
  <c r="D85" i="33"/>
  <c r="D102" i="33"/>
  <c r="D103" i="33" s="1"/>
  <c r="B63" i="29" s="1"/>
  <c r="D388" i="33"/>
  <c r="D390" i="33"/>
  <c r="D391" i="33" s="1"/>
  <c r="B117" i="29" s="1"/>
  <c r="D265" i="38"/>
  <c r="D266" i="38" s="1"/>
  <c r="B92" i="29" s="1"/>
  <c r="D45" i="33"/>
  <c r="D46" i="33" s="1"/>
  <c r="B54" i="29" s="1"/>
  <c r="D43" i="33"/>
  <c r="D357" i="40"/>
  <c r="D358" i="40" s="1"/>
  <c r="B111" i="29" s="1"/>
  <c r="D355" i="40"/>
  <c r="D441" i="31"/>
  <c r="D443" i="31"/>
  <c r="D265" i="36"/>
  <c r="D266" i="36" s="1"/>
  <c r="B88" i="29" s="1"/>
  <c r="D198" i="37"/>
  <c r="D199" i="37" s="1"/>
  <c r="D198" i="35"/>
  <c r="D199" i="35" s="1"/>
  <c r="B180" i="29" s="1"/>
  <c r="D480" i="40"/>
  <c r="D481" i="40" s="1"/>
  <c r="B138" i="29" s="1"/>
  <c r="D478" i="40"/>
  <c r="D315" i="38"/>
  <c r="D317" i="38"/>
  <c r="D318" i="38" s="1"/>
  <c r="B101" i="29" s="1"/>
  <c r="D317" i="31"/>
  <c r="D318" i="31" s="1"/>
  <c r="B100" i="29" s="1"/>
  <c r="D315" i="31"/>
  <c r="D357" i="31"/>
  <c r="D358" i="31" s="1"/>
  <c r="B109" i="29" s="1"/>
  <c r="D355" i="31"/>
  <c r="D315" i="33"/>
  <c r="D317" i="33"/>
  <c r="D318" i="33" s="1"/>
  <c r="B99" i="29" s="1"/>
  <c r="D265" i="33"/>
  <c r="D266" i="33" s="1"/>
  <c r="B90" i="29" s="1"/>
  <c r="B11" i="25"/>
  <c r="B181" i="29"/>
  <c r="D547" i="33"/>
  <c r="B45" i="29" s="1"/>
  <c r="D317" i="43"/>
  <c r="D318" i="43" s="1"/>
  <c r="B98" i="29" s="1"/>
  <c r="D286" i="43"/>
  <c r="D480" i="43"/>
  <c r="D481" i="43" s="1"/>
  <c r="B134" i="29" s="1"/>
  <c r="D443" i="43"/>
  <c r="B125" i="29" s="1"/>
  <c r="D407" i="43"/>
  <c r="D390" i="43"/>
  <c r="D391" i="43" s="1"/>
  <c r="B116" i="29" s="1"/>
  <c r="D357" i="43"/>
  <c r="D358" i="43" s="1"/>
  <c r="B107" i="29" s="1"/>
  <c r="D265" i="43"/>
  <c r="D266" i="43" s="1"/>
  <c r="B89" i="29" s="1"/>
  <c r="D204" i="43"/>
  <c r="D205" i="43" s="1"/>
  <c r="B80" i="29" s="1"/>
  <c r="D102" i="43"/>
  <c r="D103" i="43" s="1"/>
  <c r="B62" i="29" s="1"/>
  <c r="B11" i="37"/>
  <c r="B179" i="29"/>
  <c r="D443" i="36"/>
  <c r="D444" i="36" s="1"/>
  <c r="B124" i="29" s="1"/>
  <c r="D317" i="36"/>
  <c r="D318" i="36" s="1"/>
  <c r="B97" i="29" s="1"/>
  <c r="D204" i="36"/>
  <c r="D205" i="36" s="1"/>
  <c r="B79" i="29" s="1"/>
  <c r="D157" i="36"/>
  <c r="D158" i="36" s="1"/>
  <c r="B70" i="29" s="1"/>
  <c r="D102" i="36"/>
  <c r="D103" i="36" s="1"/>
  <c r="B61" i="29" s="1"/>
  <c r="D46" i="36"/>
  <c r="B52" i="29" s="1"/>
  <c r="D444" i="31" l="1"/>
  <c r="B127" i="29" s="1"/>
  <c r="B11" i="35"/>
  <c r="B126" i="29"/>
  <c r="D548" i="33"/>
  <c r="D549" i="33" s="1"/>
  <c r="B11" i="39"/>
  <c r="B183" i="29"/>
  <c r="D548" i="40"/>
  <c r="D549" i="40" s="1"/>
  <c r="D548" i="38"/>
  <c r="D549" i="38" s="1"/>
  <c r="B11" i="32"/>
  <c r="B182" i="29"/>
  <c r="D548" i="36"/>
  <c r="D549" i="36" s="1"/>
  <c r="B12" i="36" s="1"/>
  <c r="D548" i="31"/>
  <c r="D549" i="31" s="1"/>
  <c r="D548" i="43"/>
  <c r="D549" i="43" s="1"/>
  <c r="B35" i="29" s="1"/>
  <c r="B34" i="29"/>
  <c r="B24" i="29"/>
  <c r="B36" i="29" l="1"/>
  <c r="B12" i="33"/>
  <c r="B26" i="29"/>
  <c r="B28" i="29"/>
  <c r="B12" i="38"/>
  <c r="B38" i="29"/>
  <c r="B12" i="40"/>
  <c r="B39" i="29"/>
  <c r="B29" i="29"/>
  <c r="B27" i="29"/>
  <c r="B37" i="29"/>
  <c r="B12" i="31"/>
  <c r="B12" i="43"/>
  <c r="B25" i="29"/>
</calcChain>
</file>

<file path=xl/sharedStrings.xml><?xml version="1.0" encoding="utf-8"?>
<sst xmlns="http://schemas.openxmlformats.org/spreadsheetml/2006/main" count="5327" uniqueCount="593">
  <si>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</si>
  <si>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</si>
  <si>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</si>
  <si>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</si>
  <si>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</si>
  <si>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</si>
  <si>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</si>
  <si>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</si>
  <si>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</si>
  <si>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</si>
  <si>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</si>
  <si>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</si>
  <si>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</si>
  <si>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</si>
  <si>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</si>
  <si>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</si>
  <si>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</si>
  <si>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</si>
  <si>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</si>
  <si>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</si>
  <si>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</si>
  <si>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</si>
  <si>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</si>
  <si>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</si>
  <si>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</si>
  <si>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</si>
  <si>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</si>
  <si>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</si>
  <si>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</si>
  <si>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</si>
  <si>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</si>
  <si>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</si>
  <si>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</si>
  <si>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</si>
  <si>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</si>
  <si>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</si>
  <si>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</si>
  <si>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</si>
  <si>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</si>
  <si>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</si>
  <si>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</si>
  <si>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</si>
  <si>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</si>
  <si>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</si>
  <si>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</si>
  <si>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</si>
  <si>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</si>
  <si>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</si>
  <si>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</si>
  <si>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</si>
  <si>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</si>
  <si>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</si>
  <si>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</si>
  <si>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</si>
  <si>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</si>
  <si>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</si>
  <si>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</si>
  <si>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</si>
  <si>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</si>
  <si>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</si>
  <si>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</si>
  <si>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</si>
  <si>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</si>
  <si>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</si>
  <si>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</si>
  <si>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</si>
  <si>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</si>
  <si>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</si>
  <si>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</si>
  <si>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</si>
  <si>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</si>
  <si>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</si>
  <si>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</si>
  <si>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</si>
  <si>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</si>
  <si>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</si>
  <si>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</si>
  <si>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</si>
  <si>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</si>
  <si>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</si>
  <si>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</si>
  <si>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</si>
  <si>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</si>
  <si>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</si>
  <si>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</si>
  <si>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</si>
  <si>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</si>
  <si>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</si>
  <si>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</si>
  <si>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</si>
  <si>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</si>
  <si>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</si>
  <si>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</si>
  <si>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</si>
  <si>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</si>
  <si>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</si>
  <si>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</si>
  <si>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</si>
  <si>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</si>
  <si>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</si>
  <si>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</si>
  <si>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</si>
  <si>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</si>
  <si>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</si>
  <si>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</si>
  <si>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</si>
  <si>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</si>
  <si>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</si>
  <si>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</si>
  <si>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</si>
  <si>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</si>
  <si>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</si>
  <si>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</si>
  <si>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</si>
  <si>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</si>
  <si>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</si>
  <si>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</si>
  <si>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</si>
  <si>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</si>
  <si>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</si>
  <si>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</si>
  <si>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</si>
  <si>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</si>
  <si>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</si>
  <si>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</si>
  <si>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</si>
  <si>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</si>
  <si>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</si>
  <si>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</si>
  <si>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</si>
  <si>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</si>
  <si>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</si>
  <si>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</si>
  <si>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</si>
  <si>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</si>
  <si>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</si>
  <si>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</si>
  <si>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</si>
  <si>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</si>
  <si>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</si>
  <si>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</si>
  <si>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</si>
  <si>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</si>
  <si>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</si>
  <si>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</si>
  <si>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</si>
  <si>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</si>
  <si>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</si>
  <si>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</si>
  <si>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</si>
  <si>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</si>
  <si>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</si>
  <si>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</si>
  <si>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</si>
  <si>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</si>
  <si>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</si>
  <si>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</si>
  <si>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</si>
  <si>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</si>
  <si>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</si>
  <si>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</si>
  <si>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</si>
  <si>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</si>
  <si>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</si>
  <si>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</si>
  <si>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</si>
  <si>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</si>
  <si>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</si>
  <si>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</si>
  <si>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</si>
  <si>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</si>
  <si>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</si>
  <si>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</si>
  <si>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</si>
  <si>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</si>
  <si>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</si>
  <si>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</si>
  <si>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</si>
  <si>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</si>
  <si>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</si>
  <si>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</si>
  <si>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</si>
  <si>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</si>
  <si>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</si>
  <si>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</si>
  <si>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</si>
  <si>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</si>
  <si>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</si>
  <si>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</si>
  <si>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</si>
  <si>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</si>
  <si>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</si>
  <si>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</si>
  <si>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</si>
  <si>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</si>
  <si>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</si>
  <si>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</si>
  <si>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</si>
  <si>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</si>
  <si>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</si>
  <si>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</si>
  <si>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</si>
  <si>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</si>
  <si>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</si>
  <si>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</si>
  <si>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</si>
  <si>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</si>
  <si>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</si>
  <si>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</si>
  <si>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</si>
  <si>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</si>
  <si>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</si>
  <si>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</si>
  <si>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</si>
  <si>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</si>
  <si>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</si>
  <si>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</si>
  <si>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</si>
  <si>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</si>
  <si>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</si>
  <si>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</si>
  <si>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</si>
  <si>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</si>
  <si>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</si>
  <si>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</si>
  <si>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</si>
  <si>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</si>
  <si>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</si>
  <si>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</si>
  <si>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</si>
  <si>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</si>
  <si>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</si>
  <si>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</si>
  <si>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</si>
  <si>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</si>
  <si>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</si>
  <si>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</si>
  <si>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</si>
  <si>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</si>
  <si>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</si>
  <si>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</si>
  <si>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</si>
  <si>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</si>
  <si>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</si>
  <si>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</si>
  <si>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</si>
  <si>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</si>
  <si>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</si>
  <si>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</si>
  <si>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</si>
  <si>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</si>
  <si>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</si>
  <si>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</si>
  <si>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</si>
  <si>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</si>
  <si>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</si>
  <si>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</si>
  <si>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</si>
  <si>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</si>
  <si>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</si>
  <si>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</si>
  <si>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</si>
  <si>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</si>
  <si>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</si>
  <si>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</si>
  <si>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</si>
  <si>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</si>
  <si>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</si>
  <si>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</si>
  <si>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</si>
  <si>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</si>
  <si>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</si>
  <si>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</si>
  <si>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</si>
  <si>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</si>
  <si>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</si>
  <si>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</si>
  <si>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</si>
  <si>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</si>
  <si>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</si>
  <si>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</si>
  <si>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</si>
  <si>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</si>
  <si>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</si>
  <si>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</si>
  <si>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</si>
  <si>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</si>
  <si>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</si>
  <si>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</si>
  <si>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</si>
  <si>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</si>
  <si>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</si>
  <si>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</si>
  <si>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</si>
  <si>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</si>
  <si>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</si>
  <si>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</si>
  <si>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</si>
  <si>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</si>
  <si>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</si>
  <si>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</si>
  <si>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</si>
  <si>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</si>
  <si>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</si>
  <si>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</si>
  <si>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</si>
  <si>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</si>
  <si>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</si>
  <si>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</si>
  <si>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</si>
  <si>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</si>
  <si>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</si>
  <si>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</si>
  <si>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</si>
  <si>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</si>
  <si>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</si>
  <si>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</si>
  <si>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</si>
  <si>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</si>
  <si>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</si>
  <si>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</si>
  <si>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</si>
  <si>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</si>
  <si>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</si>
  <si>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</si>
  <si>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</si>
  <si>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</si>
  <si>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</si>
  <si>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</si>
  <si>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</si>
  <si>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</si>
  <si>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</si>
  <si>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</si>
  <si>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</si>
  <si>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</si>
  <si>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</si>
  <si>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</si>
  <si>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</si>
  <si>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</si>
  <si>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</si>
  <si>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</si>
  <si>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</si>
  <si>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</si>
  <si>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</si>
  <si>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</si>
  <si>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</si>
  <si>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</si>
  <si>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</si>
  <si>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</si>
  <si>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</si>
  <si>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</si>
  <si>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</si>
  <si>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</si>
  <si>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</si>
  <si>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</si>
  <si>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</si>
  <si>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</si>
  <si>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</si>
  <si>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</si>
  <si>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</si>
  <si>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</si>
  <si>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</si>
  <si>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</si>
  <si>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</si>
  <si>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</si>
  <si>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</si>
  <si>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</si>
  <si>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</si>
  <si>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</si>
  <si>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</si>
  <si>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</si>
  <si>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</si>
  <si>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</si>
  <si>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</si>
  <si>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</si>
  <si>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</si>
  <si>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</si>
  <si>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</si>
  <si>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</si>
  <si>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</si>
  <si>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</si>
  <si>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</si>
  <si>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</si>
  <si>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</si>
  <si>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</si>
  <si>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</si>
  <si>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</si>
  <si>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</si>
  <si>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</si>
  <si>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</si>
  <si>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</si>
  <si>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</si>
  <si>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</si>
  <si>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</si>
  <si>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</si>
  <si>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</si>
  <si>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</si>
  <si>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</si>
  <si>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</si>
  <si>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</si>
  <si>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</si>
  <si>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</si>
  <si>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</si>
  <si>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</si>
  <si>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</si>
  <si>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</si>
  <si>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</si>
  <si>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</si>
  <si>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CHIHIA</t>
  </si>
  <si>
    <t>Dr Hatem KARAA</t>
  </si>
  <si>
    <t>Responsable magasin &amp; chefs de rayons</t>
  </si>
  <si>
    <t>Renforce nettoyage des étagères du laboratoire</t>
  </si>
  <si>
    <t>Seau de nappage entamé depuis 30/10/2017 (revoir la durée d'utilisation des matières premières)</t>
  </si>
  <si>
    <t>Renforcer le nettoyage du linéaire</t>
  </si>
  <si>
    <t>Ne plus accepter les pains emballés chauds et fournis par la boulangerie lejmi
Exiger auprés de SOPRAL un étiquetage individuel des cakes</t>
  </si>
  <si>
    <t>Mentionner les durées réelles d'exposition des produits frits et rotis</t>
  </si>
  <si>
    <t>Une seule opératrice est chargée aux rayons fromage/ charcuterie et volaille trad. Le risque de contamination croisée par des germes pathogènes notamment la salmonelle est accru.</t>
  </si>
  <si>
    <t>Assurer la séparation des flux de personnel lors de la manipulations des denrées alimentaires de différentes natures.</t>
  </si>
  <si>
    <t>Présence de 02 boyaux de charcuterie entamés non identifiés par leur date de coupe</t>
  </si>
  <si>
    <t>Renforcer le nettoyage du meuble huile d'olive</t>
  </si>
  <si>
    <t>Assurer la vérification des températures d'ambiance à la thermosonde</t>
  </si>
  <si>
    <t>Renforcer le dépoussiérage des linéaires</t>
  </si>
  <si>
    <t>Présence de produits congelés (babybel lot 941217) dont l'emballage présentant des signes de décongélation</t>
  </si>
  <si>
    <t>Vérification des températures d'ambiance de la chambre froide à la thermo sonde non réalisée</t>
  </si>
  <si>
    <t>Présence d'objets divers au dessus des casiers hommes</t>
  </si>
  <si>
    <t>Renforcer les opérations de nettoyage au dessus des casiers hommes</t>
  </si>
  <si>
    <t>Renforcer les opérations de nettoyage du réfrigératuer et du four micro ondes</t>
  </si>
  <si>
    <t>Accumulation de cadavres d'insectes au niveau du bac de collecte du DEIV du terminal de cuisson</t>
  </si>
  <si>
    <t>Vider et nettoyer systématiquement les bacs des DEIV</t>
  </si>
  <si>
    <t>Manque d'éclairage au niveau de la réserve d'épices</t>
  </si>
  <si>
    <t>Conformes</t>
  </si>
  <si>
    <t>Le revetement du sol est crevassé</t>
  </si>
  <si>
    <t>Température prélevée +4°C</t>
  </si>
  <si>
    <t>le revetement du meuble est écaillé</t>
  </si>
  <si>
    <t>Absence de système de climatisation au laboratoire</t>
  </si>
  <si>
    <t>Traces de rouille sur les étagères en chambre froide</t>
  </si>
  <si>
    <t>Chambre froide en dégivrage</t>
  </si>
  <si>
    <t>Casiers hommes oxydés</t>
  </si>
  <si>
    <t>Absence d'un système de climatisation au niveau du local poubelle</t>
  </si>
  <si>
    <t>Présence de givre au niveau de la chambre froide négative</t>
  </si>
  <si>
    <t>les tapis de cuisson au four sont effilés</t>
  </si>
  <si>
    <t>Mme Meriam CHOUCHENE &amp; M. Yassine ELLOUMI</t>
  </si>
  <si>
    <t>Directeur magasin &amp; chefs rayons</t>
  </si>
  <si>
    <t>Absence de laboratoire</t>
  </si>
  <si>
    <t>T° affichée 5,7°C</t>
  </si>
  <si>
    <t xml:space="preserve">Présence de l'eau de javel au stand; ce produit ne devrait pas être utilisé pour désinfection des plans de travail. </t>
  </si>
  <si>
    <t>La poubelle est souillée de l'extérieur.</t>
  </si>
  <si>
    <t>Les néons au dessus des meubles d'exposition manquent de protection. Prévoir des caches néons à ce niveau.</t>
  </si>
  <si>
    <t>Réparer le poste lave-mains.</t>
  </si>
  <si>
    <t>Port de pantalon et de chaussures de ville. Respecter la charte vestimentaire UHD.</t>
  </si>
  <si>
    <t>Mentionner correctement les numéros de lots et les quantités exactes des produits pour une meilleure maitrise de la traçabilité.</t>
  </si>
  <si>
    <t xml:space="preserve">Le plan de nettoyage de la volaillerie n'est pas mis à jour; </t>
  </si>
  <si>
    <t>Stockage des briques de lait 'session du personnel, dans l'armoire de stockage des emballages.</t>
  </si>
  <si>
    <t>Assurer la traçabilité de tous les produits exposés au rayon.</t>
  </si>
  <si>
    <t>Présence de crevasses au sol de la chambre froide positive.</t>
  </si>
  <si>
    <t>Présence de fuite au 3 bacs de la pâtisserie.</t>
  </si>
  <si>
    <t>Non maitrise du protocole de lavage des mains. Une sensibilisation a eu lieu le jour de l'audit sur l'hygiène des mains.</t>
  </si>
  <si>
    <t>Absence de preuve d'étalonnage de la balance de la pâtisserie.</t>
  </si>
  <si>
    <t>Le plan d'appâtage n'est pas mis à jour.</t>
  </si>
  <si>
    <t>Absence de système d'aération au niveau de la réserve.</t>
  </si>
  <si>
    <t>Manque d'éclairage dans la réserve d'épices.</t>
  </si>
  <si>
    <t>Le tube néon du meuble boulangerie est grillé.</t>
  </si>
  <si>
    <t>Le DEIV est placé au dessus du meuble condiments.</t>
  </si>
  <si>
    <t>Local en cours de construction le jour de l'audit.</t>
  </si>
  <si>
    <t>Présence d'une lampe grillée au stand.</t>
  </si>
  <si>
    <t>Maintien de la planche de découpe à même le sol.</t>
  </si>
  <si>
    <t>Présence excessive de cadavres d'insectes dans le bac collecteur du DEIV du laboratoire pâtisserie.
Les DEIV du rayon fromage, volaillerie et poissonnerie sont souillés.</t>
  </si>
  <si>
    <t>L'état de propreté du monte charge est insatisfaisant.</t>
  </si>
  <si>
    <t>Le revêtement du sol est crevassé.</t>
  </si>
  <si>
    <t>Réparer l'afficheur du meuble gâteaux.
Le revêtement du meuble est écaillé.</t>
  </si>
  <si>
    <t>Absence de système de climatisation</t>
  </si>
  <si>
    <t>Présence de givre à l'entrée de la chambre froide négative traiteur/ pâtisserie/ PLS.</t>
  </si>
  <si>
    <t>Revoir le système de dégivrage de la chambre froide.</t>
  </si>
  <si>
    <t>Absence d'identification sur les œufs déballés. Il y'a perte de traçabilité des œufs.</t>
  </si>
  <si>
    <t>Remplacer le thermomètre</t>
  </si>
  <si>
    <t>Le thermomètre de la pâtisserie est non fonctionnel.</t>
  </si>
  <si>
    <t>Respecter le plan de nettoyage et désinfection du matériel.</t>
  </si>
  <si>
    <t xml:space="preserve">La vitre séparatrice du meuble charcuterie et fromage est abimée
</t>
  </si>
  <si>
    <t>Bien que le rayon est hors service depuis le début du mois de ramadan, certains équipements n'ont pas été nettoyés avant fermeture; tel que la rôtissoire et la friteuse (remplie d'huile usagée).</t>
  </si>
  <si>
    <t>Entreposage d’une caisse de datte à même le sol au niveau du stand.</t>
  </si>
  <si>
    <t>Il est recommandé de vérifier la DLC des produits et d'utiliser en avance les produits ayant la date d'expiration la plus proche.</t>
  </si>
  <si>
    <t>Il s'agit du même thermomètre du rayon fromage et traiteur. Prévoir des thermomètres séparés.</t>
  </si>
  <si>
    <t>Le lavage des mains est réalisé au niveau de la plonge en utilisant la commande manuelle (vu la panne au poste lave-mains.)</t>
  </si>
  <si>
    <t>Identification erronée de la date de réception des poissons au magasin (23/05 au lieu de 22/05)</t>
  </si>
  <si>
    <t>Manque de glaçage sur l'étal; la glace fond rapidement dans les zones sous les luminaires.</t>
  </si>
  <si>
    <t>Non respect du protocole de lavage des mains.</t>
  </si>
  <si>
    <t>Entreposage des couteaux, destinés à la découpe de légumes, dans l'armoire des emballages de la charcuterie/ fromage et sur du papier journal.</t>
  </si>
  <si>
    <t>Présence d'un paquet de pain grillé périmé depuis le 14/02/2018.</t>
  </si>
  <si>
    <t>Etat de propreté insatisfaisant de la chambre froide négative.</t>
  </si>
  <si>
    <t>Présence de restes d'emballage de produits périmés 'verveine' au niveau de la réserve. Renforcer le nettoyage de la zone.</t>
  </si>
  <si>
    <t xml:space="preserve">Entreposage des pots sales au niveau du laboratoire pâtisserie. </t>
  </si>
  <si>
    <t>Absence d'étiquette fournisseur 'Copra' ou UHD sur les boules de Harissa préemballées.</t>
  </si>
  <si>
    <t>La mise en portion du sucre est réalisée par une femme de ménage qui manque de formation et de moyens pour la réalisation correcte de la tâche. En effet, on note l'absence de protection de cheveux, de tenue de travail et de gants. Le lavage des mains n'est pas aussi réalisé et suivi.</t>
  </si>
  <si>
    <t>Présence d'un appât chimique placé dans un coin de la réserve PGC sans protection ni identification sur le plan d'appâtage.</t>
  </si>
  <si>
    <t>Les analyses copro et les visites médicales sont réalisées par le GMT uniquement une fois par an pour les opérateurs PFT.</t>
  </si>
  <si>
    <t>Placement de la benne à ordure, remplie de déchets, dans la zone de réception et à proximité des denrées alimentaires conformes.
Un local déchets était en cours de construction le jour de l'audit.</t>
  </si>
  <si>
    <t>Les pains rassis et les gâteaux tunisiens 'casse' étaient jetés dans les poubelles sans destruction. Respecter la procédure de destruction des produits.</t>
  </si>
  <si>
    <t>Dernier suivi de décontamination date du 04/05/2018. Bien que les opérations ont eu lieu, l'enregistrement n'était pas systématique..</t>
  </si>
  <si>
    <t>Les poids des baguettes appartenant au fournisseur 'Boulangerie les frères' étaient respectivement 186g et 184g &lt; 200g. Avertir le fournisseur sur cet écart.</t>
  </si>
  <si>
    <t>Entreposage d'un manteau de travail sur le chariot de cuisson des viennoiseries.</t>
  </si>
  <si>
    <t>Présence des bulletins d'analyse et plans d'action</t>
  </si>
  <si>
    <t>Enregistrements des autocontrôles de nettoyage et de désinfection</t>
  </si>
  <si>
    <t xml:space="preserve">Utilisation correcte des cadenciers de cuisson et de fabrication </t>
  </si>
  <si>
    <t>La poubelle du rayon traiteur était remplie de pâtisserie tunisienne 'casse' jetée avant la veille de l'audit (ex. makroud, Zlebiya, etc.).  Respecter les horaires de débarrassage de la poubelle.</t>
  </si>
  <si>
    <t>Présence de souillures persistantes sur la trancheuse prête à l'utilisation. Assurer le démontage et le nettoyage approfondi de cet équipement.</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</si>
  <si>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</si>
  <si>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Non respect du concept FIFO pour le râpé au gruyère; En effet, les produits exposés ont une DLC 18/06/2018 hors les produits stockés ont les DLC du 30/05/2018 &amp; 14/09/2018.</t>
  </si>
  <si>
    <t xml:space="preserve">Manque de traçabilité du râpé au gruyère fromy et du Mozza Fino Fromy emballés le 22/05/2018.
</t>
  </si>
  <si>
    <t xml:space="preserve">Réception de 21kg de poulets pacs el mazraa ayant le N° lot PI136 le 17/05/2018. On note l'absence de fiche réception au rayon le 17/05/2018 relative au produit.
La quantité mentionnée dans traçabilité du  18/05, date de première mise en rayon,  est 9 kg (lot PI18136.)
La traçabilité 19/05, quantité exposée = 8kg 662g (lot PI18136).
La traçabilité 20/05, quantité exposée= 12 kg ( lot PI18136.)
La traçabilité 21/05, quantité exposée= 8 kg 753g (lot PI18136.)
On note ainsi le dépassement de la quantité réceptionnée par le fournisseur ayant le N° lot PI18136 dans les documents de traçabilité.
Absence de la traçabilité des poulets PAC Mazraa ayant les lots PI18137 &amp; PI18139 et absence des fiches de réceptions au rayon.
</t>
  </si>
  <si>
    <t xml:space="preserve">Respect des durées de vie des produits trad. exposés dans le stand </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</si>
  <si>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</si>
  <si>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Etat de propreté du revêtement du sol et des étagères insatisfaisant; présence de poussière et de restes d'emballage éparpillés.
Présence de toile d'araignée au plafond de la réserve.</t>
  </si>
  <si>
    <t>Respecter les bonnes pratiques d'hygiène et de manipulation lors de la manipulation du sucre.</t>
  </si>
  <si>
    <t xml:space="preserve">Entreposage des produits 'Nwaseer &amp; Hlelim' contaminés par les charançons sur les étagères du laboratoire pâtisserie. Ces produits, destinés au retour fournisseur, peuvent contaminer par les charançons  les autres denrées alimentaires et emballages stockés à ce niveau. </t>
  </si>
  <si>
    <t>Prévoir une zone spécifique pour les produits non conformes.
Interdire l'entreposage des produits contaminés à proximité des produits conformes.</t>
  </si>
  <si>
    <t xml:space="preserve">La DLC indiquée sur l'étiquette UHD des gigots de poulets trad, dépasse la DLC fournisseur. On note que la DLC de ce produit est le 24/05/2018.
</t>
  </si>
  <si>
    <t>Respecter la date de retrait des produits trad.</t>
  </si>
  <si>
    <t>La chambre froide positive était utilisée pour le stockage des feuilles de brick (PLS).
Présence de piqûres de moisissures sur les étagères.</t>
  </si>
  <si>
    <t>Taux de réalisation du plan d'action précédent</t>
  </si>
  <si>
    <t>Le poste lave-mains du rayon volaillerie est en panne. Il s'agit de l'unique poste au niveau aux rayons volaillerie et fromage/ charcuterie.</t>
  </si>
  <si>
    <t>Présence de rouille sur le revêtement des casiers des vestiaires hommes.</t>
  </si>
  <si>
    <t>Présence de mouches au rayon volaillerie.</t>
  </si>
  <si>
    <t>Absence de système de drainage des eaux usées dans le nouveau local déchets. Les eaux souillées doivent passer à travers la zone de réception pour évacuation.</t>
  </si>
  <si>
    <t>N,A</t>
  </si>
  <si>
    <t>M Dhia Mechlaoui</t>
  </si>
  <si>
    <t>Directeur magasin et le remplaçant du chef rayon PFT</t>
  </si>
  <si>
    <t>Un bol d’œufs était stocké et non protégé.</t>
  </si>
  <si>
    <t>Stockage des feuilles de brick (produit PLS) au niveau de la chambre froide.</t>
  </si>
  <si>
    <t>Stockage des œufs dans leur emballage d’origine.</t>
  </si>
  <si>
    <t>L’emballage des brioches (les trois frères) n’était pas scellé correctement.(voir photo)
Manque des ingrédients sur l’étiquette UHD pour le Kaak sésame</t>
  </si>
  <si>
    <t>Accorder plus d'attention lors de l'enregistrement des données de traçabilité.
Enregistrer toutes les piéces mises en décongélation dans les feuilles de traçabilité.</t>
  </si>
  <si>
    <t>Absence de la vérification du thermomètre.</t>
  </si>
  <si>
    <t>Le plan d'action n'était pas réalisé suite au dernier audit.</t>
  </si>
  <si>
    <t xml:space="preserve">Le remplissage des données de traçablité était manquant pour certains produits (voir photo).
La date d'ouverture n'était pas inscrite sur cinq boudins de produits de charcuterie et sur quatre morceaux de fromage (voir photo), la traçabilité ne peut pas être suivie à ce niveau.
</t>
  </si>
  <si>
    <t>Un morceau de fromage (Edam Boys Plus) était contaminé par des moisissures.</t>
  </si>
  <si>
    <t>Découpe des volailles à l'aide d'un couteau de couleur rouge, respecter le code couleur lors des opérations de portionnement.</t>
  </si>
  <si>
    <t>Le même opérateur manipulait les produits des rayons (volaillerie) et (fromages), le risque des contaminations croisées est élevé à ce niveau.</t>
  </si>
  <si>
    <t>Renforcer le tri des produits exposés.</t>
  </si>
  <si>
    <t>Glaçage manquant, la température à cœur des daurades était à 6,2°C (voir photo).</t>
  </si>
  <si>
    <t xml:space="preserve">Le balisage des produits était seulement en  français, la dénomination en lanque arabe doit être figurée. </t>
  </si>
  <si>
    <t>Propreté manquante du four.</t>
  </si>
  <si>
    <t>Un paquet de dattes était moisi.</t>
  </si>
  <si>
    <t>Le relevé mensuel du moi de juillet n'était pas réalisé.</t>
  </si>
  <si>
    <t>Renforcer le rangement des produits stockés au niveau de la réserve.</t>
  </si>
  <si>
    <t>L'autocontrôle était non quotidien.</t>
  </si>
  <si>
    <t>Le rangement de la chambre froide négative était insatisfaisant.</t>
  </si>
  <si>
    <t>Entreposage des boissons gazeuses à même le sol.</t>
  </si>
  <si>
    <t>Renforcer le contrôle des DLC des produits stockés avant chaque exposition.</t>
  </si>
  <si>
    <t>Présence de givre à l’entrée de la CF négative.
Le sol de CF positive était crevassé.</t>
  </si>
  <si>
    <t>Réparer les sols.</t>
  </si>
  <si>
    <t>T° affichée: 4°C
T° mesurée: 3,6°C</t>
  </si>
  <si>
    <t>Hygrométrie: 78% &gt;65%.</t>
  </si>
  <si>
    <t>L'éclairage dans la réserve d'épices est manquant.</t>
  </si>
  <si>
    <t>Absence de laboratoire.</t>
  </si>
  <si>
    <t>Meuble fromage:
T° affichée: 17°C
T° mesurée: 16°C</t>
  </si>
  <si>
    <t>Revoir le bon fonctionnement du meuble.</t>
  </si>
  <si>
    <t>Les casiers des vestiaires des hommes étaient rouillés.</t>
  </si>
  <si>
    <t xml:space="preserve">L'état de fraîcheur des légumes et fruits était insatisfaisant. </t>
  </si>
  <si>
    <t>Manque de traçabilité, le test effectué était comme suit:
Produit: CRB chocolat
Total des pièces: 20p
Pièces tracées: 1 seule pièce
Pièces dans la CF(-): 14p
On déduit le manque de 5 pièces.</t>
  </si>
  <si>
    <t>Assurer le remplissage de tous les donnés de traçabilité.
Inscrire la date d'ouverture et la date d'entame pour les fromages et charcuterie.</t>
  </si>
  <si>
    <t>Absence de la fiche réception du 25, 26, et 28 juillet.
Produit: poulet pac (Mazraa), (N° lot: PI18209)
Quantité réceptionnée: 11,730kg
Quantité tracée: 15,483kg
On note le dépassement de la quantité au linéaire et la quantité réceptionnée.</t>
  </si>
  <si>
    <t>A chaque réception, il faut remplir la fiche réception.
Enregistrer les quantités exactes lors du remplissage de la traçabilité.</t>
  </si>
  <si>
    <t>Assurer un glaçage régulier de l'étal.</t>
  </si>
  <si>
    <t>Renforcer le tri des paquets de dattes.</t>
  </si>
  <si>
    <t>Certains ingrédients étaient masqués de la part du fournisseur (Épices er saveurs) pour le produit (Harissa Berbère), l’étiquetage est donc non conforme, les produits étaient retirés.
Le mail de retrait était reçu le jour de l'audit et après la constatation de la non-conformité.</t>
  </si>
  <si>
    <t>CF olives/épices: un seau de « cornichon, Ammous » était périmé depuis juillet 2018.
Un seau de « Harissa, Ammous » était périmé depuis 11/07/2018.
Trois seaux « d’ail moulu, Ammous » était périmé depuis 13/07/2018.
Le retrait de ces produits exposé à la vente était immédiat.</t>
  </si>
  <si>
    <t>Le DEIV du rayon fromage/charcuterie était souillé et rempli de cadavre d'insectes volants.</t>
  </si>
  <si>
    <t>Les visites médicales sont réalisées seulement pour deux opérateurs en 2018.
Le deuxième passage sera pour le mois d'août.</t>
  </si>
  <si>
    <t>Le revêtement du sol est écaillé.</t>
  </si>
  <si>
    <t xml:space="preserve">Présence de givres au niveau du meuble froid des crèmes glacées. </t>
  </si>
  <si>
    <t>La propreté du monte-charge était insatisfaisante.</t>
  </si>
  <si>
    <t>Ces pratiques sont interdites, respecter l'affectation</t>
  </si>
  <si>
    <t>Aucun système d'extraction n'est installé ce qui justifie la hausse de l'hygrométrie.</t>
  </si>
  <si>
    <t>Mme Meriam CHOUCHENE</t>
  </si>
  <si>
    <t>La vérification du thermomètre est erronée.</t>
  </si>
  <si>
    <t>Hors service</t>
  </si>
  <si>
    <t>Une seule poubelle pour rayon fromage et voalille trad.</t>
  </si>
  <si>
    <t>Absence de preuve de scannage des produits casse 'râpé au gruyère &amp; râpé à la mozzarella' dont on obtient unqiuement le reste des emballages jetés à la poubelle.</t>
  </si>
  <si>
    <t>Développement de moisissures sur la meule de fromage 'fromage scicilien Magesté (N° lot 108842300418)' et le fromage râpé mix 'Gold cheeze (N° lot SP18173B1)</t>
  </si>
  <si>
    <t>Ecaillement du revêtement sous la lame de découpe de la trancheuse.</t>
  </si>
  <si>
    <t>Un seul opérateur est actif au rayon fromage et volaille trad. Attention au risque de contamination croisée.</t>
  </si>
  <si>
    <t>Non maitrise du protocole de lavage des mains. Le lavage a été effectué au 3 bacs et non par le poste lave-mains.</t>
  </si>
  <si>
    <t>Port de pantalon et de chaussure de ville.</t>
  </si>
  <si>
    <t>Les DEIV du rayon voalille trad sont remplis de cadavres d'insectes.</t>
  </si>
  <si>
    <t>Non respect du protocole de nettoyage des équipements; En effet, l'opérateur assure le nettoyage des planches mais sans rinçage final. Attention au risque de contamination des produits par des résidus chimiques.</t>
  </si>
  <si>
    <t>Thermomètre en panne</t>
  </si>
  <si>
    <t>Présence de mouches au rayon volaille.</t>
  </si>
  <si>
    <t>T° meuble 5,8°C</t>
  </si>
  <si>
    <t>T° meuble voalille trad 5,6°C</t>
  </si>
  <si>
    <t>Voir ligne 180</t>
  </si>
  <si>
    <t>Etat de propreté insatisfaisant de la balance.</t>
  </si>
  <si>
    <t>Une luminaire et 2 tubes néons sont grillés au niveau du stand.</t>
  </si>
  <si>
    <t>Le revêtement du sol de la chambre froide est rugueux.</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</si>
</sst>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b/>
      <sz val="16"/>
      <color rgb="FF0070C0"/>
      <name val="Century Gothic"/>
      <family val="2"/>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0" fillId="0" borderId="7" xfId="0" applyBorder="1" applyAlignment="1" applyProtection="1">
      <alignment horizontal="left" vertical="top" wrapText="1"/>
      <protection locked="0"/>
    </xf>
    <xf numFmtId="0" fontId="4" fillId="13" borderId="1" xfId="0" applyFont="1" applyFill="1" applyBorder="1" applyAlignment="1">
      <alignment wrapText="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44" fillId="0" borderId="0" xfId="0" applyFont="1"/>
    <xf numFmtId="0" fontId="8" fillId="0" borderId="1" xfId="0" applyFont="1" applyBorder="1" applyAlignment="1" applyProtection="1">
      <alignment horizontal="lef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0.96875</c:v>
                </c:pt>
                <c:pt idx="3">
                  <c:v>0.96666666666666667</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8722256"/>
        <c:axId val="-118720624"/>
      </c:barChart>
      <c:catAx>
        <c:axId val="-11872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20624"/>
        <c:crosses val="autoZero"/>
        <c:auto val="1"/>
        <c:lblAlgn val="ctr"/>
        <c:lblOffset val="100"/>
        <c:noMultiLvlLbl val="0"/>
      </c:catAx>
      <c:valAx>
        <c:axId val="-118720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2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0.86111111111111116</c:v>
                </c:pt>
                <c:pt idx="2">
                  <c:v>0.68181818181818177</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87287888"/>
        <c:axId val="-2087287344"/>
      </c:barChart>
      <c:catAx>
        <c:axId val="-208728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87344"/>
        <c:crosses val="autoZero"/>
        <c:auto val="1"/>
        <c:lblAlgn val="ctr"/>
        <c:lblOffset val="100"/>
        <c:noMultiLvlLbl val="0"/>
      </c:catAx>
      <c:valAx>
        <c:axId val="-208728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8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0.6875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87296048"/>
        <c:axId val="-2087294960"/>
      </c:barChart>
      <c:catAx>
        <c:axId val="-2087296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94960"/>
        <c:crosses val="autoZero"/>
        <c:auto val="1"/>
        <c:lblAlgn val="ctr"/>
        <c:lblOffset val="100"/>
        <c:noMultiLvlLbl val="0"/>
      </c:catAx>
      <c:valAx>
        <c:axId val="-208729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9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0.33333333333333331</c:v>
                </c:pt>
                <c:pt idx="2">
                  <c:v>0.66666666666666663</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86540336"/>
        <c:axId val="-2086537072"/>
      </c:barChart>
      <c:catAx>
        <c:axId val="-208654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7072"/>
        <c:crosses val="autoZero"/>
        <c:auto val="1"/>
        <c:lblAlgn val="ctr"/>
        <c:lblOffset val="100"/>
        <c:noMultiLvlLbl val="0"/>
      </c:catAx>
      <c:valAx>
        <c:axId val="-208653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4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0.75</c:v>
                </c:pt>
                <c:pt idx="2">
                  <c:v>0.8571428571428571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86535440"/>
        <c:axId val="-2086539792"/>
      </c:barChart>
      <c:catAx>
        <c:axId val="-208653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9792"/>
        <c:crosses val="autoZero"/>
        <c:auto val="1"/>
        <c:lblAlgn val="ctr"/>
        <c:lblOffset val="100"/>
        <c:noMultiLvlLbl val="0"/>
      </c:catAx>
      <c:valAx>
        <c:axId val="-208653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3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86528368"/>
        <c:axId val="-2086534896"/>
      </c:barChart>
      <c:catAx>
        <c:axId val="-208652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4896"/>
        <c:crosses val="autoZero"/>
        <c:auto val="1"/>
        <c:lblAlgn val="ctr"/>
        <c:lblOffset val="100"/>
        <c:noMultiLvlLbl val="0"/>
      </c:catAx>
      <c:valAx>
        <c:axId val="-208653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2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0.93518518518518523</c:v>
                </c:pt>
                <c:pt idx="1">
                  <c:v>0.87623762376237624</c:v>
                </c:pt>
                <c:pt idx="2">
                  <c:v>0.88461538461538458</c:v>
                </c:pt>
                <c:pt idx="3">
                  <c:v>0.98076923076923073</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86537616"/>
        <c:axId val="-2086540880"/>
      </c:barChart>
      <c:catAx>
        <c:axId val="-208653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40880"/>
        <c:crosses val="autoZero"/>
        <c:auto val="1"/>
        <c:lblAlgn val="ctr"/>
        <c:lblOffset val="100"/>
        <c:noMultiLvlLbl val="0"/>
      </c:catAx>
      <c:valAx>
        <c:axId val="-2086540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3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0.9636963696369637</c:v>
                </c:pt>
                <c:pt idx="1">
                  <c:v>0.83396946564885499</c:v>
                </c:pt>
                <c:pt idx="2">
                  <c:v>0.85272727272727278</c:v>
                </c:pt>
                <c:pt idx="3">
                  <c:v>0.97683397683397688</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86538160"/>
        <c:axId val="-2086538704"/>
      </c:barChart>
      <c:catAx>
        <c:axId val="-2086538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8704"/>
        <c:crosses val="autoZero"/>
        <c:auto val="1"/>
        <c:lblAlgn val="ctr"/>
        <c:lblOffset val="100"/>
        <c:noMultiLvlLbl val="0"/>
      </c:catAx>
      <c:valAx>
        <c:axId val="-208653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6538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0.94944077741107447</c:v>
                </c:pt>
                <c:pt idx="1">
                  <c:v>0.85510354470561567</c:v>
                </c:pt>
                <c:pt idx="2">
                  <c:v>0.86867132867132868</c:v>
                </c:pt>
                <c:pt idx="3">
                  <c:v>0.97880160380160386</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86534352"/>
        <c:axId val="-2086532176"/>
        <c:extLst xmlns:c16r2="http://schemas.microsoft.com/office/drawing/2015/06/chart"/>
      </c:barChart>
      <c:catAx>
        <c:axId val="-208653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2176"/>
        <c:crosses val="autoZero"/>
        <c:auto val="1"/>
        <c:lblAlgn val="ctr"/>
        <c:lblOffset val="100"/>
        <c:noMultiLvlLbl val="0"/>
      </c:catAx>
      <c:valAx>
        <c:axId val="-20865321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653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0.72857142857142865</c:v>
                </c:pt>
                <c:pt idx="1">
                  <c:v>0.57291666666666663</c:v>
                </c:pt>
                <c:pt idx="2">
                  <c:v>0.64634353741496597</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86531632"/>
        <c:axId val="-2086530000"/>
        <c:extLst xmlns:c16r2="http://schemas.microsoft.com/office/drawing/2015/06/chart"/>
      </c:barChart>
      <c:catAx>
        <c:axId val="-208653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530000"/>
        <c:crosses val="autoZero"/>
        <c:auto val="1"/>
        <c:lblAlgn val="ctr"/>
        <c:lblOffset val="100"/>
        <c:noMultiLvlLbl val="0"/>
      </c:catAx>
      <c:valAx>
        <c:axId val="-208653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653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0.94285714285714284</c:v>
                </c:pt>
                <c:pt idx="1">
                  <c:v>0.875</c:v>
                </c:pt>
                <c:pt idx="2">
                  <c:v>0.80769230769230771</c:v>
                </c:pt>
                <c:pt idx="3">
                  <c:v>1</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3414736"/>
        <c:axId val="-113414192"/>
      </c:barChart>
      <c:catAx>
        <c:axId val="-11341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414192"/>
        <c:crosses val="autoZero"/>
        <c:auto val="1"/>
        <c:lblAlgn val="ctr"/>
        <c:lblOffset val="100"/>
        <c:noMultiLvlLbl val="0"/>
      </c:catAx>
      <c:valAx>
        <c:axId val="-11341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41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3427792"/>
        <c:axId val="-113427248"/>
      </c:barChart>
      <c:catAx>
        <c:axId val="-11342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3427248"/>
        <c:crosses val="autoZero"/>
        <c:auto val="1"/>
        <c:lblAlgn val="ctr"/>
        <c:lblOffset val="100"/>
        <c:noMultiLvlLbl val="0"/>
      </c:catAx>
      <c:valAx>
        <c:axId val="-11342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42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0.93548387096774188</c:v>
                </c:pt>
                <c:pt idx="1">
                  <c:v>0.671875</c:v>
                </c:pt>
                <c:pt idx="2">
                  <c:v>0.703125</c:v>
                </c:pt>
                <c:pt idx="3">
                  <c:v>0.9</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8871072"/>
        <c:axId val="-118867808"/>
      </c:barChart>
      <c:catAx>
        <c:axId val="-11887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867808"/>
        <c:crosses val="autoZero"/>
        <c:auto val="1"/>
        <c:lblAlgn val="ctr"/>
        <c:lblOffset val="100"/>
        <c:noMultiLvlLbl val="0"/>
      </c:catAx>
      <c:valAx>
        <c:axId val="-118867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87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0.70270270270270274</c:v>
                </c:pt>
                <c:pt idx="2">
                  <c:v>0.84146341463414631</c:v>
                </c:pt>
                <c:pt idx="3">
                  <c:v>0.95945945945945943</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87285168"/>
        <c:axId val="-2087286800"/>
      </c:barChart>
      <c:catAx>
        <c:axId val="-2087285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86800"/>
        <c:crosses val="autoZero"/>
        <c:auto val="1"/>
        <c:lblAlgn val="ctr"/>
        <c:lblOffset val="100"/>
        <c:noMultiLvlLbl val="0"/>
      </c:catAx>
      <c:valAx>
        <c:axId val="-208728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85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0.92647058823529416</c:v>
                </c:pt>
                <c:pt idx="2">
                  <c:v>0.94117647058823528</c:v>
                </c:pt>
                <c:pt idx="3">
                  <c:v>0.98571428571428577</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87291696"/>
        <c:axId val="-2087288976"/>
      </c:barChart>
      <c:catAx>
        <c:axId val="-208729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88976"/>
        <c:crosses val="autoZero"/>
        <c:auto val="1"/>
        <c:lblAlgn val="ctr"/>
        <c:lblOffset val="100"/>
        <c:noMultiLvlLbl val="0"/>
      </c:catAx>
      <c:valAx>
        <c:axId val="-208728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9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0.95454545454545459</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87285712"/>
        <c:axId val="-2087290064"/>
      </c:barChart>
      <c:catAx>
        <c:axId val="-208728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90064"/>
        <c:crosses val="autoZero"/>
        <c:auto val="1"/>
        <c:lblAlgn val="ctr"/>
        <c:lblOffset val="100"/>
        <c:noMultiLvlLbl val="0"/>
      </c:catAx>
      <c:valAx>
        <c:axId val="-208729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8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0.67647058823529416</c:v>
                </c:pt>
                <c:pt idx="2">
                  <c:v>0.88235294117647056</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87291152"/>
        <c:axId val="-2087297136"/>
      </c:barChart>
      <c:catAx>
        <c:axId val="-208729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97136"/>
        <c:crosses val="autoZero"/>
        <c:auto val="1"/>
        <c:lblAlgn val="ctr"/>
        <c:lblOffset val="100"/>
        <c:noMultiLvlLbl val="0"/>
      </c:catAx>
      <c:valAx>
        <c:axId val="-208729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9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0.9821428571428571</c:v>
                </c:pt>
                <c:pt idx="2">
                  <c:v>0.9821428571428571</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87293872"/>
        <c:axId val="-2087290608"/>
      </c:barChart>
      <c:catAx>
        <c:axId val="-208729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290608"/>
        <c:crosses val="autoZero"/>
        <c:auto val="1"/>
        <c:lblAlgn val="ctr"/>
        <c:lblOffset val="100"/>
        <c:noMultiLvlLbl val="0"/>
      </c:catAx>
      <c:valAx>
        <c:axId val="-208729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29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SheetLayoutView="100" workbookViewId="0">
      <selection activeCell="G19" sqref="G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408</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CHIHIA</v>
      </c>
    </row>
    <row r="24" spans="1:11" ht="33" customHeight="1" x14ac:dyDescent="0.25">
      <c r="A24" s="86" t="s">
        <v>328</v>
      </c>
      <c r="B24" s="303">
        <f>AVERAGE('A1 Exploitation'!D549,'A1 Technique'!D199)</f>
        <v>0.94944077741107447</v>
      </c>
      <c r="C24" s="303"/>
      <c r="D24" s="78"/>
      <c r="E24" s="78"/>
      <c r="F24" s="78"/>
      <c r="G24" s="78"/>
      <c r="H24" s="78"/>
      <c r="I24" s="78"/>
    </row>
    <row r="25" spans="1:11" ht="33" customHeight="1" x14ac:dyDescent="0.25">
      <c r="A25" s="85" t="s">
        <v>329</v>
      </c>
      <c r="B25" s="303">
        <f>AVERAGE('A2 Exploitation'!D549,'A2 Technique'!D199)</f>
        <v>0.85510354470561567</v>
      </c>
      <c r="C25" s="303"/>
      <c r="D25" s="78"/>
      <c r="E25" s="78"/>
      <c r="F25" s="78"/>
      <c r="G25" s="78"/>
      <c r="H25" s="78"/>
      <c r="I25" s="78"/>
    </row>
    <row r="26" spans="1:11" ht="33" customHeight="1" x14ac:dyDescent="0.25">
      <c r="A26" s="86" t="s">
        <v>330</v>
      </c>
      <c r="B26" s="303">
        <f>AVERAGE('A3 Exploitation'!D549,'A3 Technique'!D199)</f>
        <v>0.86867132867132868</v>
      </c>
      <c r="C26" s="303"/>
      <c r="D26" s="78"/>
      <c r="E26" s="78"/>
      <c r="F26" s="78"/>
      <c r="G26" s="78"/>
      <c r="H26" s="78"/>
      <c r="I26" s="78"/>
    </row>
    <row r="27" spans="1:11" ht="33" customHeight="1" x14ac:dyDescent="0.25">
      <c r="A27" s="86" t="s">
        <v>331</v>
      </c>
      <c r="B27" s="303">
        <f>AVERAGE('A4 Exploitation'!D549,'A4 Technique'!D199)</f>
        <v>0.97880160380160386</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CHIHIA</v>
      </c>
    </row>
    <row r="34" spans="1:10" ht="33" customHeight="1" x14ac:dyDescent="0.25">
      <c r="A34" s="86" t="s">
        <v>328</v>
      </c>
      <c r="B34" s="303">
        <f>'A1 Exploitation'!D549</f>
        <v>0.9636963696369637</v>
      </c>
      <c r="C34" s="303"/>
      <c r="D34" s="78"/>
      <c r="E34" s="78"/>
      <c r="F34" s="78"/>
      <c r="G34" s="78"/>
      <c r="H34" s="78"/>
      <c r="I34" s="78"/>
    </row>
    <row r="35" spans="1:10" ht="33" customHeight="1" x14ac:dyDescent="0.25">
      <c r="A35" s="85" t="s">
        <v>329</v>
      </c>
      <c r="B35" s="303">
        <f>'A2 Exploitation'!D549</f>
        <v>0.83396946564885499</v>
      </c>
      <c r="C35" s="303"/>
      <c r="D35" s="78"/>
      <c r="E35" s="78"/>
      <c r="F35" s="78"/>
      <c r="G35" s="78"/>
      <c r="H35" s="78"/>
      <c r="I35" s="78"/>
    </row>
    <row r="36" spans="1:10" ht="33" customHeight="1" x14ac:dyDescent="0.25">
      <c r="A36" s="86" t="s">
        <v>330</v>
      </c>
      <c r="B36" s="303">
        <f>'A3 Exploitation'!D549</f>
        <v>0.85272727272727278</v>
      </c>
      <c r="C36" s="303"/>
      <c r="D36" s="78"/>
      <c r="E36" s="78"/>
      <c r="F36" s="78"/>
      <c r="G36" s="78"/>
      <c r="H36" s="78"/>
      <c r="I36" s="78"/>
    </row>
    <row r="37" spans="1:10" ht="33" customHeight="1" x14ac:dyDescent="0.25">
      <c r="A37" s="86" t="s">
        <v>331</v>
      </c>
      <c r="B37" s="303">
        <f>'A4 Exploitation'!D549</f>
        <v>0.97683397683397688</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CHIHIA</v>
      </c>
    </row>
    <row r="43" spans="1:10" ht="33" customHeight="1" x14ac:dyDescent="0.25">
      <c r="A43" s="86" t="s">
        <v>328</v>
      </c>
      <c r="B43" s="303">
        <f>AVERAGE('A1 Exploitation'!D547, 'A1 Technique'!D197)</f>
        <v>0.72857142857142865</v>
      </c>
      <c r="C43" s="303"/>
      <c r="D43" s="78"/>
      <c r="E43" s="78"/>
      <c r="F43" s="78"/>
      <c r="G43" s="78"/>
      <c r="H43" s="78"/>
      <c r="I43" s="78"/>
    </row>
    <row r="44" spans="1:10" ht="33" customHeight="1" x14ac:dyDescent="0.25">
      <c r="A44" s="85" t="s">
        <v>329</v>
      </c>
      <c r="B44" s="303">
        <f>AVERAGE('A2 Exploitation'!D547, 'A2 Technique'!D197)</f>
        <v>0.57291666666666663</v>
      </c>
      <c r="C44" s="303"/>
      <c r="D44" s="78"/>
      <c r="E44" s="78"/>
      <c r="F44" s="78"/>
      <c r="G44" s="78"/>
      <c r="H44" s="78"/>
      <c r="I44" s="78"/>
    </row>
    <row r="45" spans="1:10" ht="33" customHeight="1" x14ac:dyDescent="0.25">
      <c r="A45" s="86" t="s">
        <v>330</v>
      </c>
      <c r="B45" s="303">
        <f>AVERAGE('A3 Exploitation'!D547, 'A3 Technique'!D197)</f>
        <v>0.64634353741496597</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CHIHIA</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0.96666666666666667</v>
      </c>
      <c r="C53" s="306"/>
      <c r="D53" s="78"/>
      <c r="E53" s="78"/>
      <c r="F53" s="78"/>
      <c r="G53" s="78"/>
      <c r="H53" s="78"/>
      <c r="I53" s="78"/>
    </row>
    <row r="54" spans="1:10" ht="33" customHeight="1" x14ac:dyDescent="0.25">
      <c r="A54" s="86" t="s">
        <v>330</v>
      </c>
      <c r="B54" s="306">
        <f>'A3 Exploitation'!D46</f>
        <v>0.96875</v>
      </c>
      <c r="C54" s="306"/>
      <c r="D54" s="78"/>
      <c r="E54" s="78"/>
      <c r="F54" s="78"/>
      <c r="G54" s="78"/>
      <c r="H54" s="78"/>
      <c r="I54" s="78"/>
    </row>
    <row r="55" spans="1:10" ht="33" customHeight="1" x14ac:dyDescent="0.25">
      <c r="A55" s="86" t="s">
        <v>331</v>
      </c>
      <c r="B55" s="306">
        <f>'A4 Exploitation'!D46</f>
        <v>0.96666666666666667</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CHIHIA</v>
      </c>
    </row>
    <row r="61" spans="1:10" ht="33" customHeight="1" x14ac:dyDescent="0.25">
      <c r="A61" s="86" t="s">
        <v>328</v>
      </c>
      <c r="B61" s="303">
        <f>'A1 Exploitation'!D103</f>
        <v>0.94285714285714284</v>
      </c>
      <c r="C61" s="303"/>
      <c r="D61" s="78"/>
      <c r="E61" s="78"/>
      <c r="F61" s="78"/>
      <c r="G61" s="78"/>
      <c r="H61" s="78"/>
      <c r="I61" s="78"/>
    </row>
    <row r="62" spans="1:10" ht="33" customHeight="1" x14ac:dyDescent="0.25">
      <c r="A62" s="85" t="s">
        <v>329</v>
      </c>
      <c r="B62" s="303">
        <f>'A2 Exploitation'!D103</f>
        <v>0.875</v>
      </c>
      <c r="C62" s="303"/>
      <c r="D62" s="78"/>
      <c r="E62" s="78"/>
      <c r="F62" s="78"/>
      <c r="G62" s="78"/>
      <c r="H62" s="78"/>
      <c r="I62" s="78"/>
    </row>
    <row r="63" spans="1:10" ht="33" customHeight="1" x14ac:dyDescent="0.25">
      <c r="A63" s="86" t="s">
        <v>330</v>
      </c>
      <c r="B63" s="303">
        <f>'A3 Exploitation'!D103</f>
        <v>0.80769230769230771</v>
      </c>
      <c r="C63" s="303"/>
      <c r="D63" s="78"/>
      <c r="E63" s="78"/>
      <c r="F63" s="78"/>
      <c r="G63" s="78"/>
      <c r="H63" s="78"/>
      <c r="I63" s="78"/>
    </row>
    <row r="64" spans="1:10" ht="33" customHeight="1" x14ac:dyDescent="0.25">
      <c r="A64" s="86" t="s">
        <v>331</v>
      </c>
      <c r="B64" s="303">
        <f>'A4 Exploitation'!D103</f>
        <v>1</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CHIHIA</v>
      </c>
    </row>
    <row r="70" spans="1:10" ht="33" customHeight="1" x14ac:dyDescent="0.25">
      <c r="A70" s="86" t="s">
        <v>328</v>
      </c>
      <c r="B70" s="303">
        <f>'A1 Exploitation'!D158</f>
        <v>0.97142857142857142</v>
      </c>
      <c r="C70" s="303"/>
      <c r="D70" s="78"/>
      <c r="E70" s="78"/>
      <c r="F70" s="78"/>
      <c r="G70" s="78"/>
      <c r="H70" s="78"/>
      <c r="I70" s="78"/>
    </row>
    <row r="71" spans="1:10" ht="33" customHeight="1" x14ac:dyDescent="0.25">
      <c r="A71" s="85" t="s">
        <v>329</v>
      </c>
      <c r="B71" s="303">
        <f>'A2 Exploitation'!D158</f>
        <v>0.7</v>
      </c>
      <c r="C71" s="303"/>
      <c r="D71" s="78"/>
      <c r="E71" s="78"/>
      <c r="F71" s="78"/>
      <c r="G71" s="78"/>
      <c r="H71" s="78"/>
      <c r="I71" s="78"/>
    </row>
    <row r="72" spans="1:10" ht="33" customHeight="1" x14ac:dyDescent="0.25">
      <c r="A72" s="86" t="s">
        <v>330</v>
      </c>
      <c r="B72" s="303" t="e">
        <f>'A3 Exploitation'!D158</f>
        <v>#DIV/0!</v>
      </c>
      <c r="C72" s="303"/>
      <c r="D72" s="78"/>
      <c r="E72" s="78"/>
      <c r="F72" s="78"/>
      <c r="G72" s="78"/>
      <c r="H72" s="78"/>
      <c r="I72" s="78"/>
    </row>
    <row r="73" spans="1:10" ht="33" customHeight="1" x14ac:dyDescent="0.25">
      <c r="A73" s="86" t="s">
        <v>331</v>
      </c>
      <c r="B73" s="303" t="e">
        <f>'A4 Exploitation'!D158</f>
        <v>#DIV/0!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CHIHIA</v>
      </c>
    </row>
    <row r="79" spans="1:10" ht="33" customHeight="1" x14ac:dyDescent="0.25">
      <c r="A79" s="86" t="s">
        <v>328</v>
      </c>
      <c r="B79" s="303">
        <f>'A1 Exploitation'!D205</f>
        <v>0.93548387096774188</v>
      </c>
      <c r="C79" s="303"/>
      <c r="D79" s="78"/>
      <c r="E79" s="78"/>
      <c r="F79" s="78"/>
      <c r="G79" s="78"/>
      <c r="H79" s="78"/>
      <c r="I79" s="78"/>
    </row>
    <row r="80" spans="1:10" ht="33" customHeight="1" x14ac:dyDescent="0.25">
      <c r="A80" s="85" t="s">
        <v>329</v>
      </c>
      <c r="B80" s="303">
        <f>'A2 Exploitation'!D205</f>
        <v>0.671875</v>
      </c>
      <c r="C80" s="303"/>
      <c r="D80" s="78"/>
      <c r="E80" s="78"/>
      <c r="F80" s="78"/>
      <c r="G80" s="78"/>
      <c r="H80" s="78"/>
      <c r="I80" s="78"/>
    </row>
    <row r="81" spans="1:10" ht="33" customHeight="1" x14ac:dyDescent="0.25">
      <c r="A81" s="86" t="s">
        <v>330</v>
      </c>
      <c r="B81" s="303">
        <f>'A3 Exploitation'!D205</f>
        <v>0.703125</v>
      </c>
      <c r="C81" s="303"/>
      <c r="D81" s="78"/>
      <c r="E81" s="78"/>
      <c r="F81" s="78"/>
      <c r="G81" s="78"/>
      <c r="H81" s="78"/>
      <c r="I81" s="78"/>
    </row>
    <row r="82" spans="1:10" ht="33" customHeight="1" x14ac:dyDescent="0.25">
      <c r="A82" s="86" t="s">
        <v>331</v>
      </c>
      <c r="B82" s="303">
        <f>'A4 Exploitation'!D205</f>
        <v>0.9</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CHIHIA</v>
      </c>
    </row>
    <row r="88" spans="1:10" ht="33" customHeight="1" x14ac:dyDescent="0.25">
      <c r="A88" s="86" t="s">
        <v>328</v>
      </c>
      <c r="B88" s="303">
        <f>'A1 Exploitation'!D266</f>
        <v>1</v>
      </c>
      <c r="C88" s="303"/>
      <c r="D88" s="78"/>
      <c r="E88" s="78"/>
      <c r="F88" s="78"/>
      <c r="G88" s="78"/>
      <c r="H88" s="78"/>
      <c r="I88" s="78"/>
    </row>
    <row r="89" spans="1:10" ht="33" customHeight="1" x14ac:dyDescent="0.25">
      <c r="A89" s="85" t="s">
        <v>329</v>
      </c>
      <c r="B89" s="303">
        <f>'A2 Exploitation'!D266</f>
        <v>0.70270270270270274</v>
      </c>
      <c r="C89" s="303"/>
      <c r="D89" s="78"/>
      <c r="E89" s="78"/>
      <c r="F89" s="78"/>
      <c r="G89" s="78"/>
      <c r="H89" s="78"/>
      <c r="I89" s="78"/>
    </row>
    <row r="90" spans="1:10" ht="33" customHeight="1" x14ac:dyDescent="0.25">
      <c r="A90" s="86" t="s">
        <v>330</v>
      </c>
      <c r="B90" s="303">
        <f>'A3 Exploitation'!D266</f>
        <v>0.84146341463414631</v>
      </c>
      <c r="C90" s="303"/>
      <c r="D90" s="78"/>
      <c r="E90" s="78"/>
      <c r="F90" s="78"/>
      <c r="G90" s="78"/>
      <c r="H90" s="78"/>
      <c r="I90" s="78"/>
    </row>
    <row r="91" spans="1:10" ht="33" customHeight="1" x14ac:dyDescent="0.25">
      <c r="A91" s="86" t="s">
        <v>331</v>
      </c>
      <c r="B91" s="303">
        <f>'A4 Exploitation'!D266</f>
        <v>0.95945945945945943</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CHIHIA</v>
      </c>
    </row>
    <row r="97" spans="1:10" ht="33" customHeight="1" x14ac:dyDescent="0.25">
      <c r="A97" s="86" t="s">
        <v>328</v>
      </c>
      <c r="B97" s="303">
        <f>'A1 Exploitation'!D318</f>
        <v>1</v>
      </c>
      <c r="C97" s="303"/>
      <c r="D97" s="78"/>
      <c r="E97" s="78"/>
      <c r="F97" s="78"/>
      <c r="G97" s="78"/>
      <c r="H97" s="78"/>
      <c r="I97" s="78"/>
    </row>
    <row r="98" spans="1:10" ht="33" customHeight="1" x14ac:dyDescent="0.25">
      <c r="A98" s="85" t="s">
        <v>329</v>
      </c>
      <c r="B98" s="303">
        <f>'A2 Exploitation'!D318</f>
        <v>0.92647058823529416</v>
      </c>
      <c r="C98" s="303"/>
      <c r="D98" s="78"/>
      <c r="E98" s="78"/>
      <c r="F98" s="78"/>
      <c r="G98" s="78"/>
      <c r="H98" s="78"/>
      <c r="I98" s="78"/>
    </row>
    <row r="99" spans="1:10" ht="33" customHeight="1" x14ac:dyDescent="0.25">
      <c r="A99" s="86" t="s">
        <v>330</v>
      </c>
      <c r="B99" s="303">
        <f>'A3 Exploitation'!D318</f>
        <v>0.94117647058823528</v>
      </c>
      <c r="C99" s="303"/>
      <c r="D99" s="78"/>
      <c r="E99" s="78"/>
      <c r="F99" s="78"/>
      <c r="G99" s="78"/>
      <c r="H99" s="78"/>
      <c r="I99" s="78"/>
    </row>
    <row r="100" spans="1:10" ht="33" customHeight="1" x14ac:dyDescent="0.25">
      <c r="A100" s="86" t="s">
        <v>331</v>
      </c>
      <c r="B100" s="303">
        <f>'A4 Exploitation'!D318</f>
        <v>0.98571428571428577</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CHIHIA</v>
      </c>
    </row>
    <row r="106" spans="1:10" ht="33" customHeight="1" x14ac:dyDescent="0.25">
      <c r="A106" s="86" t="s">
        <v>328</v>
      </c>
      <c r="B106" s="303">
        <f>'A1 Exploitation'!D358</f>
        <v>0.95833333333333337</v>
      </c>
      <c r="C106" s="303"/>
      <c r="D106" s="78"/>
      <c r="E106" s="78"/>
      <c r="F106" s="78"/>
      <c r="G106" s="78"/>
      <c r="H106" s="78"/>
      <c r="I106" s="78"/>
    </row>
    <row r="107" spans="1:10" ht="33" customHeight="1" x14ac:dyDescent="0.25">
      <c r="A107" s="85" t="s">
        <v>329</v>
      </c>
      <c r="B107" s="303">
        <f>'A2 Exploitation'!D358</f>
        <v>0.95454545454545459</v>
      </c>
      <c r="C107" s="303"/>
      <c r="D107" s="78"/>
      <c r="E107" s="78"/>
      <c r="F107" s="78"/>
      <c r="G107" s="78"/>
      <c r="H107" s="78"/>
      <c r="I107" s="78"/>
    </row>
    <row r="108" spans="1:10" ht="33" customHeight="1" x14ac:dyDescent="0.25">
      <c r="A108" s="86" t="s">
        <v>330</v>
      </c>
      <c r="B108" s="303">
        <f>'A3 Exploitation'!D358</f>
        <v>0.875</v>
      </c>
      <c r="C108" s="303"/>
      <c r="D108" s="78"/>
      <c r="E108" s="78"/>
      <c r="F108" s="78"/>
      <c r="G108" s="78"/>
      <c r="H108" s="78"/>
      <c r="I108" s="78"/>
    </row>
    <row r="109" spans="1:10" ht="33" customHeight="1" x14ac:dyDescent="0.25">
      <c r="A109" s="86" t="s">
        <v>331</v>
      </c>
      <c r="B109" s="303">
        <f>'A4 Exploitation'!D358</f>
        <v>1</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CHIHIA</v>
      </c>
    </row>
    <row r="115" spans="1:10" ht="33" customHeight="1" x14ac:dyDescent="0.25">
      <c r="A115" s="86" t="s">
        <v>328</v>
      </c>
      <c r="B115" s="303">
        <f>'A1 Exploitation'!D391</f>
        <v>0.97058823529411764</v>
      </c>
      <c r="C115" s="303"/>
      <c r="D115" s="78"/>
      <c r="E115" s="78"/>
      <c r="F115" s="78"/>
      <c r="G115" s="78"/>
      <c r="H115" s="78"/>
      <c r="I115" s="78"/>
    </row>
    <row r="116" spans="1:10" ht="33" customHeight="1" x14ac:dyDescent="0.25">
      <c r="A116" s="85" t="s">
        <v>329</v>
      </c>
      <c r="B116" s="303">
        <f>'A2 Exploitation'!D391</f>
        <v>0.67647058823529416</v>
      </c>
      <c r="C116" s="303"/>
      <c r="D116" s="78"/>
      <c r="E116" s="78"/>
      <c r="F116" s="78"/>
      <c r="G116" s="78"/>
      <c r="H116" s="78"/>
      <c r="I116" s="78"/>
    </row>
    <row r="117" spans="1:10" ht="33" customHeight="1" x14ac:dyDescent="0.25">
      <c r="A117" s="86" t="s">
        <v>330</v>
      </c>
      <c r="B117" s="303">
        <f>'A3 Exploitation'!D391</f>
        <v>0.88235294117647056</v>
      </c>
      <c r="C117" s="303"/>
      <c r="D117" s="78"/>
      <c r="E117" s="78"/>
      <c r="F117" s="78"/>
      <c r="G117" s="78"/>
      <c r="H117" s="78"/>
      <c r="I117" s="78"/>
    </row>
    <row r="118" spans="1:10" ht="33" customHeight="1" x14ac:dyDescent="0.25">
      <c r="A118" s="86" t="s">
        <v>331</v>
      </c>
      <c r="B118" s="303">
        <f>'A4 Exploitation'!D391</f>
        <v>1</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CHIHIA</v>
      </c>
    </row>
    <row r="124" spans="1:10" ht="33" customHeight="1" x14ac:dyDescent="0.25">
      <c r="A124" s="86" t="s">
        <v>328</v>
      </c>
      <c r="B124" s="303">
        <f>'A1 Exploitation'!D444</f>
        <v>0.96551724137931039</v>
      </c>
      <c r="C124" s="303"/>
      <c r="D124" s="78"/>
      <c r="E124" s="78"/>
      <c r="F124" s="78"/>
      <c r="G124" s="78"/>
      <c r="H124" s="78"/>
      <c r="I124" s="78"/>
    </row>
    <row r="125" spans="1:10" ht="33" customHeight="1" x14ac:dyDescent="0.25">
      <c r="A125" s="85" t="s">
        <v>329</v>
      </c>
      <c r="B125" s="303">
        <f>'A2 Exploitation'!D444</f>
        <v>0.9821428571428571</v>
      </c>
      <c r="C125" s="303"/>
      <c r="D125" s="78"/>
      <c r="E125" s="78"/>
      <c r="F125" s="78"/>
      <c r="G125" s="78"/>
      <c r="H125" s="78"/>
      <c r="I125" s="78"/>
    </row>
    <row r="126" spans="1:10" ht="33" customHeight="1" x14ac:dyDescent="0.25">
      <c r="A126" s="86" t="s">
        <v>330</v>
      </c>
      <c r="B126" s="303">
        <f>'A3 Exploitation'!D444</f>
        <v>0.9821428571428571</v>
      </c>
      <c r="C126" s="303"/>
      <c r="D126" s="78"/>
      <c r="E126" s="78"/>
      <c r="F126" s="78"/>
      <c r="G126" s="78"/>
      <c r="H126" s="78"/>
      <c r="I126" s="78"/>
    </row>
    <row r="127" spans="1:10" ht="33" customHeight="1" x14ac:dyDescent="0.25">
      <c r="A127" s="86" t="s">
        <v>331</v>
      </c>
      <c r="B127" s="303">
        <f>'A4 Exploitation'!D444</f>
        <v>1</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CHIHIA</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0.86111111111111116</v>
      </c>
      <c r="C134" s="303"/>
      <c r="D134" s="78"/>
      <c r="E134" s="78"/>
      <c r="F134" s="78"/>
      <c r="G134" s="78"/>
      <c r="H134" s="78"/>
      <c r="I134" s="78"/>
    </row>
    <row r="135" spans="1:10" ht="33" customHeight="1" x14ac:dyDescent="0.25">
      <c r="A135" s="86" t="s">
        <v>330</v>
      </c>
      <c r="B135" s="303">
        <f>'A3 Exploitation'!D481</f>
        <v>0.68181818181818177</v>
      </c>
      <c r="C135" s="303"/>
      <c r="D135" s="78"/>
      <c r="E135" s="78"/>
      <c r="F135" s="78"/>
      <c r="G135" s="78"/>
      <c r="H135" s="78"/>
      <c r="I135" s="78"/>
    </row>
    <row r="136" spans="1:10" ht="33" customHeight="1" x14ac:dyDescent="0.25">
      <c r="A136" s="86" t="s">
        <v>331</v>
      </c>
      <c r="B136" s="303">
        <f>'A4 Exploitation'!D481</f>
        <v>1</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CHIHIA</v>
      </c>
    </row>
    <row r="142" spans="1:10" ht="33" customHeight="1" x14ac:dyDescent="0.25">
      <c r="A142" s="86" t="s">
        <v>328</v>
      </c>
      <c r="B142" s="303">
        <f>'A1 Exploitation'!D503</f>
        <v>0.6875</v>
      </c>
      <c r="C142" s="303"/>
      <c r="D142" s="78"/>
      <c r="E142" s="78"/>
      <c r="F142" s="78"/>
      <c r="G142" s="78"/>
      <c r="H142" s="78"/>
      <c r="I142" s="78"/>
    </row>
    <row r="143" spans="1:10" ht="33" customHeight="1" x14ac:dyDescent="0.25">
      <c r="A143" s="85" t="s">
        <v>329</v>
      </c>
      <c r="B143" s="303">
        <f>'A2 Exploitation'!D503</f>
        <v>1</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1</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CHIHIA</v>
      </c>
    </row>
    <row r="151" spans="1:10" ht="33" customHeight="1" x14ac:dyDescent="0.25">
      <c r="A151" s="86" t="s">
        <v>328</v>
      </c>
      <c r="B151" s="303">
        <f>'A1 Exploitation'!D514</f>
        <v>0.75</v>
      </c>
      <c r="C151" s="303"/>
      <c r="D151" s="78"/>
      <c r="E151" s="78"/>
      <c r="F151" s="78"/>
      <c r="G151" s="78"/>
      <c r="H151" s="78"/>
      <c r="I151" s="78"/>
    </row>
    <row r="152" spans="1:10" ht="33" customHeight="1" x14ac:dyDescent="0.25">
      <c r="A152" s="85" t="s">
        <v>329</v>
      </c>
      <c r="B152" s="303">
        <f>'A2 Exploitation'!D514</f>
        <v>0.33333333333333331</v>
      </c>
      <c r="C152" s="303"/>
      <c r="D152" s="78"/>
      <c r="E152" s="78"/>
      <c r="F152" s="78"/>
      <c r="G152" s="78"/>
      <c r="H152" s="78"/>
      <c r="I152" s="78"/>
    </row>
    <row r="153" spans="1:10" ht="33" customHeight="1" x14ac:dyDescent="0.25">
      <c r="A153" s="86" t="s">
        <v>330</v>
      </c>
      <c r="B153" s="303">
        <f>'A3 Exploitation'!D514</f>
        <v>0.66666666666666663</v>
      </c>
      <c r="C153" s="303"/>
      <c r="D153" s="78"/>
      <c r="E153" s="78"/>
      <c r="F153" s="78"/>
      <c r="G153" s="78"/>
      <c r="H153" s="78"/>
      <c r="I153" s="78"/>
    </row>
    <row r="154" spans="1:10" ht="33" customHeight="1" x14ac:dyDescent="0.25">
      <c r="A154" s="86" t="s">
        <v>331</v>
      </c>
      <c r="B154" s="303">
        <f>'A4 Exploitation'!D514</f>
        <v>0.83333333333333337</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CHIHIA</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0.75</v>
      </c>
      <c r="C162" s="303"/>
      <c r="D162" s="78"/>
      <c r="E162" s="78"/>
      <c r="F162" s="78"/>
      <c r="G162" s="78"/>
      <c r="H162" s="78"/>
      <c r="I162" s="78"/>
    </row>
    <row r="163" spans="1:10" ht="33" customHeight="1" x14ac:dyDescent="0.25">
      <c r="A163" s="86" t="s">
        <v>330</v>
      </c>
      <c r="B163" s="303">
        <f>'A3 Exploitation'!D534</f>
        <v>0.8571428571428571</v>
      </c>
      <c r="C163" s="303"/>
      <c r="D163" s="78"/>
      <c r="E163" s="78"/>
      <c r="F163" s="78"/>
      <c r="G163" s="78"/>
      <c r="H163" s="78"/>
      <c r="I163" s="78"/>
    </row>
    <row r="164" spans="1:10" ht="33" customHeight="1" x14ac:dyDescent="0.25">
      <c r="A164" s="86" t="s">
        <v>331</v>
      </c>
      <c r="B164" s="303">
        <f>'A4 Exploitation'!D534</f>
        <v>1</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CHIHIA</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1</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CHIHIA</v>
      </c>
    </row>
    <row r="179" spans="1:10" ht="33" customHeight="1" x14ac:dyDescent="0.25">
      <c r="A179" s="86" t="s">
        <v>328</v>
      </c>
      <c r="B179" s="303">
        <f>'A1 Technique'!D199</f>
        <v>0.93518518518518523</v>
      </c>
      <c r="C179" s="303"/>
    </row>
    <row r="180" spans="1:10" ht="33" customHeight="1" x14ac:dyDescent="0.25">
      <c r="A180" s="85" t="s">
        <v>329</v>
      </c>
      <c r="B180" s="303">
        <f>'A2 Technique'!D199</f>
        <v>0.87623762376237624</v>
      </c>
      <c r="C180" s="303"/>
    </row>
    <row r="181" spans="1:10" ht="33" customHeight="1" x14ac:dyDescent="0.25">
      <c r="A181" s="86" t="s">
        <v>330</v>
      </c>
      <c r="B181" s="303">
        <f>'A3 Technique'!D199</f>
        <v>0.88461538461538458</v>
      </c>
      <c r="C181" s="303"/>
    </row>
    <row r="182" spans="1:10" ht="33" customHeight="1" x14ac:dyDescent="0.25">
      <c r="A182" s="86" t="s">
        <v>331</v>
      </c>
      <c r="B182" s="303">
        <f>'A4 Technique'!D199</f>
        <v>0.98076923076923073</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X2bBuXD7euDAyyXY1K/FpAZDZxd2wwy/9frHUlwTmyZIZCOk+FyM5bO9zlTh3ZrZnXNoMybFU2vlrMm45tYtg==" saltValue="1KEEh0CHJ8bDmULJBQWUjw=="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419" zoomScale="60" workbookViewId="0">
      <selection activeCell="D432" sqref="D431:D4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K5wLeVHY/FKnv2+SfF84vIkPRmPDyAbb+YPYFi5CRMLMd7cb0q9S8IuG2Ux+X4VXOE2R9wLLRZ+Tw9oBPHzyg==" saltValue="ha8bWnI6TM3LB10m7iE0P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CHIHIA</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419" zoomScale="6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E7BoV35kQoXs6H05QqhP8Mg+cBcCjYFVfN4MgdMF9r4r081N1BU9nXBEg7DUvfzSNJKOXxzaSrehpTz4s1wQ==" saltValue="BT9XSZ4jDYIMfWNINvZhD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CHIHIA</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4" t="e">
        <f>E197/F197</f>
        <v>#DIV/0!</v>
      </c>
      <c r="E197" s="300">
        <f>COUNTIF('A5 Technique'!F17:F193,"ok")</f>
        <v>0</v>
      </c>
      <c r="F197" s="30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A7" zoomScale="80" zoomScaleNormal="80" zoomScaleSheetLayoutView="70" workbookViewId="0">
      <selection activeCell="F71" sqref="F7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t="s">
        <v>409</v>
      </c>
      <c r="C9" s="333"/>
      <c r="D9" s="333"/>
      <c r="E9" s="333"/>
      <c r="F9" s="333"/>
      <c r="G9" s="125"/>
    </row>
    <row r="10" spans="1:7" ht="24" x14ac:dyDescent="0.45">
      <c r="A10" s="15" t="s">
        <v>44</v>
      </c>
      <c r="B10" s="334" t="s">
        <v>410</v>
      </c>
      <c r="C10" s="334"/>
      <c r="D10" s="334"/>
      <c r="E10" s="334"/>
      <c r="F10" s="334"/>
      <c r="G10" s="125"/>
    </row>
    <row r="11" spans="1:7" ht="24" x14ac:dyDescent="0.45">
      <c r="A11" s="14" t="s">
        <v>43</v>
      </c>
      <c r="B11" s="329">
        <v>43188</v>
      </c>
      <c r="C11" s="329"/>
      <c r="D11" s="329"/>
      <c r="E11" s="329"/>
      <c r="F11" s="329"/>
      <c r="G11" s="125"/>
    </row>
    <row r="12" spans="1:7" ht="24" x14ac:dyDescent="0.45">
      <c r="A12" s="14" t="s">
        <v>239</v>
      </c>
      <c r="B12" s="327">
        <f>D549</f>
        <v>0.9636963696369637</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1</v>
      </c>
      <c r="C66" s="130"/>
      <c r="D66" s="113" t="s">
        <v>411</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49.5" x14ac:dyDescent="0.3">
      <c r="A70" s="70" t="s">
        <v>377</v>
      </c>
      <c r="B70" s="130">
        <v>2</v>
      </c>
      <c r="C70" s="130"/>
      <c r="D70" s="129" t="s">
        <v>412</v>
      </c>
      <c r="E70" s="106"/>
      <c r="F70" s="204" t="s">
        <v>356</v>
      </c>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1</v>
      </c>
      <c r="C88" s="130"/>
      <c r="D88" s="137" t="s">
        <v>413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414</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1</v>
      </c>
      <c r="C99" s="213"/>
      <c r="D99" s="251">
        <v>0.8</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66</v>
      </c>
    </row>
    <row r="103" spans="1:7" ht="18" x14ac:dyDescent="0.35">
      <c r="A103" s="42" t="s">
        <v>199</v>
      </c>
      <c r="B103" s="152"/>
      <c r="C103" s="153"/>
      <c r="D103" s="144">
        <f>D102/(COUNT(B88:C93,B53:C60,B65:C83,B95:C99)*2)</f>
        <v>0.94285714285714284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415</v>
      </c>
      <c r="E147" s="116"/>
      <c r="F147" s="204" t="s">
        <v>356</v>
      </c>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1</v>
      </c>
      <c r="C153" s="140"/>
      <c r="D153" s="251">
        <v>0.8</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75.75" x14ac:dyDescent="0.3">
      <c r="A178" s="4" t="s">
        <v>59</v>
      </c>
      <c r="B178" s="130">
        <v>0</v>
      </c>
      <c r="C178" s="130"/>
      <c r="D178" s="295" t="s">
        <v>416</v>
      </c>
      <c r="E178" s="69" t="s">
        <v>417</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1</v>
      </c>
      <c r="C186" s="136" t="str">
        <f>IF(B186=0, -10, "0")</f>
        <v>0</v>
      </c>
      <c r="D186" s="295" t="s">
        <v>418</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1</v>
      </c>
      <c r="C200" s="130"/>
      <c r="D200" s="251">
        <v>0.8</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419</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33" x14ac:dyDescent="0.3">
      <c r="A352" s="219" t="s">
        <v>392</v>
      </c>
      <c r="B352" s="130">
        <v>1</v>
      </c>
      <c r="C352" s="131"/>
      <c r="D352" s="116" t="s">
        <v>420</v>
      </c>
      <c r="E352" s="106"/>
      <c r="F352" s="204" t="s">
        <v>356</v>
      </c>
      <c r="G352" s="127"/>
    </row>
    <row r="353" spans="1:7" ht="45" x14ac:dyDescent="0.3">
      <c r="A353" s="56" t="s">
        <v>249</v>
      </c>
      <c r="B353" s="13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421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422</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33" x14ac:dyDescent="0.3">
      <c r="A438" s="10" t="s">
        <v>392</v>
      </c>
      <c r="B438" s="130">
        <v>1</v>
      </c>
      <c r="C438" s="150" t="str">
        <f>IF(B438=0, -5, "0")</f>
        <v>0</v>
      </c>
      <c r="D438" s="129" t="s">
        <v>423</v>
      </c>
      <c r="E438" s="94"/>
      <c r="F438" s="204" t="s">
        <v>356</v>
      </c>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43188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49.5" x14ac:dyDescent="0.3">
      <c r="A488" s="4" t="s">
        <v>263</v>
      </c>
      <c r="B488" s="130">
        <v>0</v>
      </c>
      <c r="C488" s="130"/>
      <c r="D488" s="95" t="s">
        <v>424</v>
      </c>
      <c r="E488" s="95" t="s">
        <v>425</v>
      </c>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ht="33" x14ac:dyDescent="0.3">
      <c r="A497" s="9" t="s">
        <v>29</v>
      </c>
      <c r="B497" s="130">
        <v>1</v>
      </c>
      <c r="C497" s="130"/>
      <c r="D497" s="95" t="s">
        <v>426</v>
      </c>
      <c r="E497" s="94"/>
      <c r="F497" s="204" t="s">
        <v>356</v>
      </c>
    </row>
    <row r="498" spans="1:7" ht="45" x14ac:dyDescent="0.3">
      <c r="A498" s="62" t="s">
        <v>249</v>
      </c>
      <c r="B498" s="280">
        <v>2</v>
      </c>
      <c r="C498" s="213"/>
      <c r="D498" s="251">
        <v>1</v>
      </c>
      <c r="E498" s="252"/>
      <c r="F498" s="253"/>
    </row>
    <row r="499" spans="1:7" x14ac:dyDescent="0.3">
      <c r="A499" s="5" t="s">
        <v>36</v>
      </c>
      <c r="B499" s="5"/>
      <c r="C499" s="5"/>
      <c r="D499" s="234">
        <f>SUM(B496:C498)</f>
        <v>3</v>
      </c>
    </row>
    <row r="500" spans="1:7" x14ac:dyDescent="0.3">
      <c r="A500" s="5" t="s">
        <v>35</v>
      </c>
      <c r="B500" s="132"/>
      <c r="C500" s="133"/>
      <c r="D500" s="134">
        <f>D499/(COUNT(B496:C498)*2)</f>
        <v>0.5</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0.6875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49.5" x14ac:dyDescent="0.3">
      <c r="A510" s="9" t="s">
        <v>218</v>
      </c>
      <c r="B510" s="130">
        <v>0</v>
      </c>
      <c r="C510" s="130"/>
      <c r="D510" s="138" t="s">
        <v>427</v>
      </c>
      <c r="E510" s="138" t="s">
        <v>428</v>
      </c>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0.95714285714285718</v>
      </c>
    </row>
    <row r="548" spans="1:4" ht="22.5" x14ac:dyDescent="0.45">
      <c r="A548" s="35" t="s">
        <v>45</v>
      </c>
      <c r="B548" s="181"/>
      <c r="C548" s="182"/>
      <c r="D548" s="183">
        <f>SUM(D544,D533,D513,D502,D443,D390,D357,D45,D317,D265,D157,D480,D204,D102)</f>
        <v>584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0.9636963696369637</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488:B49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96:B497 B509:B511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12 B498"/>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topLeftCell="A179"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CHIHIA</v>
      </c>
      <c r="B7" s="332"/>
      <c r="C7" s="332"/>
      <c r="D7" s="332"/>
      <c r="E7" s="332"/>
      <c r="F7" s="332"/>
      <c r="G7" s="125"/>
    </row>
    <row r="8" spans="1:7" s="12" customFormat="1" ht="24" x14ac:dyDescent="0.45">
      <c r="A8" s="14" t="s">
        <v>42</v>
      </c>
      <c r="B8" s="352" t="str">
        <f>'A1 Exploitation'!B9:F9</f>
        <v>Dr Hatem KARAA</v>
      </c>
      <c r="C8" s="352"/>
      <c r="D8" s="352"/>
      <c r="E8" s="352"/>
      <c r="F8" s="352"/>
      <c r="G8" s="125"/>
    </row>
    <row r="9" spans="1:7" s="12" customFormat="1" ht="24" x14ac:dyDescent="0.45">
      <c r="A9" s="15" t="s">
        <v>44</v>
      </c>
      <c r="B9" s="353" t="str">
        <f>'A1 Exploitation'!B10:F10</f>
        <v>Responsable magasin &amp; chefs de rayons</v>
      </c>
      <c r="C9" s="353"/>
      <c r="D9" s="353"/>
      <c r="E9" s="353"/>
      <c r="F9" s="353"/>
      <c r="G9" s="125"/>
    </row>
    <row r="10" spans="1:7" s="12" customFormat="1" ht="24" x14ac:dyDescent="0.45">
      <c r="A10" s="14" t="s">
        <v>43</v>
      </c>
      <c r="B10" s="350">
        <f>'A1 Exploitation'!B11:F11</f>
        <v>43188</v>
      </c>
      <c r="C10" s="350"/>
      <c r="D10" s="350"/>
      <c r="E10" s="350"/>
      <c r="F10" s="350"/>
      <c r="G10" s="125"/>
    </row>
    <row r="11" spans="1:7" s="12" customFormat="1" ht="24" x14ac:dyDescent="0.45">
      <c r="A11" s="14" t="s">
        <v>294</v>
      </c>
      <c r="B11" s="349">
        <f>D199</f>
        <v>0.93518518518518523</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8" t="s">
        <v>430</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8" t="s">
        <v>430</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0.75" x14ac:dyDescent="0.3">
      <c r="A41" s="17" t="s">
        <v>293</v>
      </c>
      <c r="B41" s="94">
        <v>0</v>
      </c>
      <c r="C41" s="94"/>
      <c r="D41" s="98" t="s">
        <v>429</v>
      </c>
      <c r="E41" s="94"/>
      <c r="F41" s="94" t="s">
        <v>357</v>
      </c>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0.8</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8">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8" t="s">
        <v>431</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8" t="s">
        <v>432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t="s">
        <v>32</v>
      </c>
      <c r="C67" s="101"/>
      <c r="D67" s="102"/>
      <c r="E67" s="102"/>
      <c r="F67" s="94"/>
    </row>
    <row r="68" spans="1:7" ht="19.5" x14ac:dyDescent="0.4">
      <c r="A68" s="17" t="s">
        <v>272</v>
      </c>
      <c r="B68" s="100">
        <v>1</v>
      </c>
      <c r="C68" s="101"/>
      <c r="D68" s="107" t="s">
        <v>431</v>
      </c>
      <c r="E68" s="102"/>
      <c r="F68" s="94" t="s">
        <v>357</v>
      </c>
    </row>
    <row r="69" spans="1:7" ht="19.5" x14ac:dyDescent="0.4">
      <c r="A69" s="17" t="s">
        <v>293</v>
      </c>
      <c r="B69" s="100">
        <v>2</v>
      </c>
      <c r="C69" s="101"/>
      <c r="D69" s="107"/>
      <c r="E69" s="103"/>
      <c r="F69" s="94"/>
    </row>
    <row r="70" spans="1:7" ht="19.5" x14ac:dyDescent="0.4">
      <c r="A70" s="20" t="s">
        <v>247</v>
      </c>
      <c r="B70" s="100">
        <v>2</v>
      </c>
      <c r="C70" s="101"/>
      <c r="D70" s="107"/>
      <c r="E70" s="103"/>
      <c r="F70" s="94"/>
    </row>
    <row r="71" spans="1:7" ht="19.5" x14ac:dyDescent="0.4">
      <c r="A71" s="17" t="s">
        <v>84</v>
      </c>
      <c r="B71" s="100" t="s">
        <v>32</v>
      </c>
      <c r="C71" s="101"/>
      <c r="D71" s="107"/>
      <c r="E71" s="103"/>
      <c r="F71" s="94"/>
    </row>
    <row r="72" spans="1:7" ht="19.5" x14ac:dyDescent="0.4">
      <c r="A72" s="17" t="s">
        <v>289</v>
      </c>
      <c r="B72" s="100" t="s">
        <v>32</v>
      </c>
      <c r="C72" s="101"/>
      <c r="D72" s="107"/>
      <c r="E72" s="99"/>
      <c r="F72" s="94"/>
    </row>
    <row r="73" spans="1:7" ht="19.5" x14ac:dyDescent="0.4">
      <c r="A73" s="17" t="s">
        <v>94</v>
      </c>
      <c r="B73" s="100" t="s">
        <v>32</v>
      </c>
      <c r="C73" s="101"/>
      <c r="D73" s="107"/>
      <c r="E73" s="94"/>
      <c r="F73" s="94"/>
    </row>
    <row r="74" spans="1:7" x14ac:dyDescent="0.3">
      <c r="A74" s="20" t="s">
        <v>298</v>
      </c>
      <c r="B74" s="100" t="s">
        <v>32</v>
      </c>
      <c r="C74" s="94"/>
      <c r="D74" s="107"/>
      <c r="E74" s="104"/>
      <c r="F74" s="94"/>
    </row>
    <row r="75" spans="1:7" ht="36" x14ac:dyDescent="0.35">
      <c r="A75" s="46" t="s">
        <v>192</v>
      </c>
      <c r="B75" s="100">
        <v>2</v>
      </c>
      <c r="C75" s="120" t="str">
        <f>IF(B75=0, -5, "0")</f>
        <v>0</v>
      </c>
      <c r="D75" s="107"/>
      <c r="E75" s="105"/>
      <c r="F75" s="94"/>
    </row>
    <row r="76" spans="1:7" ht="18" x14ac:dyDescent="0.35">
      <c r="A76" s="46" t="s">
        <v>234</v>
      </c>
      <c r="B76" s="100">
        <v>2</v>
      </c>
      <c r="C76" s="120" t="str">
        <f>IF(B76=0, -5, "0")</f>
        <v>0</v>
      </c>
      <c r="D76" s="107"/>
      <c r="E76" s="105"/>
      <c r="F76" s="94"/>
    </row>
    <row r="77" spans="1:7" ht="18" x14ac:dyDescent="0.35">
      <c r="A77" s="46" t="s">
        <v>285</v>
      </c>
      <c r="B77" s="100">
        <v>2</v>
      </c>
      <c r="C77" s="120" t="str">
        <f>IF(B77=0, -5, "0")</f>
        <v>0</v>
      </c>
      <c r="D77" s="107"/>
      <c r="E77" s="105"/>
      <c r="F77" s="94"/>
    </row>
    <row r="78" spans="1:7" s="22" customFormat="1" x14ac:dyDescent="0.3">
      <c r="A78" s="21" t="s">
        <v>232</v>
      </c>
      <c r="B78" s="100">
        <v>1</v>
      </c>
      <c r="C78" s="106"/>
      <c r="D78" s="107" t="s">
        <v>440</v>
      </c>
      <c r="E78" s="107"/>
      <c r="F78" s="94" t="s">
        <v>356</v>
      </c>
      <c r="G78" s="126"/>
    </row>
    <row r="79" spans="1:7" x14ac:dyDescent="0.3">
      <c r="A79" s="17" t="s">
        <v>177</v>
      </c>
      <c r="B79" s="100">
        <v>1</v>
      </c>
      <c r="C79" s="94"/>
      <c r="D79" s="107" t="s">
        <v>433</v>
      </c>
      <c r="E79" s="105"/>
      <c r="F79" s="94" t="s">
        <v>357</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21</v>
      </c>
    </row>
    <row r="85" spans="1:7" x14ac:dyDescent="0.3">
      <c r="A85" s="337" t="s">
        <v>295</v>
      </c>
      <c r="B85" s="338"/>
      <c r="C85" s="339"/>
      <c r="D85" s="33">
        <f>D84/(COUNT(B67:C83)*2)</f>
        <v>0.875</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2.25" x14ac:dyDescent="0.4">
      <c r="A92" s="20" t="s">
        <v>248</v>
      </c>
      <c r="B92" s="110" t="s">
        <v>32</v>
      </c>
      <c r="C92" s="101"/>
      <c r="D92" s="107" t="s">
        <v>434</v>
      </c>
      <c r="E92" s="94"/>
      <c r="F92" s="94"/>
    </row>
    <row r="93" spans="1:7" ht="36" x14ac:dyDescent="0.35">
      <c r="A93" s="46" t="s">
        <v>230</v>
      </c>
      <c r="B93" s="110">
        <v>2</v>
      </c>
      <c r="C93" s="120" t="str">
        <f>IF(B93=0, -5, "0")</f>
        <v>0</v>
      </c>
      <c r="D93" s="12"/>
      <c r="E93" s="94"/>
      <c r="F93" s="94"/>
    </row>
    <row r="94" spans="1:7" ht="31.5" x14ac:dyDescent="0.35">
      <c r="A94" s="40" t="s">
        <v>235</v>
      </c>
      <c r="B94" s="110" t="s">
        <v>32</v>
      </c>
      <c r="C94" s="120" t="str">
        <f>IF(B94=0, -5, "0")</f>
        <v>0</v>
      </c>
      <c r="D94" s="107" t="s">
        <v>434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8">
        <f>SUM(B88:C101)</f>
        <v>22</v>
      </c>
    </row>
    <row r="103" spans="1:7" x14ac:dyDescent="0.3">
      <c r="A103" s="337" t="s">
        <v>295</v>
      </c>
      <c r="B103" s="338"/>
      <c r="C103" s="339"/>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ht="30.75" x14ac:dyDescent="0.3">
      <c r="A122" s="44" t="s">
        <v>275</v>
      </c>
      <c r="B122" s="111">
        <v>1</v>
      </c>
      <c r="C122" s="94"/>
      <c r="D122" s="107" t="s">
        <v>435</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21</v>
      </c>
    </row>
    <row r="134" spans="1:7" x14ac:dyDescent="0.3">
      <c r="A134" s="337" t="s">
        <v>295</v>
      </c>
      <c r="B134" s="338"/>
      <c r="C134" s="339"/>
      <c r="D134" s="32">
        <f>D133/(COUNT(B122:C132)*2)</f>
        <v>0.95454545454545459</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t="s">
        <v>32</v>
      </c>
      <c r="C138" s="120" t="str">
        <f>IF(B138=0, -5, "0")</f>
        <v>0</v>
      </c>
      <c r="D138" s="103" t="s">
        <v>436</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18</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03" t="s">
        <v>437</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v>0</v>
      </c>
      <c r="C181" s="94"/>
      <c r="D181" s="95" t="s">
        <v>438</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0</v>
      </c>
      <c r="C192" s="94"/>
      <c r="D192" s="95" t="s">
        <v>439</v>
      </c>
      <c r="E192" s="94"/>
      <c r="F192" s="94" t="s">
        <v>357</v>
      </c>
    </row>
    <row r="193" spans="1:6" x14ac:dyDescent="0.3">
      <c r="A193" s="53" t="s">
        <v>189</v>
      </c>
      <c r="B193" s="94">
        <v>2</v>
      </c>
      <c r="C193" s="94"/>
      <c r="D193" s="94"/>
      <c r="E193" s="94"/>
      <c r="F193" s="94"/>
    </row>
    <row r="194" spans="1:6" x14ac:dyDescent="0.3">
      <c r="A194" s="337" t="s">
        <v>36</v>
      </c>
      <c r="B194" s="338"/>
      <c r="C194" s="339"/>
      <c r="D194" s="54">
        <f>SUM(B190:C193)</f>
        <v>2</v>
      </c>
    </row>
    <row r="195" spans="1:6" x14ac:dyDescent="0.3">
      <c r="A195" s="337" t="s">
        <v>295</v>
      </c>
      <c r="B195" s="338"/>
      <c r="C195" s="339"/>
      <c r="D195" s="33">
        <f>D194/(COUNT(B190:C193)*2)</f>
        <v>0.5</v>
      </c>
    </row>
    <row r="197" spans="1:6" ht="18" x14ac:dyDescent="0.35">
      <c r="A197" s="64" t="s">
        <v>246</v>
      </c>
      <c r="B197" s="63"/>
      <c r="C197" s="63"/>
      <c r="D197" s="293">
        <v>0.5</v>
      </c>
      <c r="E197" s="286"/>
      <c r="F197" s="287"/>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0.93518518518518523</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topLeftCell="A109" zoomScale="80" zoomScaleSheetLayoutView="80" workbookViewId="0">
      <selection activeCell="F542" sqref="F54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t="s">
        <v>441</v>
      </c>
      <c r="C9" s="333"/>
      <c r="D9" s="333"/>
      <c r="E9" s="333"/>
      <c r="F9" s="333"/>
      <c r="G9" s="125"/>
    </row>
    <row r="10" spans="1:7" ht="24" x14ac:dyDescent="0.45">
      <c r="A10" s="15" t="s">
        <v>44</v>
      </c>
      <c r="B10" s="334" t="s">
        <v>442</v>
      </c>
      <c r="C10" s="334"/>
      <c r="D10" s="334"/>
      <c r="E10" s="334"/>
      <c r="F10" s="334"/>
      <c r="G10" s="125"/>
    </row>
    <row r="11" spans="1:7" ht="24" x14ac:dyDescent="0.45">
      <c r="A11" s="14" t="s">
        <v>43</v>
      </c>
      <c r="B11" s="329">
        <v>43243</v>
      </c>
      <c r="C11" s="329"/>
      <c r="D11" s="329"/>
      <c r="E11" s="329"/>
      <c r="F11" s="329"/>
      <c r="G11" s="125"/>
    </row>
    <row r="12" spans="1:7" ht="24" x14ac:dyDescent="0.45">
      <c r="A12" s="14" t="s">
        <v>239</v>
      </c>
      <c r="B12" s="327">
        <f>D549</f>
        <v>0.83396946564885499</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43243</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1</v>
      </c>
      <c r="C23" s="130"/>
      <c r="D23" s="95" t="s">
        <v>467</v>
      </c>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6.25"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356</v>
      </c>
    </row>
    <row r="41" spans="1:7" ht="45" x14ac:dyDescent="0.3">
      <c r="A41" s="4" t="s">
        <v>249</v>
      </c>
      <c r="B41" s="280" t="s">
        <v>523</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43243</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66" x14ac:dyDescent="0.3">
      <c r="A54" s="18" t="s">
        <v>229</v>
      </c>
      <c r="B54" s="130">
        <v>1</v>
      </c>
      <c r="C54" s="130"/>
      <c r="D54" s="138" t="s">
        <v>517</v>
      </c>
      <c r="E54" s="94"/>
      <c r="F54" s="204" t="s">
        <v>357</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ht="33" x14ac:dyDescent="0.3">
      <c r="A58" s="18" t="s">
        <v>128</v>
      </c>
      <c r="B58" s="130">
        <v>1</v>
      </c>
      <c r="C58" s="130"/>
      <c r="D58" s="138" t="s">
        <v>473</v>
      </c>
      <c r="E58" s="94"/>
      <c r="F58" s="204" t="s">
        <v>357</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0.83333333333333337</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 x14ac:dyDescent="0.35">
      <c r="A68" s="296" t="s">
        <v>402</v>
      </c>
      <c r="B68" s="130">
        <v>2</v>
      </c>
      <c r="C68" s="136" t="str">
        <f>IF(B68=0, -10, "0")</f>
        <v>0</v>
      </c>
      <c r="D68" s="116"/>
      <c r="E68" s="94"/>
      <c r="F68" s="204"/>
      <c r="G68" s="214"/>
    </row>
    <row r="69" spans="1:7" ht="53.25" customHeight="1" x14ac:dyDescent="0.3">
      <c r="A69" s="209" t="s">
        <v>380</v>
      </c>
      <c r="B69" s="130">
        <v>1</v>
      </c>
      <c r="C69" s="150" t="str">
        <f>IF(B69=0, -5, "0")</f>
        <v>0</v>
      </c>
      <c r="D69" s="95" t="s">
        <v>497</v>
      </c>
      <c r="E69" s="94"/>
      <c r="F69" s="204" t="s">
        <v>356</v>
      </c>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8"/>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498</v>
      </c>
      <c r="E76" s="106"/>
      <c r="F76" s="204" t="s">
        <v>356</v>
      </c>
      <c r="G76" s="214"/>
    </row>
    <row r="77" spans="1:7" s="112" customFormat="1" ht="33" x14ac:dyDescent="0.3">
      <c r="A77" s="70" t="s">
        <v>170</v>
      </c>
      <c r="B77" s="130">
        <v>0</v>
      </c>
      <c r="C77" s="131"/>
      <c r="D77" s="151" t="s">
        <v>475</v>
      </c>
      <c r="E77" s="106" t="s">
        <v>474</v>
      </c>
      <c r="F77" s="204" t="s">
        <v>356</v>
      </c>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499</v>
      </c>
      <c r="E79" s="106"/>
      <c r="F79" s="204" t="s">
        <v>356</v>
      </c>
      <c r="G79" s="214"/>
    </row>
    <row r="80" spans="1:7" s="112" customFormat="1" ht="49.5" x14ac:dyDescent="0.3">
      <c r="A80" s="8" t="s">
        <v>75</v>
      </c>
      <c r="B80" s="130">
        <v>1</v>
      </c>
      <c r="C80" s="131"/>
      <c r="D80" s="151" t="s">
        <v>456</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x14ac:dyDescent="0.3">
      <c r="A95" s="229" t="s">
        <v>361</v>
      </c>
      <c r="B95" s="130">
        <v>2</v>
      </c>
      <c r="C95" s="230"/>
      <c r="D95" s="231"/>
      <c r="E95" s="106"/>
      <c r="F95" s="204"/>
    </row>
    <row r="96" spans="1:7" s="112" customFormat="1" x14ac:dyDescent="0.3">
      <c r="A96" s="55" t="s">
        <v>500</v>
      </c>
      <c r="B96" s="130">
        <v>2</v>
      </c>
      <c r="C96" s="213"/>
      <c r="D96" s="223"/>
      <c r="E96" s="106"/>
      <c r="F96" s="204"/>
      <c r="G96" s="127"/>
    </row>
    <row r="97" spans="1:7" s="112" customFormat="1" ht="31.5" customHeight="1" x14ac:dyDescent="0.3">
      <c r="A97" s="219" t="s">
        <v>501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4</v>
      </c>
      <c r="F99" s="283">
        <f>COUNTA('A1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56</v>
      </c>
    </row>
    <row r="103" spans="1:7" ht="18" x14ac:dyDescent="0.35">
      <c r="A103" s="42" t="s">
        <v>199</v>
      </c>
      <c r="B103" s="152"/>
      <c r="C103" s="153"/>
      <c r="D103" s="144">
        <f>D102/(COUNT(B88:C93,B53:C60,B65:C83,B95:C99)*2)</f>
        <v>0.875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43243</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ht="82.5" x14ac:dyDescent="0.3">
      <c r="A121" s="4" t="s">
        <v>252</v>
      </c>
      <c r="B121" s="130">
        <v>0</v>
      </c>
      <c r="C121" s="130"/>
      <c r="D121" s="113" t="s">
        <v>478</v>
      </c>
      <c r="E121" s="113" t="s">
        <v>476</v>
      </c>
      <c r="F121" s="204" t="s">
        <v>356</v>
      </c>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502</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ht="82.5" x14ac:dyDescent="0.3">
      <c r="A137" s="55" t="s">
        <v>383</v>
      </c>
      <c r="B137" s="130">
        <v>1</v>
      </c>
      <c r="C137" s="130"/>
      <c r="D137" s="217" t="s">
        <v>503</v>
      </c>
      <c r="E137" s="95"/>
      <c r="F137" s="204" t="s">
        <v>356</v>
      </c>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1</v>
      </c>
    </row>
    <row r="140" spans="1:7" x14ac:dyDescent="0.3">
      <c r="A140" s="5" t="s">
        <v>35</v>
      </c>
      <c r="B140" s="132"/>
      <c r="C140" s="133"/>
      <c r="D140" s="134">
        <f>D139/(COUNT(B121:C138)*2)</f>
        <v>0.25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x14ac:dyDescent="0.3">
      <c r="A149" s="58" t="s">
        <v>361</v>
      </c>
      <c r="B149" s="130">
        <v>2</v>
      </c>
      <c r="C149" s="225"/>
      <c r="D149" s="116"/>
      <c r="E149" s="116"/>
      <c r="F149" s="204"/>
      <c r="G149" s="127"/>
    </row>
    <row r="150" spans="1:7" s="112" customFormat="1" x14ac:dyDescent="0.3">
      <c r="A150" s="55" t="s">
        <v>500</v>
      </c>
      <c r="B150" s="130">
        <v>2</v>
      </c>
      <c r="C150" s="225"/>
      <c r="D150" s="116"/>
      <c r="E150" s="116"/>
      <c r="F150" s="204"/>
      <c r="G150" s="127"/>
    </row>
    <row r="151" spans="1:7" s="112" customFormat="1" ht="30" x14ac:dyDescent="0.3">
      <c r="A151" s="219" t="s">
        <v>501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v>
      </c>
    </row>
    <row r="158" spans="1:7" ht="18" x14ac:dyDescent="0.35">
      <c r="A158" s="42" t="s">
        <v>200</v>
      </c>
      <c r="B158" s="152"/>
      <c r="C158" s="153"/>
      <c r="D158" s="144">
        <f>D157/(COUNT(B143:C147,B110:C116,B121:C138,B149:C153)*2)</f>
        <v>0.7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43243</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66" x14ac:dyDescent="0.3">
      <c r="A176" s="4" t="s">
        <v>93</v>
      </c>
      <c r="B176" s="130">
        <v>1</v>
      </c>
      <c r="C176" s="130"/>
      <c r="D176" s="113" t="s">
        <v>504</v>
      </c>
      <c r="E176" s="94"/>
      <c r="F176" s="204" t="s">
        <v>356</v>
      </c>
    </row>
    <row r="177" spans="1:7" x14ac:dyDescent="0.3">
      <c r="A177" s="4" t="s">
        <v>122</v>
      </c>
      <c r="B177" s="130">
        <v>2</v>
      </c>
      <c r="C177" s="130"/>
      <c r="D177" s="113"/>
      <c r="E177" s="94"/>
      <c r="F177" s="204"/>
    </row>
    <row r="178" spans="1:7" ht="148.5" x14ac:dyDescent="0.3">
      <c r="A178" s="4" t="s">
        <v>59</v>
      </c>
      <c r="B178" s="130">
        <v>1</v>
      </c>
      <c r="C178" s="130"/>
      <c r="D178" s="157" t="s">
        <v>505</v>
      </c>
      <c r="E178" s="94"/>
      <c r="F178" s="204" t="s">
        <v>356</v>
      </c>
    </row>
    <row r="179" spans="1:7" ht="115.5" x14ac:dyDescent="0.3">
      <c r="A179" s="4" t="s">
        <v>241</v>
      </c>
      <c r="B179" s="130">
        <v>0</v>
      </c>
      <c r="C179" s="130"/>
      <c r="D179" s="157" t="s">
        <v>506</v>
      </c>
      <c r="E179" s="95" t="s">
        <v>480</v>
      </c>
      <c r="F179" s="204" t="s">
        <v>356</v>
      </c>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6.25" customHeight="1" x14ac:dyDescent="0.35">
      <c r="A186" s="266" t="s">
        <v>186</v>
      </c>
      <c r="B186" s="130">
        <v>0</v>
      </c>
      <c r="C186" s="136">
        <f>IF(B186=0, -10, "0")</f>
        <v>-10</v>
      </c>
      <c r="D186" s="297" t="s">
        <v>507</v>
      </c>
      <c r="E186" s="95" t="s">
        <v>453</v>
      </c>
      <c r="F186" s="204" t="s">
        <v>357</v>
      </c>
    </row>
    <row r="187" spans="1:7" ht="49.5" x14ac:dyDescent="0.3">
      <c r="A187" s="70" t="s">
        <v>251</v>
      </c>
      <c r="B187" s="130">
        <v>1</v>
      </c>
      <c r="C187" s="130"/>
      <c r="D187" s="116" t="s">
        <v>452</v>
      </c>
      <c r="E187" s="94"/>
      <c r="F187" s="204" t="s">
        <v>356</v>
      </c>
    </row>
    <row r="188" spans="1:7" ht="36" customHeight="1" x14ac:dyDescent="0.3">
      <c r="A188" s="70" t="s">
        <v>170</v>
      </c>
      <c r="B188" s="130">
        <v>1</v>
      </c>
      <c r="C188" s="130"/>
      <c r="D188" s="116" t="s">
        <v>481</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500</v>
      </c>
      <c r="B197" s="130">
        <v>2</v>
      </c>
      <c r="C197" s="131"/>
      <c r="D197" s="116"/>
      <c r="E197" s="106"/>
      <c r="F197" s="204"/>
      <c r="G197" s="127"/>
    </row>
    <row r="198" spans="1:7" s="112" customFormat="1" ht="33" customHeight="1" x14ac:dyDescent="0.3">
      <c r="A198" s="10" t="s">
        <v>501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29</v>
      </c>
    </row>
    <row r="202" spans="1:7" x14ac:dyDescent="0.3">
      <c r="A202" s="5" t="s">
        <v>35</v>
      </c>
      <c r="B202" s="132"/>
      <c r="C202" s="133"/>
      <c r="D202" s="134">
        <f>D201/(COUNT(B176:C194,B196:C200)*2)</f>
        <v>0.57999999999999996</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43243</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4.5" customHeight="1"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4" customHeight="1" x14ac:dyDescent="0.3">
      <c r="A238" s="209" t="s">
        <v>66</v>
      </c>
      <c r="B238" s="130">
        <v>0</v>
      </c>
      <c r="C238" s="150">
        <f>IF(B238=0, -5, "0")</f>
        <v>-5</v>
      </c>
      <c r="D238" s="165" t="s">
        <v>508</v>
      </c>
      <c r="E238" s="95" t="s">
        <v>450</v>
      </c>
      <c r="F238" s="204" t="s">
        <v>357</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449</v>
      </c>
      <c r="E240" s="94"/>
      <c r="F240" s="204" t="s">
        <v>357</v>
      </c>
      <c r="G240" s="127"/>
    </row>
    <row r="241" spans="1:7" ht="49.5" x14ac:dyDescent="0.3">
      <c r="A241" s="8" t="s">
        <v>75</v>
      </c>
      <c r="B241" s="130" t="s">
        <v>32</v>
      </c>
      <c r="C241" s="130"/>
      <c r="D241" s="95" t="s">
        <v>482</v>
      </c>
      <c r="E241" s="94"/>
      <c r="F241" s="204"/>
      <c r="G241" s="127"/>
    </row>
    <row r="242" spans="1:7" ht="49.5" x14ac:dyDescent="0.3">
      <c r="A242" s="70" t="s">
        <v>178</v>
      </c>
      <c r="B242" s="130">
        <v>1</v>
      </c>
      <c r="C242" s="130"/>
      <c r="D242" s="297" t="s">
        <v>445</v>
      </c>
      <c r="E242" s="94"/>
      <c r="F242" s="204" t="s">
        <v>356</v>
      </c>
      <c r="G242" s="127"/>
    </row>
    <row r="243" spans="1:7" s="112" customFormat="1" x14ac:dyDescent="0.3">
      <c r="A243" s="55" t="s">
        <v>383</v>
      </c>
      <c r="B243" s="130">
        <v>1</v>
      </c>
      <c r="C243" s="131"/>
      <c r="D243" s="217" t="s">
        <v>446</v>
      </c>
      <c r="E243" s="106"/>
      <c r="F243" s="204" t="s">
        <v>356</v>
      </c>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63" customHeight="1" x14ac:dyDescent="0.3">
      <c r="A252" s="208" t="s">
        <v>509</v>
      </c>
      <c r="B252" s="130">
        <v>0</v>
      </c>
      <c r="C252" s="150">
        <f>IF(B252=0, -5, "0")</f>
        <v>-5</v>
      </c>
      <c r="D252" s="137" t="s">
        <v>515</v>
      </c>
      <c r="E252" s="95" t="s">
        <v>516</v>
      </c>
      <c r="F252" s="204" t="s">
        <v>356</v>
      </c>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500</v>
      </c>
      <c r="B258" s="130">
        <v>2</v>
      </c>
      <c r="C258" s="131"/>
      <c r="D258" s="147"/>
      <c r="E258" s="106"/>
      <c r="F258" s="204"/>
      <c r="G258" s="127"/>
    </row>
    <row r="259" spans="1:7" ht="33" x14ac:dyDescent="0.3">
      <c r="A259" s="219" t="s">
        <v>501</v>
      </c>
      <c r="B259" s="130">
        <v>1</v>
      </c>
      <c r="C259" s="131"/>
      <c r="D259" s="147" t="s">
        <v>451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t="s">
        <v>523</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16</v>
      </c>
    </row>
    <row r="263" spans="1:7" x14ac:dyDescent="0.3">
      <c r="A263" s="5" t="s">
        <v>35</v>
      </c>
      <c r="B263" s="132"/>
      <c r="C263" s="133"/>
      <c r="D263" s="134">
        <f>D262/(COUNT(B248:C255,B257:C261)*2)</f>
        <v>0.61538461538461542</v>
      </c>
    </row>
    <row r="264" spans="1:7" x14ac:dyDescent="0.3">
      <c r="A264" s="145"/>
      <c r="B264" s="124"/>
      <c r="C264" s="135"/>
      <c r="D264" s="124"/>
    </row>
    <row r="265" spans="1:7" ht="18" x14ac:dyDescent="0.35">
      <c r="A265" s="42" t="s">
        <v>70</v>
      </c>
      <c r="B265" s="152"/>
      <c r="C265" s="153"/>
      <c r="D265" s="143">
        <f>SUM(D262,D222,D244)</f>
        <v>52</v>
      </c>
    </row>
    <row r="266" spans="1:7" ht="18" x14ac:dyDescent="0.35">
      <c r="A266" s="57" t="s">
        <v>202</v>
      </c>
      <c r="B266" s="160"/>
      <c r="C266" s="161"/>
      <c r="D266" s="162">
        <f>D265/(COUNT(B226:C243,B248:C255,B212:C221,B257:C261)*2)</f>
        <v>0.70270270270270274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43243</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483</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3.5" customHeight="1" x14ac:dyDescent="0.3">
      <c r="A289" s="211" t="s">
        <v>372</v>
      </c>
      <c r="B289" s="130">
        <v>1</v>
      </c>
      <c r="C289" s="131"/>
      <c r="D289" s="214" t="s">
        <v>484</v>
      </c>
      <c r="E289" s="106"/>
      <c r="F289" s="204" t="s">
        <v>357</v>
      </c>
      <c r="G289" s="214"/>
    </row>
    <row r="290" spans="1:7" s="16" customFormat="1" x14ac:dyDescent="0.3">
      <c r="A290" s="4" t="s">
        <v>183</v>
      </c>
      <c r="B290" s="130">
        <v>1</v>
      </c>
      <c r="C290" s="130"/>
      <c r="D290" s="156" t="s">
        <v>465</v>
      </c>
      <c r="E290" s="106"/>
      <c r="F290" s="204" t="s">
        <v>356</v>
      </c>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148.5" x14ac:dyDescent="0.3">
      <c r="A300" s="70" t="s">
        <v>376</v>
      </c>
      <c r="B300" s="130">
        <v>1</v>
      </c>
      <c r="C300" s="239"/>
      <c r="D300" s="226" t="s">
        <v>510</v>
      </c>
      <c r="E300" s="116"/>
      <c r="F300" s="204" t="s">
        <v>356</v>
      </c>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485</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500</v>
      </c>
      <c r="B310" s="130">
        <v>2</v>
      </c>
      <c r="C310" s="213"/>
      <c r="D310" s="165"/>
      <c r="E310" s="106"/>
      <c r="F310" s="204"/>
      <c r="G310" s="214"/>
    </row>
    <row r="311" spans="1:7" s="16" customFormat="1" ht="30" x14ac:dyDescent="0.3">
      <c r="A311" s="219" t="s">
        <v>501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523</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0.92647058823529416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43243</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ht="54" customHeight="1" x14ac:dyDescent="0.3">
      <c r="A325" s="6" t="s">
        <v>6</v>
      </c>
      <c r="B325" s="130">
        <v>1</v>
      </c>
      <c r="C325" s="130"/>
      <c r="D325" s="95" t="s">
        <v>486</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ht="33" x14ac:dyDescent="0.3">
      <c r="A337" s="70" t="s">
        <v>261</v>
      </c>
      <c r="B337" s="130">
        <v>1</v>
      </c>
      <c r="C337" s="131"/>
      <c r="D337" s="116" t="s">
        <v>479</v>
      </c>
      <c r="E337" s="106"/>
      <c r="F337" s="204" t="s">
        <v>356</v>
      </c>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501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0.95454545454545459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43243</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ht="82.5" x14ac:dyDescent="0.3">
      <c r="A365" s="70" t="s">
        <v>99</v>
      </c>
      <c r="B365" s="130">
        <v>1</v>
      </c>
      <c r="C365" s="130"/>
      <c r="D365" s="113" t="s">
        <v>511</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99" x14ac:dyDescent="0.3">
      <c r="A372" s="70" t="s">
        <v>262</v>
      </c>
      <c r="B372" s="130">
        <v>0</v>
      </c>
      <c r="C372" s="131"/>
      <c r="D372" s="149" t="s">
        <v>492</v>
      </c>
      <c r="E372" s="116" t="s">
        <v>512</v>
      </c>
      <c r="F372" s="204" t="s">
        <v>356</v>
      </c>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487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501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23</v>
      </c>
      <c r="G390" s="127"/>
    </row>
    <row r="391" spans="1:7" ht="18" x14ac:dyDescent="0.35">
      <c r="A391" s="42" t="s">
        <v>205</v>
      </c>
      <c r="B391" s="152"/>
      <c r="C391" s="153"/>
      <c r="D391" s="168">
        <f>D390/(COUNT(B377:C382,B365:C372,B384:C386)*2)</f>
        <v>0.67647058823529416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43243</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36.75" customHeight="1" x14ac:dyDescent="0.3">
      <c r="A398" s="18" t="s">
        <v>102</v>
      </c>
      <c r="B398" s="130">
        <v>1</v>
      </c>
      <c r="C398" s="130"/>
      <c r="D398" s="95" t="s">
        <v>488</v>
      </c>
      <c r="E398" s="94"/>
      <c r="F398" s="204" t="s">
        <v>357</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501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43243</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ht="53.25" customHeight="1" x14ac:dyDescent="0.3">
      <c r="A451" s="6" t="s">
        <v>6</v>
      </c>
      <c r="B451" s="130">
        <v>1</v>
      </c>
      <c r="C451" s="130"/>
      <c r="D451" s="95" t="s">
        <v>489</v>
      </c>
      <c r="E451" s="94"/>
      <c r="F451" s="204" t="s">
        <v>356</v>
      </c>
    </row>
    <row r="452" spans="1:6" ht="128.25" customHeight="1" x14ac:dyDescent="0.3">
      <c r="A452" s="9" t="s">
        <v>20</v>
      </c>
      <c r="B452" s="130">
        <v>0</v>
      </c>
      <c r="C452" s="130"/>
      <c r="D452" s="138" t="s">
        <v>513</v>
      </c>
      <c r="E452" s="95" t="s">
        <v>514</v>
      </c>
      <c r="F452" s="204" t="s">
        <v>356</v>
      </c>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9</v>
      </c>
    </row>
    <row r="458" spans="1:6" x14ac:dyDescent="0.3">
      <c r="A458" s="5" t="s">
        <v>35</v>
      </c>
      <c r="B458" s="132"/>
      <c r="C458" s="133"/>
      <c r="D458" s="134">
        <f>D457/(COUNT(B451:C456)*2)</f>
        <v>0.75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490</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491</v>
      </c>
      <c r="E464" s="94"/>
      <c r="F464" s="204" t="s">
        <v>356</v>
      </c>
    </row>
    <row r="465" spans="1:7" ht="17.25" x14ac:dyDescent="0.35">
      <c r="A465" s="261" t="s">
        <v>57</v>
      </c>
      <c r="B465" s="130">
        <v>2</v>
      </c>
      <c r="C465" s="136" t="str">
        <f>IF(B465=0, -10, IF(B465=1, -5, "0"))</f>
        <v>0</v>
      </c>
      <c r="D465" s="95"/>
      <c r="E465" s="94"/>
      <c r="F465" s="204"/>
    </row>
    <row r="466" spans="1:7" ht="49.5" customHeight="1"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500</v>
      </c>
      <c r="B473" s="130">
        <v>2</v>
      </c>
      <c r="C473" s="213"/>
      <c r="D473" s="116"/>
      <c r="E473" s="106"/>
      <c r="F473" s="204"/>
      <c r="G473" s="127"/>
    </row>
    <row r="474" spans="1:7" s="112" customFormat="1" ht="30" x14ac:dyDescent="0.3">
      <c r="A474" s="219" t="s">
        <v>501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523</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31</v>
      </c>
    </row>
    <row r="481" spans="1:7" ht="18" x14ac:dyDescent="0.35">
      <c r="A481" s="42" t="s">
        <v>207</v>
      </c>
      <c r="B481" s="152"/>
      <c r="C481" s="153"/>
      <c r="D481" s="144">
        <f>D480/(COUNT(B461:C470,B451:C456,B472:C476)*2)</f>
        <v>0.86111111111111116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43243</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26.25" customHeight="1"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43243</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1</v>
      </c>
      <c r="C509" s="130"/>
      <c r="D509" s="95" t="s">
        <v>458</v>
      </c>
      <c r="E509" s="94"/>
      <c r="F509" s="204"/>
    </row>
    <row r="510" spans="1:7" ht="49.5" x14ac:dyDescent="0.3">
      <c r="A510" s="9" t="s">
        <v>218</v>
      </c>
      <c r="B510" s="130">
        <v>1</v>
      </c>
      <c r="C510" s="130"/>
      <c r="D510" s="95" t="s">
        <v>493</v>
      </c>
      <c r="E510" s="94"/>
      <c r="F510" s="204" t="s">
        <v>356</v>
      </c>
    </row>
    <row r="511" spans="1:7" ht="82.5" x14ac:dyDescent="0.3">
      <c r="A511" s="9" t="s">
        <v>16</v>
      </c>
      <c r="B511" s="130">
        <v>0</v>
      </c>
      <c r="C511" s="130"/>
      <c r="D511" s="138" t="s">
        <v>466</v>
      </c>
      <c r="E511" s="95" t="s">
        <v>428</v>
      </c>
      <c r="F511" s="204" t="s">
        <v>357</v>
      </c>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2</v>
      </c>
    </row>
    <row r="514" spans="1:7" x14ac:dyDescent="0.3">
      <c r="A514" s="5" t="s">
        <v>35</v>
      </c>
      <c r="B514" s="132"/>
      <c r="C514" s="133"/>
      <c r="D514" s="134">
        <f>D513/(COUNT(B509:C512)*2)</f>
        <v>0.33333333333333331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43243</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row>
    <row r="521" spans="1:7" ht="33" x14ac:dyDescent="0.3">
      <c r="A521" s="70" t="s">
        <v>390</v>
      </c>
      <c r="B521" s="130">
        <v>1</v>
      </c>
      <c r="C521" s="130"/>
      <c r="D521" s="95" t="s">
        <v>457</v>
      </c>
      <c r="E521" s="94"/>
      <c r="F521" s="204" t="s">
        <v>356</v>
      </c>
    </row>
    <row r="522" spans="1:7" ht="49.5" x14ac:dyDescent="0.3">
      <c r="A522" s="4" t="s">
        <v>47</v>
      </c>
      <c r="B522" s="130">
        <v>1</v>
      </c>
      <c r="C522" s="130"/>
      <c r="D522" s="95" t="s">
        <v>494</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90" customHeight="1" x14ac:dyDescent="0.3">
      <c r="A530" s="66" t="s">
        <v>394</v>
      </c>
      <c r="B530" s="130">
        <v>1</v>
      </c>
      <c r="C530" s="150" t="str">
        <f>IF(B530=0, -5, "0")</f>
        <v>0</v>
      </c>
      <c r="D530" s="116" t="s">
        <v>495</v>
      </c>
      <c r="E530" s="106"/>
      <c r="F530" s="204" t="s">
        <v>356</v>
      </c>
      <c r="G530" s="127"/>
    </row>
    <row r="531" spans="1:7" s="112" customFormat="1" ht="66" customHeight="1" x14ac:dyDescent="0.3">
      <c r="A531" s="224" t="s">
        <v>395</v>
      </c>
      <c r="B531" s="130">
        <v>1</v>
      </c>
      <c r="C531" s="225"/>
      <c r="D531" s="228" t="s">
        <v>496</v>
      </c>
      <c r="E531" s="106"/>
      <c r="F531" s="204" t="s">
        <v>356</v>
      </c>
      <c r="G531" s="127"/>
    </row>
    <row r="532" spans="1:7" ht="45" x14ac:dyDescent="0.3">
      <c r="A532" s="55" t="s">
        <v>249</v>
      </c>
      <c r="B532" s="280" t="s">
        <v>523</v>
      </c>
      <c r="C532" s="140"/>
      <c r="D532" s="281" t="str">
        <f>IFERROR(E532/F532,"N.A")</f>
        <v>N.A</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43243</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523</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0.8125</v>
      </c>
    </row>
    <row r="548" spans="1:4" ht="22.5" x14ac:dyDescent="0.45">
      <c r="A548" s="35" t="s">
        <v>45</v>
      </c>
      <c r="B548" s="181"/>
      <c r="C548" s="182"/>
      <c r="D548" s="183">
        <f>SUM(D544,D533,D513,D502,D443,D390,D357,D45,D317,D265,D157,D480,D204,D102)</f>
        <v>437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0.83396946564885499</v>
      </c>
    </row>
  </sheetData>
  <sheetProtection algorithmName="SHA-512" hashValue="Zy7A8WR4TxTxwSghsYKL2bdYPfSWllDmaDCFyt8POaIpDj5YvTNIwW16IZlUUp4udgV29fUe4G+aqTZdAZQfAA==" saltValue="nQOKhl1xeIfrZ9RH7/pH0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zoomScale="80" zoomScaleNormal="90" zoomScaleSheetLayoutView="80" workbookViewId="0">
      <selection activeCell="D115" sqref="D11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CHIHIA</v>
      </c>
      <c r="B7" s="332"/>
      <c r="C7" s="332"/>
      <c r="D7" s="332"/>
      <c r="E7" s="332"/>
      <c r="F7" s="332"/>
      <c r="G7" s="125"/>
    </row>
    <row r="8" spans="1:7" s="12" customFormat="1" ht="24" x14ac:dyDescent="0.45">
      <c r="A8" s="14" t="s">
        <v>42</v>
      </c>
      <c r="B8" s="352" t="str">
        <f>'A2 Exploitation'!B9:F9</f>
        <v>Mme Meriam CHOUCHENE &amp; M. Yassine ELLOUMI</v>
      </c>
      <c r="C8" s="352"/>
      <c r="D8" s="352"/>
      <c r="E8" s="352"/>
      <c r="F8" s="352"/>
      <c r="G8" s="125"/>
    </row>
    <row r="9" spans="1:7" s="12" customFormat="1" ht="24" x14ac:dyDescent="0.45">
      <c r="A9" s="15" t="s">
        <v>44</v>
      </c>
      <c r="B9" s="353" t="str">
        <f>'A2 Exploitation'!B10:F10</f>
        <v>Directeur magasin &amp; chefs rayons</v>
      </c>
      <c r="C9" s="353"/>
      <c r="D9" s="353"/>
      <c r="E9" s="353"/>
      <c r="F9" s="353"/>
      <c r="G9" s="125"/>
    </row>
    <row r="10" spans="1:7" s="12" customFormat="1" ht="24" x14ac:dyDescent="0.45">
      <c r="A10" s="14" t="s">
        <v>43</v>
      </c>
      <c r="B10" s="350">
        <f>'A2 Exploitation'!B11:F11</f>
        <v>43243</v>
      </c>
      <c r="C10" s="350"/>
      <c r="D10" s="350"/>
      <c r="E10" s="350"/>
      <c r="F10" s="350"/>
      <c r="G10" s="125"/>
    </row>
    <row r="11" spans="1:7" s="12" customFormat="1" ht="24" x14ac:dyDescent="0.45">
      <c r="A11" s="14" t="s">
        <v>294</v>
      </c>
      <c r="B11" s="349">
        <f>D199</f>
        <v>0.87623762376237624</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7.5" customHeight="1" x14ac:dyDescent="0.3">
      <c r="A41" s="17" t="s">
        <v>293</v>
      </c>
      <c r="B41" s="94">
        <v>1</v>
      </c>
      <c r="C41" s="94"/>
      <c r="D41" s="98" t="s">
        <v>460</v>
      </c>
      <c r="E41" s="94"/>
      <c r="F41" s="94" t="s">
        <v>357</v>
      </c>
      <c r="G41" s="126"/>
    </row>
    <row r="42" spans="1:7" s="22" customFormat="1" x14ac:dyDescent="0.3">
      <c r="A42" s="337" t="s">
        <v>36</v>
      </c>
      <c r="B42" s="338"/>
      <c r="C42" s="339"/>
      <c r="D42" s="248">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31.5" x14ac:dyDescent="0.35">
      <c r="A51" s="40" t="s">
        <v>296</v>
      </c>
      <c r="B51" s="94">
        <v>1</v>
      </c>
      <c r="C51" s="120" t="str">
        <f>IF(B51=0, -5, "0")</f>
        <v>0</v>
      </c>
      <c r="D51" s="98" t="s">
        <v>459</v>
      </c>
      <c r="E51" s="94"/>
      <c r="F51" s="94" t="s">
        <v>357</v>
      </c>
    </row>
    <row r="52" spans="1:7" x14ac:dyDescent="0.3">
      <c r="A52" s="337" t="s">
        <v>36</v>
      </c>
      <c r="B52" s="338"/>
      <c r="C52" s="339"/>
      <c r="D52" s="248">
        <f>SUM(B46:C51)</f>
        <v>11</v>
      </c>
    </row>
    <row r="53" spans="1:7" x14ac:dyDescent="0.3">
      <c r="A53" s="337" t="s">
        <v>295</v>
      </c>
      <c r="B53" s="338"/>
      <c r="C53" s="339"/>
      <c r="D53" s="33">
        <f>D52/(COUNT(B46:C51)*2)</f>
        <v>0.91666666666666663</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1</v>
      </c>
      <c r="C56" s="120" t="str">
        <f>IF(B56=0, -5, "0")</f>
        <v>0</v>
      </c>
      <c r="D56" s="98" t="s">
        <v>454</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13</v>
      </c>
    </row>
    <row r="64" spans="1:7" x14ac:dyDescent="0.3">
      <c r="A64" s="337" t="s">
        <v>295</v>
      </c>
      <c r="B64" s="338"/>
      <c r="C64" s="339"/>
      <c r="D64" s="33">
        <f>D63/(COUNT(B56:C62)*2)</f>
        <v>0.9285714285714286</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1</v>
      </c>
      <c r="C68" s="101"/>
      <c r="D68" s="95" t="s">
        <v>468</v>
      </c>
      <c r="E68" s="102"/>
      <c r="F68" s="94" t="s">
        <v>357</v>
      </c>
    </row>
    <row r="69" spans="1:7" ht="32.25" x14ac:dyDescent="0.4">
      <c r="A69" s="17" t="s">
        <v>293</v>
      </c>
      <c r="B69" s="100">
        <v>1</v>
      </c>
      <c r="C69" s="101"/>
      <c r="D69" s="103" t="s">
        <v>461</v>
      </c>
      <c r="E69" s="103"/>
      <c r="F69" s="94" t="s">
        <v>356</v>
      </c>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ht="30.75" x14ac:dyDescent="0.3">
      <c r="A79" s="17" t="s">
        <v>177</v>
      </c>
      <c r="B79" s="100">
        <v>1</v>
      </c>
      <c r="C79" s="94"/>
      <c r="D79" s="107" t="s">
        <v>469</v>
      </c>
      <c r="E79" s="105"/>
      <c r="F79" s="94" t="s">
        <v>356</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8">
        <f>SUM(B67:C83)</f>
        <v>19</v>
      </c>
    </row>
    <row r="85" spans="1:7" x14ac:dyDescent="0.3">
      <c r="A85" s="337" t="s">
        <v>295</v>
      </c>
      <c r="B85" s="338"/>
      <c r="C85" s="339"/>
      <c r="D85" s="33">
        <f>D84/(COUNT(B67:C83)*2)</f>
        <v>0.86363636363636365</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5.5" customHeight="1"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t="s">
        <v>470</v>
      </c>
      <c r="E94" s="94"/>
      <c r="F94" s="94" t="s">
        <v>357</v>
      </c>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14</v>
      </c>
    </row>
    <row r="103" spans="1:7" x14ac:dyDescent="0.3">
      <c r="A103" s="337" t="s">
        <v>295</v>
      </c>
      <c r="B103" s="338"/>
      <c r="C103" s="339"/>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6" customHeight="1" x14ac:dyDescent="0.3">
      <c r="A113" s="21" t="s">
        <v>165</v>
      </c>
      <c r="B113" s="110">
        <v>1</v>
      </c>
      <c r="C113" s="94"/>
      <c r="D113" s="113" t="s">
        <v>477</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19</v>
      </c>
      <c r="E118" s="13"/>
      <c r="F118" s="13"/>
      <c r="G118" s="126"/>
    </row>
    <row r="119" spans="1:7" s="22" customFormat="1" x14ac:dyDescent="0.3">
      <c r="A119" s="337" t="s">
        <v>295</v>
      </c>
      <c r="B119" s="338"/>
      <c r="C119" s="339"/>
      <c r="D119" s="33">
        <f>D118/(COUNT(B107:C117)*2)</f>
        <v>0.95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51" x14ac:dyDescent="0.4">
      <c r="A124" s="17" t="s">
        <v>293</v>
      </c>
      <c r="B124" s="111">
        <v>1</v>
      </c>
      <c r="C124" s="101"/>
      <c r="D124" s="95" t="s">
        <v>447</v>
      </c>
      <c r="E124" s="95"/>
      <c r="F124" s="94" t="s">
        <v>356</v>
      </c>
    </row>
    <row r="125" spans="1:7" ht="19.5" x14ac:dyDescent="0.4">
      <c r="A125" s="20" t="s">
        <v>247</v>
      </c>
      <c r="B125" s="111" t="s">
        <v>32</v>
      </c>
      <c r="C125" s="101"/>
      <c r="D125" s="95" t="s">
        <v>443</v>
      </c>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t="s">
        <v>443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444</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8">
        <f>SUM(B122:C132)</f>
        <v>13</v>
      </c>
    </row>
    <row r="134" spans="1:7" x14ac:dyDescent="0.3">
      <c r="A134" s="337" t="s">
        <v>295</v>
      </c>
      <c r="B134" s="338"/>
      <c r="C134" s="339"/>
      <c r="D134" s="32">
        <f>D133/(COUNT(B122:C132)*2)</f>
        <v>0.9285714285714286</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1</v>
      </c>
      <c r="C146" s="95"/>
      <c r="D146" s="98" t="s">
        <v>464</v>
      </c>
      <c r="E146" s="94"/>
      <c r="F146" s="94" t="s">
        <v>356</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8">
        <f>SUM(B137:C148)</f>
        <v>23</v>
      </c>
    </row>
    <row r="150" spans="1:7" x14ac:dyDescent="0.3">
      <c r="A150" s="337" t="s">
        <v>295</v>
      </c>
      <c r="B150" s="338"/>
      <c r="C150" s="339"/>
      <c r="D150" s="33">
        <f>D149/(COUNT(B137:C148)*2)</f>
        <v>0.95833333333333337</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0</v>
      </c>
      <c r="C157" s="120">
        <f>IF(B157=0, -5, "0")</f>
        <v>-5</v>
      </c>
      <c r="D157" s="95" t="s">
        <v>519</v>
      </c>
      <c r="E157" s="95" t="s">
        <v>448</v>
      </c>
      <c r="F157" s="94" t="s">
        <v>356</v>
      </c>
    </row>
    <row r="158" spans="1:7" ht="33" x14ac:dyDescent="0.3">
      <c r="A158" s="76" t="s">
        <v>196</v>
      </c>
      <c r="B158" s="94">
        <v>1</v>
      </c>
      <c r="C158" s="94"/>
      <c r="D158" s="129" t="s">
        <v>520</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8</v>
      </c>
    </row>
    <row r="162" spans="1:7" x14ac:dyDescent="0.3">
      <c r="A162" s="337" t="s">
        <v>295</v>
      </c>
      <c r="B162" s="338"/>
      <c r="C162" s="339"/>
      <c r="D162" s="33">
        <f>D161/(COUNT(B153:C160)*2)</f>
        <v>0.44444444444444442</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1</v>
      </c>
      <c r="C166" s="94"/>
      <c r="D166" s="95" t="s">
        <v>455</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8">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ht="30.75" x14ac:dyDescent="0.3">
      <c r="A173" s="20" t="s">
        <v>180</v>
      </c>
      <c r="B173" s="94">
        <v>1</v>
      </c>
      <c r="C173" s="94"/>
      <c r="D173" s="119" t="s">
        <v>462</v>
      </c>
      <c r="E173" s="94"/>
      <c r="F173" s="94" t="s">
        <v>357</v>
      </c>
    </row>
    <row r="174" spans="1:7" x14ac:dyDescent="0.3">
      <c r="A174" s="17" t="s">
        <v>87</v>
      </c>
      <c r="B174" s="94">
        <v>2</v>
      </c>
      <c r="C174" s="94"/>
      <c r="D174" s="119"/>
      <c r="E174" s="94"/>
      <c r="F174" s="94"/>
    </row>
    <row r="175" spans="1:7" ht="33" x14ac:dyDescent="0.3">
      <c r="A175" s="44" t="s">
        <v>197</v>
      </c>
      <c r="B175" s="94">
        <v>1</v>
      </c>
      <c r="C175" s="94"/>
      <c r="D175" s="95" t="s">
        <v>521</v>
      </c>
      <c r="E175" s="94"/>
      <c r="F175" s="94" t="s">
        <v>356</v>
      </c>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t="s">
        <v>32</v>
      </c>
      <c r="C181" s="94"/>
      <c r="D181" s="95" t="s">
        <v>463</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98.25" customHeight="1" x14ac:dyDescent="0.3">
      <c r="A185" s="17" t="s">
        <v>309</v>
      </c>
      <c r="B185" s="94">
        <v>1</v>
      </c>
      <c r="C185" s="94"/>
      <c r="D185" s="95" t="s">
        <v>522</v>
      </c>
      <c r="E185" s="94"/>
      <c r="F185" s="94" t="s">
        <v>357</v>
      </c>
    </row>
    <row r="186" spans="1:7" x14ac:dyDescent="0.3">
      <c r="A186" s="337" t="s">
        <v>36</v>
      </c>
      <c r="B186" s="338"/>
      <c r="C186" s="339"/>
      <c r="D186" s="248">
        <f>SUM(B181:C185)</f>
        <v>7</v>
      </c>
    </row>
    <row r="187" spans="1:7" x14ac:dyDescent="0.3">
      <c r="A187" s="337" t="s">
        <v>295</v>
      </c>
      <c r="B187" s="338"/>
      <c r="C187" s="339"/>
      <c r="D187" s="33">
        <f>D186/(COUNT(B181:C185)*2)</f>
        <v>0.875</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54" customHeight="1" x14ac:dyDescent="0.3">
      <c r="A192" s="20" t="s">
        <v>311</v>
      </c>
      <c r="B192" s="94">
        <v>0</v>
      </c>
      <c r="C192" s="94"/>
      <c r="D192" s="95" t="s">
        <v>471</v>
      </c>
      <c r="E192" s="95" t="s">
        <v>472</v>
      </c>
      <c r="F192" s="94" t="s">
        <v>357</v>
      </c>
    </row>
    <row r="193" spans="1:6" x14ac:dyDescent="0.3">
      <c r="A193" s="53" t="s">
        <v>189</v>
      </c>
      <c r="B193" s="94">
        <v>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0.66666666666666663</v>
      </c>
    </row>
    <row r="197" spans="1:6" ht="18" x14ac:dyDescent="0.35">
      <c r="A197" s="64" t="s">
        <v>518</v>
      </c>
      <c r="B197" s="63"/>
      <c r="C197" s="63"/>
      <c r="D197" s="294">
        <f>E197/F197</f>
        <v>0.33333333333333331</v>
      </c>
      <c r="E197" s="300">
        <f>COUNTIF('A1 Technique'!F17:F193,"ok")</f>
        <v>3</v>
      </c>
      <c r="F197" s="300">
        <f>COUNTA('A1 Technique'!F17:F193)</f>
        <v>9</v>
      </c>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0.87623762376237624</v>
      </c>
    </row>
  </sheetData>
  <sheetProtection algorithmName="SHA-512" hashValue="dR5/MoZAk9kTt3dPF2kDr/Rl8F/yrA9VvyicnOrTzrHUjYOqPFT8KzpODNawxzulZSq3LjRkLq3SfpDqVqqLKg==" saltValue="K6qftXjvUo1aTKwoE30DQ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73" zoomScale="80" zoomScaleSheetLayoutView="80" workbookViewId="0">
      <selection activeCell="F74" sqref="F7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t="s">
        <v>524</v>
      </c>
      <c r="C9" s="333"/>
      <c r="D9" s="333"/>
      <c r="E9" s="333"/>
      <c r="F9" s="333"/>
      <c r="G9" s="125"/>
    </row>
    <row r="10" spans="1:7" ht="24" x14ac:dyDescent="0.45">
      <c r="A10" s="15" t="s">
        <v>44</v>
      </c>
      <c r="B10" s="334" t="s">
        <v>525</v>
      </c>
      <c r="C10" s="334"/>
      <c r="D10" s="334"/>
      <c r="E10" s="334"/>
      <c r="F10" s="334"/>
      <c r="G10" s="125"/>
    </row>
    <row r="11" spans="1:7" ht="24" x14ac:dyDescent="0.45">
      <c r="A11" s="14" t="s">
        <v>43</v>
      </c>
      <c r="B11" s="329">
        <v>43313</v>
      </c>
      <c r="C11" s="329"/>
      <c r="D11" s="329"/>
      <c r="E11" s="329"/>
      <c r="F11" s="329"/>
      <c r="G11" s="125"/>
    </row>
    <row r="12" spans="1:7" ht="24" x14ac:dyDescent="0.45">
      <c r="A12" s="14" t="s">
        <v>239</v>
      </c>
      <c r="B12" s="327">
        <f>D549</f>
        <v>0.85272727272727278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33" x14ac:dyDescent="0.3">
      <c r="A22" s="70" t="s">
        <v>188</v>
      </c>
      <c r="B22" s="130">
        <v>1</v>
      </c>
      <c r="C22" s="130"/>
      <c r="D22" s="95" t="s">
        <v>570</v>
      </c>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1</v>
      </c>
      <c r="C54" s="130"/>
      <c r="D54" s="138" t="s">
        <v>527</v>
      </c>
      <c r="E54" s="94"/>
      <c r="F54" s="204" t="s">
        <v>356</v>
      </c>
    </row>
    <row r="55" spans="1:7" x14ac:dyDescent="0.3">
      <c r="A55" s="8" t="s">
        <v>362</v>
      </c>
      <c r="B55" s="130">
        <v>1</v>
      </c>
      <c r="C55" s="130"/>
      <c r="D55" s="8" t="s">
        <v>528</v>
      </c>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1</v>
      </c>
      <c r="C58" s="130"/>
      <c r="D58" s="10" t="s">
        <v>526</v>
      </c>
      <c r="E58" s="94"/>
      <c r="F58" s="204" t="s">
        <v>356</v>
      </c>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0.8125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8" t="s">
        <v>540</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ht="132" x14ac:dyDescent="0.3">
      <c r="A74" s="209" t="s">
        <v>393</v>
      </c>
      <c r="B74" s="130">
        <v>0</v>
      </c>
      <c r="C74" s="150">
        <f>IF(B74=0, -5, "0")</f>
        <v>-5</v>
      </c>
      <c r="D74" s="298" t="s">
        <v>558</v>
      </c>
      <c r="E74" s="116" t="s">
        <v>530</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0" x14ac:dyDescent="0.3">
      <c r="A92" s="70" t="s">
        <v>384</v>
      </c>
      <c r="B92" s="130">
        <v>1</v>
      </c>
      <c r="C92" s="218"/>
      <c r="D92" s="70" t="s">
        <v>529</v>
      </c>
      <c r="E92" s="11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0.7142857142857143</v>
      </c>
      <c r="E99" s="282">
        <f>COUNTIF('A2 Exploitation'!F53:F98,"ok")</f>
        <v>5</v>
      </c>
      <c r="F99" s="283">
        <f>COUNTA('A2 Exploitation'!F53:F98)</f>
        <v>7</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63</v>
      </c>
    </row>
    <row r="103" spans="1:7" ht="18" x14ac:dyDescent="0.35">
      <c r="A103" s="42" t="s">
        <v>199</v>
      </c>
      <c r="B103" s="152"/>
      <c r="C103" s="153"/>
      <c r="D103" s="144">
        <f>D102/(COUNT(B88:C93,B53:C60,B65:C83,B95:C99)*2)</f>
        <v>0.80769230769230771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130" t="s">
        <v>32</v>
      </c>
      <c r="C139" s="5"/>
      <c r="D139" s="59">
        <f>SUM(B121:C138)</f>
        <v>0</v>
      </c>
    </row>
    <row r="140" spans="1:7" x14ac:dyDescent="0.3">
      <c r="A140" s="5" t="s">
        <v>35</v>
      </c>
      <c r="B140" s="130" t="s">
        <v>32</v>
      </c>
      <c r="C140" s="133"/>
      <c r="D140" s="134" t="e">
        <f>D139/(COUNT(B121:C138)*2)</f>
        <v>#DIV/0!</v>
      </c>
    </row>
    <row r="141" spans="1:7" x14ac:dyDescent="0.3">
      <c r="A141" s="145"/>
      <c r="B141" s="130" t="s">
        <v>32</v>
      </c>
      <c r="C141" s="135"/>
      <c r="D141" s="124"/>
    </row>
    <row r="142" spans="1:7" ht="18" x14ac:dyDescent="0.3">
      <c r="A142" s="194" t="s">
        <v>67</v>
      </c>
      <c r="B142" s="130" t="s">
        <v>32</v>
      </c>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81">
        <f>IFERROR(E153/F153,"N.A")</f>
        <v>1</v>
      </c>
      <c r="E153" s="282">
        <f>COUNTIF('A2 Exploitation'!F110:F152,"ok")</f>
        <v>2</v>
      </c>
      <c r="F153" s="283">
        <f>COUNTA('A2 Exploitation'!F110:F152)</f>
        <v>2</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0</v>
      </c>
      <c r="C185" s="130"/>
      <c r="D185" s="70" t="s">
        <v>534</v>
      </c>
      <c r="E185" s="95" t="s">
        <v>537</v>
      </c>
      <c r="F185" s="204"/>
    </row>
    <row r="186" spans="1:7" ht="120" customHeight="1" x14ac:dyDescent="0.35">
      <c r="A186" s="276" t="s">
        <v>186</v>
      </c>
      <c r="B186" s="130">
        <v>0</v>
      </c>
      <c r="C186" s="136">
        <f>IF(B186=0, -10, "0")</f>
        <v>-10</v>
      </c>
      <c r="D186" s="70" t="s">
        <v>533</v>
      </c>
      <c r="E186" s="95" t="s">
        <v>559</v>
      </c>
      <c r="F186" s="204"/>
    </row>
    <row r="187" spans="1:7" x14ac:dyDescent="0.3">
      <c r="A187" s="70" t="s">
        <v>251</v>
      </c>
      <c r="B187" s="130">
        <v>2</v>
      </c>
      <c r="C187" s="130"/>
      <c r="D187" s="116"/>
      <c r="E187" s="94"/>
      <c r="F187" s="204"/>
    </row>
    <row r="188" spans="1:7" ht="21" customHeight="1" x14ac:dyDescent="0.3">
      <c r="A188" s="70" t="s">
        <v>170</v>
      </c>
      <c r="B188" s="130">
        <v>1</v>
      </c>
      <c r="C188" s="130"/>
      <c r="D188" s="116" t="s">
        <v>531</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5.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1</v>
      </c>
      <c r="C196" s="131"/>
      <c r="D196" s="116" t="s">
        <v>532</v>
      </c>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4</v>
      </c>
      <c r="F200" s="283">
        <f>COUNTA('A2 Exploitation'!F165:F199)</f>
        <v>6</v>
      </c>
      <c r="G200" s="127"/>
    </row>
    <row r="201" spans="1:7" x14ac:dyDescent="0.3">
      <c r="A201" s="59" t="s">
        <v>36</v>
      </c>
      <c r="B201" s="59"/>
      <c r="C201" s="59"/>
      <c r="D201" s="59">
        <f>SUM(B176:C194,B196:C200)</f>
        <v>31</v>
      </c>
    </row>
    <row r="202" spans="1:7" x14ac:dyDescent="0.3">
      <c r="A202" s="5" t="s">
        <v>35</v>
      </c>
      <c r="B202" s="132"/>
      <c r="C202" s="133"/>
      <c r="D202" s="134">
        <f>D201/(COUNT(B176:C194,B196:C200)*2)</f>
        <v>0.62</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0.703125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49.5" x14ac:dyDescent="0.3">
      <c r="A229" s="70" t="s">
        <v>160</v>
      </c>
      <c r="B229" s="130">
        <v>1</v>
      </c>
      <c r="C229" s="136"/>
      <c r="D229" s="113" t="s">
        <v>535</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49.5" x14ac:dyDescent="0.3">
      <c r="A232" s="4" t="s">
        <v>64</v>
      </c>
      <c r="B232" s="130">
        <v>0</v>
      </c>
      <c r="C232" s="131"/>
      <c r="D232" s="157" t="s">
        <v>536</v>
      </c>
      <c r="E232" s="95" t="s">
        <v>571</v>
      </c>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7" t="s">
        <v>560</v>
      </c>
      <c r="E238" s="95" t="s">
        <v>561</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0.66666666666666663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COUNTIF('A2 Exploitation'!F212:F260,"ok")</f>
        <v>4</v>
      </c>
      <c r="F261" s="283">
        <f>COUNTA('A2 Exploitation'!F212:F260)</f>
        <v>6</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0.84146341463414631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1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5.25" customHeight="1" x14ac:dyDescent="0.3">
      <c r="A289" s="211" t="s">
        <v>372</v>
      </c>
      <c r="B289" s="130">
        <v>0</v>
      </c>
      <c r="C289" s="131"/>
      <c r="D289" s="214" t="s">
        <v>538</v>
      </c>
      <c r="E289" s="116" t="s">
        <v>562</v>
      </c>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539</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32.25" customHeight="1" x14ac:dyDescent="0.3">
      <c r="A297" s="270" t="s">
        <v>388</v>
      </c>
      <c r="B297" s="130">
        <v>2</v>
      </c>
      <c r="C297" s="136" t="str">
        <f>IF(B297=0, -10, "0")</f>
        <v>0</v>
      </c>
      <c r="D297" s="156"/>
      <c r="E297" s="116"/>
      <c r="F297" s="204"/>
      <c r="G297" s="214"/>
    </row>
    <row r="298" spans="1:7" s="16" customFormat="1" ht="33" customHeigh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0.8</v>
      </c>
      <c r="E313" s="282">
        <f>COUNTIF('A2 Exploitation'!F273:F312,"ok")</f>
        <v>4</v>
      </c>
      <c r="F313" s="283">
        <f>COUNTA('A2 Exploitation'!F273:F312)</f>
        <v>5</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0" x14ac:dyDescent="0.3">
      <c r="A340" s="210" t="s">
        <v>318</v>
      </c>
      <c r="B340" s="130">
        <v>1</v>
      </c>
      <c r="C340" s="150" t="str">
        <f>IF(B340=0, -5, "0")</f>
        <v>0</v>
      </c>
      <c r="D340" s="4" t="s">
        <v>557</v>
      </c>
      <c r="E340" s="94"/>
      <c r="F340" s="204"/>
    </row>
    <row r="341" spans="1:7" ht="33" x14ac:dyDescent="0.3">
      <c r="A341" s="70" t="s">
        <v>98</v>
      </c>
      <c r="B341" s="130">
        <v>0</v>
      </c>
      <c r="C341" s="131"/>
      <c r="D341" s="70" t="s">
        <v>541</v>
      </c>
      <c r="E341" s="95" t="s">
        <v>563</v>
      </c>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33" x14ac:dyDescent="0.3">
      <c r="A352" s="219" t="s">
        <v>392</v>
      </c>
      <c r="B352" s="130">
        <v>1</v>
      </c>
      <c r="C352" s="131"/>
      <c r="D352" s="116" t="s">
        <v>542</v>
      </c>
      <c r="E352" s="106"/>
      <c r="F352" s="204"/>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0.875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ht="33" x14ac:dyDescent="0.3">
      <c r="A365" s="70" t="s">
        <v>99</v>
      </c>
      <c r="B365" s="130">
        <v>1</v>
      </c>
      <c r="C365" s="130"/>
      <c r="D365" s="113" t="s">
        <v>543</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70" t="s">
        <v>546</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90" x14ac:dyDescent="0.3">
      <c r="A381" s="8" t="s">
        <v>101</v>
      </c>
      <c r="B381" s="130">
        <v>1</v>
      </c>
      <c r="C381" s="130" t="str">
        <f>IF(B381=0, -5, "0")</f>
        <v>0</v>
      </c>
      <c r="D381" s="8" t="s">
        <v>564</v>
      </c>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1</v>
      </c>
      <c r="C385" s="130"/>
      <c r="D385" s="113" t="s">
        <v>544</v>
      </c>
      <c r="E385" s="94"/>
      <c r="F385" s="204"/>
      <c r="G385" s="127"/>
    </row>
    <row r="386" spans="1:7" ht="45" x14ac:dyDescent="0.3">
      <c r="A386" s="8" t="s">
        <v>249</v>
      </c>
      <c r="B386" s="280">
        <f>IF(D386=1, 2, IF(AND(D386&lt;1,D386&gt;0), 1,IF(D386=0,"0","NA")))</f>
        <v>2</v>
      </c>
      <c r="C386" s="130"/>
      <c r="D386" s="281">
        <f>IFERROR(E386/F386,"N.A")</f>
        <v>1</v>
      </c>
      <c r="E386" s="282">
        <f>COUNTIF('A2 Exploitation'!F365:F385,"ok")</f>
        <v>3</v>
      </c>
      <c r="F386" s="283">
        <f>COUNTA('A2 Exploitation'!F365:F385)</f>
        <v>3</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37.5" customHeight="1" x14ac:dyDescent="0.3">
      <c r="A398" s="18" t="s">
        <v>102</v>
      </c>
      <c r="B398" s="130">
        <v>1</v>
      </c>
      <c r="C398" s="130"/>
      <c r="D398" s="302" t="s">
        <v>545</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20" x14ac:dyDescent="0.35">
      <c r="A455" s="261" t="s">
        <v>52</v>
      </c>
      <c r="B455" s="130">
        <v>0</v>
      </c>
      <c r="C455" s="136">
        <f>IF(B455=0, -10, IF(B455=1, -5, "0"))</f>
        <v>-10</v>
      </c>
      <c r="D455" s="9" t="s">
        <v>565</v>
      </c>
      <c r="E455" s="95" t="s">
        <v>547</v>
      </c>
      <c r="F455" s="204"/>
    </row>
    <row r="456" spans="1:6" ht="20.25" x14ac:dyDescent="0.3">
      <c r="A456" s="6" t="s">
        <v>106</v>
      </c>
      <c r="B456" s="130">
        <v>2</v>
      </c>
      <c r="C456" s="130"/>
      <c r="D456" s="301"/>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30</v>
      </c>
    </row>
    <row r="481" spans="1:7" ht="18" x14ac:dyDescent="0.35">
      <c r="A481" s="42" t="s">
        <v>207</v>
      </c>
      <c r="B481" s="152"/>
      <c r="C481" s="153"/>
      <c r="D481" s="144">
        <f>D480/(COUNT(B461:C470,B451:C456,B472:C476)*2)</f>
        <v>0.68181818181818177</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43313</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t="s">
        <v>32</v>
      </c>
      <c r="C509" s="130"/>
      <c r="D509" s="95"/>
      <c r="E509" s="94"/>
      <c r="F509" s="204"/>
    </row>
    <row r="510" spans="1:7" ht="30" x14ac:dyDescent="0.3">
      <c r="A510" s="9" t="s">
        <v>218</v>
      </c>
      <c r="B510" s="130">
        <v>1</v>
      </c>
      <c r="C510" s="130"/>
      <c r="D510" s="9" t="s">
        <v>566</v>
      </c>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1</v>
      </c>
      <c r="C512" s="140"/>
      <c r="D512" s="251">
        <f>IFERROR(E512/F512,"N.A")</f>
        <v>0.5</v>
      </c>
      <c r="E512" s="254">
        <f>COUNTIF('A2 Exploitation'!F509:F511,"ok")</f>
        <v>1</v>
      </c>
      <c r="F512" s="255">
        <f>COUNTA('A2 Exploitation'!F509:F511)</f>
        <v>2</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567</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0.75</v>
      </c>
      <c r="E532" s="282">
        <f>COUNTIF('A2 Exploitation'!F520:F531,"ok")</f>
        <v>3</v>
      </c>
      <c r="F532" s="283">
        <f>COUNTA('A2 Exploitation'!F520:F531)</f>
        <v>4</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0.79268707482993206</v>
      </c>
    </row>
    <row r="548" spans="1:4" ht="22.5" x14ac:dyDescent="0.45">
      <c r="A548" s="35" t="s">
        <v>45</v>
      </c>
      <c r="B548" s="181"/>
      <c r="C548" s="182"/>
      <c r="D548" s="183">
        <f>SUM(D544,D533,D513,D502,D443,D390,D357,D45,D317,D265,D157,D480,D204,D102)</f>
        <v>469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0.85272727272727278</v>
      </c>
    </row>
  </sheetData>
  <sheetProtection algorithmName="SHA-512" hashValue="YN82nU5k5716SQZk1gZHuo++6u3TN+EbpsPrZSA5sjy+ult7Ew4v1VYjzSdUsuUZt4f1clWuvShcb/oPhl/GYg==" saltValue="a9ZFL3OLKJOMqAD3CX3c0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520:B531 B509:B511 B88:B93 B121:B147 B149:B153 B110:B116 B196:B199 B176:B194 B212:B221 B165:B171 B226:B243 B248:B255 B257:B260 B309:B312 B289:B307 B273:B284 B337:B348 B325:B332 B350:B352 B365:B372 B377:B382 B410:B416 B398:B405 B384:B385 B421:B425 B451:B456 B436:B438 B430:B434 B472:B475 B496:B497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543 B200 B261 B313 B353 B386 B439 B476 B498 B512 B532"/>
  </dataValidations>
  <pageMargins left="0.7" right="0.7" top="0.75" bottom="0.75" header="0.3" footer="0.3"/>
  <pageSetup paperSize="9" scale="37" orientation="portrait" r:id="rId1"/>
  <rowBreaks count="3" manualBreakCount="3">
    <brk id="85" max="7" man="1"/>
    <brk id="181" max="7" man="1"/>
    <brk id="26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0" zoomScaleNormal="90" zoomScaleSheetLayoutView="80" workbookViewId="0">
      <selection activeCell="D200" sqref="D20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CHIHIA</v>
      </c>
      <c r="B7" s="332"/>
      <c r="C7" s="332"/>
      <c r="D7" s="332"/>
      <c r="E7" s="332"/>
      <c r="F7" s="332"/>
      <c r="G7" s="125"/>
    </row>
    <row r="8" spans="1:7" s="12" customFormat="1" ht="24" x14ac:dyDescent="0.45">
      <c r="A8" s="14" t="s">
        <v>42</v>
      </c>
      <c r="B8" s="352" t="str">
        <f>'A3 Exploitation'!B9:F9</f>
        <v>M Dhia Mechlaoui</v>
      </c>
      <c r="C8" s="352"/>
      <c r="D8" s="352"/>
      <c r="E8" s="352"/>
      <c r="F8" s="352"/>
      <c r="G8" s="125"/>
    </row>
    <row r="9" spans="1:7" s="12" customFormat="1" ht="24" x14ac:dyDescent="0.45">
      <c r="A9" s="15" t="s">
        <v>44</v>
      </c>
      <c r="B9" s="353" t="str">
        <f>'A3 Exploitation'!B10:F10</f>
        <v>Directeur magasin et le remplaçant du chef rayon PFT</v>
      </c>
      <c r="C9" s="353"/>
      <c r="D9" s="353"/>
      <c r="E9" s="353"/>
      <c r="F9" s="353"/>
      <c r="G9" s="125"/>
    </row>
    <row r="10" spans="1:7" s="12" customFormat="1" ht="24" x14ac:dyDescent="0.45">
      <c r="A10" s="14" t="s">
        <v>43</v>
      </c>
      <c r="B10" s="350">
        <f>'A3 Exploitation'!B11:F11</f>
        <v>43313</v>
      </c>
      <c r="C10" s="350"/>
      <c r="D10" s="350"/>
      <c r="E10" s="350"/>
      <c r="F10" s="350"/>
      <c r="G10" s="125"/>
    </row>
    <row r="11" spans="1:7" s="12" customFormat="1" ht="24" x14ac:dyDescent="0.45">
      <c r="A11" s="14" t="s">
        <v>294</v>
      </c>
      <c r="B11" s="349">
        <f>D199</f>
        <v>0.88461538461538458</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23" t="s">
        <v>552</v>
      </c>
      <c r="E41" s="95"/>
      <c r="F41" s="94"/>
      <c r="G41" s="126"/>
    </row>
    <row r="42" spans="1:7" s="22" customFormat="1" x14ac:dyDescent="0.3">
      <c r="A42" s="337" t="s">
        <v>36</v>
      </c>
      <c r="B42" s="338"/>
      <c r="C42" s="339"/>
      <c r="D42" s="91">
        <f>SUM(B37:C41)</f>
        <v>9</v>
      </c>
      <c r="E42" s="13"/>
      <c r="F42" s="13"/>
      <c r="G42" s="126"/>
    </row>
    <row r="43" spans="1:7" s="22" customFormat="1" x14ac:dyDescent="0.3">
      <c r="A43" s="337" t="s">
        <v>295</v>
      </c>
      <c r="B43" s="338"/>
      <c r="C43" s="339"/>
      <c r="D43" s="33">
        <f>D42/(COUNT(B37:C41)*2)</f>
        <v>0.9</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1</v>
      </c>
      <c r="C50" s="94"/>
      <c r="D50" s="17" t="s">
        <v>551</v>
      </c>
      <c r="E50" s="94"/>
      <c r="F50" s="94"/>
    </row>
    <row r="51" spans="1:7" ht="50.25" x14ac:dyDescent="0.35">
      <c r="A51" s="40" t="s">
        <v>296</v>
      </c>
      <c r="B51" s="94">
        <v>1</v>
      </c>
      <c r="C51" s="120" t="str">
        <f>IF(B51=0, -5, "0")</f>
        <v>0</v>
      </c>
      <c r="D51" s="23" t="s">
        <v>572</v>
      </c>
      <c r="E51" s="94"/>
      <c r="F51" s="94"/>
    </row>
    <row r="52" spans="1:7" x14ac:dyDescent="0.3">
      <c r="A52" s="337" t="s">
        <v>36</v>
      </c>
      <c r="B52" s="338"/>
      <c r="C52" s="339"/>
      <c r="D52" s="91">
        <f>SUM(B46:C51)</f>
        <v>10</v>
      </c>
    </row>
    <row r="53" spans="1:7" x14ac:dyDescent="0.3">
      <c r="A53" s="337" t="s">
        <v>295</v>
      </c>
      <c r="B53" s="338"/>
      <c r="C53" s="339"/>
      <c r="D53" s="33">
        <f>D52/(COUNT(B46:C51)*2)</f>
        <v>0.83333333333333337</v>
      </c>
    </row>
    <row r="54" spans="1:7" s="22" customFormat="1" x14ac:dyDescent="0.3">
      <c r="A54" s="26"/>
      <c r="B54" s="27"/>
      <c r="C54" s="27"/>
      <c r="D54" s="28"/>
      <c r="G54" s="126"/>
    </row>
    <row r="55" spans="1:7" ht="19.5" x14ac:dyDescent="0.4">
      <c r="A55" s="335" t="s">
        <v>8</v>
      </c>
      <c r="B55" s="336"/>
      <c r="C55" s="336"/>
      <c r="D55" s="336"/>
      <c r="E55" s="336"/>
      <c r="F55" s="336"/>
    </row>
    <row r="56" spans="1:7" ht="50.25" x14ac:dyDescent="0.35">
      <c r="A56" s="43" t="s">
        <v>176</v>
      </c>
      <c r="B56" s="94">
        <v>0</v>
      </c>
      <c r="C56" s="120">
        <f>IF(B56=0, -5, "0")</f>
        <v>-5</v>
      </c>
      <c r="D56" s="122" t="s">
        <v>548</v>
      </c>
      <c r="E56" s="94" t="s">
        <v>549</v>
      </c>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550</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7</v>
      </c>
    </row>
    <row r="64" spans="1:7" x14ac:dyDescent="0.3">
      <c r="A64" s="337" t="s">
        <v>295</v>
      </c>
      <c r="B64" s="338"/>
      <c r="C64" s="339"/>
      <c r="D64" s="33">
        <f>D63/(COUNT(B56:C62)*2)</f>
        <v>0.4375</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1</v>
      </c>
      <c r="C68" s="101"/>
      <c r="D68" s="95" t="s">
        <v>568</v>
      </c>
      <c r="E68" s="102"/>
      <c r="F68" s="94"/>
    </row>
    <row r="69" spans="1:7" ht="19.5" x14ac:dyDescent="0.4">
      <c r="A69" s="17" t="s">
        <v>293</v>
      </c>
      <c r="B69" s="100">
        <v>2</v>
      </c>
      <c r="C69" s="101"/>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33</v>
      </c>
    </row>
    <row r="85" spans="1:7" x14ac:dyDescent="0.3">
      <c r="A85" s="337" t="s">
        <v>295</v>
      </c>
      <c r="B85" s="338"/>
      <c r="C85" s="339"/>
      <c r="D85" s="33">
        <f>D84/(COUNT(B67:C83)*2)</f>
        <v>0.97058823529411764</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7" t="s">
        <v>36</v>
      </c>
      <c r="B102" s="338"/>
      <c r="C102" s="339"/>
      <c r="D102" s="91">
        <f>SUM(B88:C101)</f>
        <v>0</v>
      </c>
    </row>
    <row r="103" spans="1:7" x14ac:dyDescent="0.3">
      <c r="A103" s="337" t="s">
        <v>295</v>
      </c>
      <c r="B103" s="338"/>
      <c r="C103" s="339"/>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0</v>
      </c>
      <c r="C115" s="120">
        <f>IF(B115=0, -5, "0")</f>
        <v>-5</v>
      </c>
      <c r="D115" s="95" t="s">
        <v>554</v>
      </c>
      <c r="E115" s="95" t="s">
        <v>555</v>
      </c>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15</v>
      </c>
      <c r="E118" s="13"/>
      <c r="F118" s="13"/>
      <c r="G118" s="126"/>
    </row>
    <row r="119" spans="1:7" s="22" customFormat="1" x14ac:dyDescent="0.3">
      <c r="A119" s="337" t="s">
        <v>295</v>
      </c>
      <c r="B119" s="338"/>
      <c r="C119" s="339"/>
      <c r="D119" s="33">
        <f>D118/(COUNT(B107:C117)*2)</f>
        <v>0.625</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t="s">
        <v>553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91">
        <f>SUM(B122:C132)</f>
        <v>16</v>
      </c>
    </row>
    <row r="134" spans="1:7" x14ac:dyDescent="0.3">
      <c r="A134" s="337" t="s">
        <v>295</v>
      </c>
      <c r="B134" s="338"/>
      <c r="C134" s="339"/>
      <c r="D134" s="32">
        <f>D133/(COUNT(B122:C132)*2)</f>
        <v>1</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91">
        <f>SUM(B137:C148)</f>
        <v>22</v>
      </c>
    </row>
    <row r="150" spans="1:7" x14ac:dyDescent="0.3">
      <c r="A150" s="337" t="s">
        <v>295</v>
      </c>
      <c r="B150" s="338"/>
      <c r="C150" s="339"/>
      <c r="D150" s="33">
        <f>D149/(COUNT(B137:C148)*2)</f>
        <v>1</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556</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91">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21" t="s">
        <v>569</v>
      </c>
      <c r="E192" s="94"/>
      <c r="F192" s="94"/>
    </row>
    <row r="193" spans="1:6" x14ac:dyDescent="0.3">
      <c r="A193" s="53" t="s">
        <v>189</v>
      </c>
      <c r="B193" s="94">
        <v>2</v>
      </c>
      <c r="C193" s="94"/>
      <c r="D193" s="94"/>
      <c r="E193" s="94"/>
      <c r="F193" s="94"/>
    </row>
    <row r="194" spans="1:6" x14ac:dyDescent="0.3">
      <c r="A194" s="337" t="s">
        <v>36</v>
      </c>
      <c r="B194" s="338"/>
      <c r="C194" s="339"/>
      <c r="D194" s="54">
        <f>SUM(B190:C193)</f>
        <v>7</v>
      </c>
    </row>
    <row r="195" spans="1:6" x14ac:dyDescent="0.3">
      <c r="A195" s="337" t="s">
        <v>295</v>
      </c>
      <c r="B195" s="338"/>
      <c r="C195" s="339"/>
      <c r="D195" s="33">
        <f>D194/(COUNT(B190:C193)*2)</f>
        <v>0.875</v>
      </c>
    </row>
    <row r="197" spans="1:6" ht="18" x14ac:dyDescent="0.35">
      <c r="A197" s="64" t="s">
        <v>246</v>
      </c>
      <c r="B197" s="63"/>
      <c r="C197" s="63"/>
      <c r="D197" s="294">
        <f>E197/F197</f>
        <v>0.5</v>
      </c>
      <c r="E197" s="300">
        <f>COUNTIF('A2 Technique'!F17:F193,"ok")</f>
        <v>9</v>
      </c>
      <c r="F197" s="300">
        <f>COUNTA('A2 Technique'!F17:F193)</f>
        <v>18</v>
      </c>
    </row>
    <row r="198" spans="1:6" ht="22.5" x14ac:dyDescent="0.3">
      <c r="A198" s="35" t="s">
        <v>322</v>
      </c>
      <c r="B198" s="36"/>
      <c r="C198" s="37"/>
      <c r="D198" s="38">
        <f>SUM(D194,D186,D177,D169,D161,D63,D52,D33,D22,D118,D149,D133,D102,D84,D42)</f>
        <v>184</v>
      </c>
    </row>
    <row r="199" spans="1:6" ht="22.5" x14ac:dyDescent="0.3">
      <c r="A199" s="35" t="s">
        <v>323</v>
      </c>
      <c r="B199" s="36"/>
      <c r="C199" s="37"/>
      <c r="D199" s="39">
        <f>D198/(COUNT(B190:C193,B181:C185,B173:C176,B165:C168,B153:C160,B56:C62,B46:C51,B26:C32,B17:C21,B107:C117,B137:C148,B122:C132,B88:C101,B67:C83,B37:C41)*2)</f>
        <v>0.88461538461538458</v>
      </c>
    </row>
  </sheetData>
  <sheetProtection algorithmName="SHA-512" hashValue="8fg/rjmmThoQVpVBR83bmhaGctDmgRxnLQTeBRXVPMKyF+iJaqx3cW1hKbSaJCvGrdR+O99lgIYRY2IK8zn0dg==" saltValue="gG3QtcKJc+zeSVtiZD264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283" zoomScale="74" zoomScaleSheetLayoutView="74" workbookViewId="0">
      <selection activeCell="D290" sqref="D29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CHIHIA</v>
      </c>
      <c r="B8" s="332"/>
      <c r="C8" s="332"/>
      <c r="D8" s="332"/>
      <c r="E8" s="332"/>
      <c r="F8" s="332"/>
      <c r="G8" s="125"/>
    </row>
    <row r="9" spans="1:7" ht="24" x14ac:dyDescent="0.45">
      <c r="A9" s="14" t="s">
        <v>42</v>
      </c>
      <c r="B9" s="333" t="s">
        <v>573</v>
      </c>
      <c r="C9" s="333"/>
      <c r="D9" s="333"/>
      <c r="E9" s="333"/>
      <c r="F9" s="333"/>
      <c r="G9" s="125"/>
    </row>
    <row r="10" spans="1:7" ht="24" x14ac:dyDescent="0.45">
      <c r="A10" s="15" t="s">
        <v>44</v>
      </c>
      <c r="B10" s="334" t="s">
        <v>442</v>
      </c>
      <c r="C10" s="334"/>
      <c r="D10" s="334"/>
      <c r="E10" s="334"/>
      <c r="F10" s="334"/>
      <c r="G10" s="125"/>
    </row>
    <row r="11" spans="1:7" ht="24" x14ac:dyDescent="0.45">
      <c r="A11" s="14" t="s">
        <v>43</v>
      </c>
      <c r="B11" s="329">
        <v>43391</v>
      </c>
      <c r="C11" s="329"/>
      <c r="D11" s="329"/>
      <c r="E11" s="329"/>
      <c r="F11" s="329"/>
      <c r="G11" s="125"/>
    </row>
    <row r="12" spans="1:7" ht="24" x14ac:dyDescent="0.45">
      <c r="A12" s="14" t="s">
        <v>239</v>
      </c>
      <c r="B12" s="327">
        <f>D549</f>
        <v>0.97683397683397688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43391</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1</v>
      </c>
      <c r="C33" s="131"/>
      <c r="D33" s="240" t="s">
        <v>574</v>
      </c>
      <c r="E33" s="94"/>
      <c r="F33" s="204"/>
    </row>
    <row r="34" spans="1:7" ht="99"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43391</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64.5" customHeight="1"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4</v>
      </c>
      <c r="F99" s="283">
        <f>COUNTA('A3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60</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43391</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63" customHeight="1"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43391</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66" x14ac:dyDescent="0.3">
      <c r="A168" s="10" t="s">
        <v>123</v>
      </c>
      <c r="B168" s="130">
        <v>1</v>
      </c>
      <c r="C168" s="130"/>
      <c r="D168" s="240" t="s">
        <v>577</v>
      </c>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49.5" x14ac:dyDescent="0.3">
      <c r="A180" s="70" t="s">
        <v>254</v>
      </c>
      <c r="B180" s="130">
        <v>1</v>
      </c>
      <c r="C180" s="131"/>
      <c r="D180" s="240" t="s">
        <v>580</v>
      </c>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1</v>
      </c>
      <c r="C185" s="130"/>
      <c r="D185" s="240" t="s">
        <v>578</v>
      </c>
      <c r="E185" s="94"/>
      <c r="F185" s="204"/>
    </row>
    <row r="186" spans="1:7" ht="42.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582</v>
      </c>
      <c r="E190" s="106"/>
      <c r="F190" s="204"/>
    </row>
    <row r="191" spans="1:7" ht="49.5" x14ac:dyDescent="0.3">
      <c r="A191" s="8" t="s">
        <v>75</v>
      </c>
      <c r="B191" s="130">
        <v>1</v>
      </c>
      <c r="C191" s="130"/>
      <c r="D191" s="116" t="s">
        <v>581</v>
      </c>
      <c r="E191" s="94"/>
      <c r="F191" s="204"/>
    </row>
    <row r="192" spans="1:7" ht="30" customHeight="1" x14ac:dyDescent="0.3">
      <c r="A192" s="70" t="s">
        <v>178</v>
      </c>
      <c r="B192" s="130">
        <v>2</v>
      </c>
      <c r="C192" s="130"/>
      <c r="D192" s="116"/>
      <c r="E192" s="94"/>
      <c r="F192" s="204"/>
    </row>
    <row r="193" spans="1:7" ht="33.75" customHeight="1" x14ac:dyDescent="0.3">
      <c r="A193" s="70" t="s">
        <v>383</v>
      </c>
      <c r="B193" s="130">
        <v>1</v>
      </c>
      <c r="C193" s="130"/>
      <c r="D193" s="217" t="s">
        <v>576</v>
      </c>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41</v>
      </c>
    </row>
    <row r="202" spans="1:7" x14ac:dyDescent="0.3">
      <c r="A202" s="5" t="s">
        <v>35</v>
      </c>
      <c r="B202" s="132"/>
      <c r="C202" s="133"/>
      <c r="D202" s="134">
        <f>D201/(COUNT(B176:C194,B196:C200)*2)</f>
        <v>0.89130434782608692</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43391</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82.5" x14ac:dyDescent="0.3">
      <c r="A228" s="4" t="s">
        <v>173</v>
      </c>
      <c r="B228" s="130">
        <v>1</v>
      </c>
      <c r="C228" s="136"/>
      <c r="D228" s="113" t="s">
        <v>584</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t="s">
        <v>32</v>
      </c>
      <c r="C232" s="131"/>
      <c r="D232" s="157" t="s">
        <v>589</v>
      </c>
      <c r="E232" s="95"/>
      <c r="F232" s="204"/>
    </row>
    <row r="233" spans="1:7" x14ac:dyDescent="0.3">
      <c r="A233" s="70" t="s">
        <v>251</v>
      </c>
      <c r="B233" s="130">
        <v>2</v>
      </c>
      <c r="C233" s="130"/>
      <c r="D233" s="157"/>
      <c r="E233" s="94"/>
      <c r="F233" s="204"/>
    </row>
    <row r="234" spans="1:7" x14ac:dyDescent="0.3">
      <c r="A234" s="4" t="s">
        <v>170</v>
      </c>
      <c r="B234" s="130">
        <v>0</v>
      </c>
      <c r="C234" s="130"/>
      <c r="D234" s="95" t="s">
        <v>585</v>
      </c>
      <c r="E234" s="94" t="s">
        <v>474</v>
      </c>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0.91176470588235292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t="s">
        <v>32</v>
      </c>
      <c r="C249" s="150" t="str">
        <f>IF(B249=0, -5, "0")</f>
        <v>0</v>
      </c>
      <c r="D249" s="137" t="s">
        <v>589</v>
      </c>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7" t="s">
        <v>379</v>
      </c>
      <c r="B256" s="317"/>
      <c r="C256" s="317"/>
      <c r="D256" s="317"/>
      <c r="E256" s="317"/>
      <c r="F256" s="317"/>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71</v>
      </c>
    </row>
    <row r="266" spans="1:7" ht="18" x14ac:dyDescent="0.35">
      <c r="A266" s="57" t="s">
        <v>202</v>
      </c>
      <c r="B266" s="160"/>
      <c r="C266" s="161"/>
      <c r="D266" s="162">
        <f>D265/(COUNT(B226:C243,B248:C255,B212:C221,B257:C261)*2)</f>
        <v>0.95945945945945943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43391</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590</v>
      </c>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43391</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43391</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43391</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43391</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43391</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43391</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2</v>
      </c>
      <c r="C509" s="130"/>
      <c r="D509" s="95"/>
      <c r="E509" s="94"/>
      <c r="F509" s="204"/>
    </row>
    <row r="510" spans="1:7" ht="36" x14ac:dyDescent="0.3">
      <c r="A510" s="9" t="s">
        <v>218</v>
      </c>
      <c r="B510" s="130">
        <v>1</v>
      </c>
      <c r="C510" s="130"/>
      <c r="D510" s="154" t="s">
        <v>583</v>
      </c>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43391</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43391</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506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0.97683397683397688</v>
      </c>
    </row>
  </sheetData>
  <sheetProtection algorithmName="SHA-512" hashValue="MSi7vBNKtVuRCg71u/qFPQ/EnpwtpzqzaMszyipSnQQIwUHS6MVYeZKA9HPqUkXrVbJehTPXXagbXtl3khfvOw==" saltValue="diBCTGwo/p2rWsd0miKW8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tabSelected="1" view="pageBreakPreview" topLeftCell="A119" zoomScale="78" zoomScaleNormal="90" zoomScaleSheetLayoutView="78" workbookViewId="0">
      <selection activeCell="D140" sqref="D14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t="str">
        <f>'A4 Exploitation'!B9:F9</f>
        <v>Mme Meriam CHOUCHENE</v>
      </c>
      <c r="C8" s="352"/>
      <c r="D8" s="352"/>
      <c r="E8" s="352"/>
      <c r="F8" s="352"/>
      <c r="G8" s="125"/>
    </row>
    <row r="9" spans="1:7" s="12" customFormat="1" ht="24" x14ac:dyDescent="0.45">
      <c r="A9" s="15" t="s">
        <v>44</v>
      </c>
      <c r="B9" s="353" t="str">
        <f>'A4 Exploitation'!B10:F10</f>
        <v>Directeur magasin &amp; chefs rayons</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0.98076923076923073</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45">
        <f>SUM(B17:C21)</f>
        <v>10</v>
      </c>
    </row>
    <row r="23" spans="1:7" x14ac:dyDescent="0.3">
      <c r="A23" s="337" t="s">
        <v>295</v>
      </c>
      <c r="B23" s="338"/>
      <c r="C23" s="339"/>
      <c r="D23" s="33">
        <f>D22/(COUNT(B17:C21)*2)</f>
        <v>1</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4">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4">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7" t="s">
        <v>36</v>
      </c>
      <c r="B52" s="338"/>
      <c r="C52" s="339"/>
      <c r="D52" s="244">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4">
        <f>SUM(B56:C62)</f>
        <v>14</v>
      </c>
    </row>
    <row r="64" spans="1:7" x14ac:dyDescent="0.3">
      <c r="A64" s="337" t="s">
        <v>295</v>
      </c>
      <c r="B64" s="338"/>
      <c r="C64" s="339"/>
      <c r="D64" s="33">
        <f>D63/(COUNT(B56:C62)*2)</f>
        <v>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244">
        <f>SUM(B67:C83)</f>
        <v>30</v>
      </c>
    </row>
    <row r="85" spans="1:7" x14ac:dyDescent="0.3">
      <c r="A85" s="337" t="s">
        <v>295</v>
      </c>
      <c r="B85" s="338"/>
      <c r="C85" s="339"/>
      <c r="D85" s="33">
        <f>D84/(COUNT(B67:C83)*2)</f>
        <v>1</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t="s">
        <v>32</v>
      </c>
      <c r="C88" s="101"/>
      <c r="D88" s="95" t="s">
        <v>575</v>
      </c>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22.5" customHeight="1" x14ac:dyDescent="0.4">
      <c r="A91" s="23" t="s">
        <v>301</v>
      </c>
      <c r="B91" s="110" t="s">
        <v>32</v>
      </c>
      <c r="C91" s="101"/>
      <c r="D91" s="107"/>
      <c r="E91" s="94"/>
      <c r="F91" s="94"/>
    </row>
    <row r="92" spans="1:7" ht="19.5" x14ac:dyDescent="0.4">
      <c r="A92" s="20" t="s">
        <v>248</v>
      </c>
      <c r="B92" s="110" t="s">
        <v>32</v>
      </c>
      <c r="C92" s="101"/>
      <c r="D92" s="107"/>
      <c r="E92" s="94"/>
      <c r="F92" s="94"/>
    </row>
    <row r="93" spans="1:7" ht="25.5" customHeight="1"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22.5" customHeight="1"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37" t="s">
        <v>36</v>
      </c>
      <c r="B102" s="338"/>
      <c r="C102" s="339"/>
      <c r="D102" s="244">
        <f>SUM(B88:C101)</f>
        <v>0</v>
      </c>
    </row>
    <row r="103" spans="1:7" x14ac:dyDescent="0.3">
      <c r="A103" s="337" t="s">
        <v>295</v>
      </c>
      <c r="B103" s="338"/>
      <c r="C103" s="339"/>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22.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588</v>
      </c>
      <c r="E115" s="94"/>
      <c r="F115" s="94"/>
      <c r="G115" s="126"/>
    </row>
    <row r="116" spans="1:7" s="22" customFormat="1" ht="18" x14ac:dyDescent="0.35">
      <c r="A116" s="46" t="s">
        <v>317</v>
      </c>
      <c r="B116" s="110">
        <v>2</v>
      </c>
      <c r="C116" s="120" t="str">
        <f>IF(B116=0, -5, "0")</f>
        <v>0</v>
      </c>
      <c r="D116" s="95"/>
      <c r="E116" s="94"/>
      <c r="F116" s="94"/>
      <c r="G116" s="126"/>
    </row>
    <row r="117" spans="1:7" s="22" customFormat="1" ht="33" x14ac:dyDescent="0.3">
      <c r="A117" s="51" t="s">
        <v>232</v>
      </c>
      <c r="B117" s="110">
        <v>1</v>
      </c>
      <c r="C117" s="94"/>
      <c r="D117" s="95" t="s">
        <v>579</v>
      </c>
      <c r="E117" s="94"/>
      <c r="F117" s="94"/>
      <c r="G117" s="126"/>
    </row>
    <row r="118" spans="1:7" s="22" customFormat="1" x14ac:dyDescent="0.3">
      <c r="A118" s="337" t="s">
        <v>36</v>
      </c>
      <c r="B118" s="338"/>
      <c r="C118" s="339"/>
      <c r="D118" s="244">
        <f>SUM(B107:C117)</f>
        <v>21</v>
      </c>
      <c r="E118" s="13"/>
      <c r="F118" s="13"/>
      <c r="G118" s="126"/>
    </row>
    <row r="119" spans="1:7" s="22" customFormat="1" x14ac:dyDescent="0.3">
      <c r="A119" s="337" t="s">
        <v>295</v>
      </c>
      <c r="B119" s="338"/>
      <c r="C119" s="339"/>
      <c r="D119" s="33">
        <f>D118/(COUNT(B107:C117)*2)</f>
        <v>0.95454545454545459</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587</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7" t="s">
        <v>36</v>
      </c>
      <c r="B133" s="338"/>
      <c r="C133" s="339"/>
      <c r="D133" s="244">
        <f>SUM(B122:C132)</f>
        <v>22</v>
      </c>
    </row>
    <row r="134" spans="1:7" x14ac:dyDescent="0.3">
      <c r="A134" s="337" t="s">
        <v>295</v>
      </c>
      <c r="B134" s="338"/>
      <c r="C134" s="339"/>
      <c r="D134" s="32">
        <f>D133/(COUNT(B122:C132)*2)</f>
        <v>1</v>
      </c>
    </row>
    <row r="135" spans="1:7" s="22" customFormat="1" x14ac:dyDescent="0.3">
      <c r="A135" s="26"/>
      <c r="B135" s="27"/>
      <c r="C135" s="27"/>
      <c r="D135" s="31"/>
      <c r="G135" s="126"/>
    </row>
    <row r="136" spans="1:7" ht="19.5" x14ac:dyDescent="0.4">
      <c r="A136" s="335" t="s">
        <v>71</v>
      </c>
      <c r="B136" s="336"/>
      <c r="C136" s="336"/>
      <c r="D136" s="336"/>
      <c r="E136" s="336"/>
      <c r="F136" s="336"/>
    </row>
    <row r="137" spans="1:7" ht="34.5" x14ac:dyDescent="0.4">
      <c r="A137" s="23" t="s">
        <v>302</v>
      </c>
      <c r="B137" s="110">
        <v>1</v>
      </c>
      <c r="C137" s="101"/>
      <c r="D137" s="95" t="s">
        <v>591</v>
      </c>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592</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7" t="s">
        <v>36</v>
      </c>
      <c r="B149" s="338"/>
      <c r="C149" s="339"/>
      <c r="D149" s="244">
        <f>SUM(B137:C148)</f>
        <v>22</v>
      </c>
    </row>
    <row r="150" spans="1:7" x14ac:dyDescent="0.3">
      <c r="A150" s="337" t="s">
        <v>295</v>
      </c>
      <c r="B150" s="338"/>
      <c r="C150" s="339"/>
      <c r="D150" s="33">
        <f>D149/(COUNT(B137:C148)*2)</f>
        <v>0.91666666666666663</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45">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7" t="s">
        <v>36</v>
      </c>
      <c r="B169" s="338"/>
      <c r="C169" s="339"/>
      <c r="D169" s="244">
        <f>SUM(B165:C168)</f>
        <v>8</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1</v>
      </c>
      <c r="C175" s="94"/>
      <c r="D175" s="95" t="s">
        <v>586</v>
      </c>
      <c r="E175" s="94"/>
      <c r="F175" s="94"/>
    </row>
    <row r="176" spans="1:7" x14ac:dyDescent="0.3">
      <c r="A176" s="17" t="s">
        <v>150</v>
      </c>
      <c r="B176" s="94">
        <v>2</v>
      </c>
      <c r="C176" s="94"/>
      <c r="D176" s="95"/>
      <c r="E176" s="95"/>
      <c r="F176" s="94"/>
    </row>
    <row r="177" spans="1:7" x14ac:dyDescent="0.3">
      <c r="A177" s="337" t="s">
        <v>36</v>
      </c>
      <c r="B177" s="338"/>
      <c r="C177" s="339"/>
      <c r="D177" s="244">
        <f>SUM(B173:C176)</f>
        <v>7</v>
      </c>
    </row>
    <row r="178" spans="1:7" x14ac:dyDescent="0.3">
      <c r="A178" s="337" t="s">
        <v>295</v>
      </c>
      <c r="B178" s="338"/>
      <c r="C178" s="339"/>
      <c r="D178" s="33">
        <f>D177/(COUNT(B173:C176)*2)</f>
        <v>0.875</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4">
        <f>SUM(B181:C185)</f>
        <v>10</v>
      </c>
    </row>
    <row r="187" spans="1:7" x14ac:dyDescent="0.3">
      <c r="A187" s="337" t="s">
        <v>295</v>
      </c>
      <c r="B187" s="338"/>
      <c r="C187" s="339"/>
      <c r="D187" s="33">
        <f>D186/(COUNT(B181:C185)*2)</f>
        <v>1</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7" t="s">
        <v>36</v>
      </c>
      <c r="B194" s="338"/>
      <c r="C194" s="339"/>
      <c r="D194" s="54">
        <f>SUM(B190:C193)</f>
        <v>8</v>
      </c>
    </row>
    <row r="195" spans="1:6" x14ac:dyDescent="0.3">
      <c r="A195" s="337" t="s">
        <v>295</v>
      </c>
      <c r="B195" s="338"/>
      <c r="C195" s="339"/>
      <c r="D195" s="33">
        <f>D194/(COUNT(B190:C193)*2)</f>
        <v>1</v>
      </c>
    </row>
    <row r="197" spans="1:6" ht="18" x14ac:dyDescent="0.35">
      <c r="A197" s="64" t="s">
        <v>246</v>
      </c>
      <c r="B197" s="63"/>
      <c r="C197" s="63"/>
      <c r="D197" s="294" t="e">
        <f>E197/F197</f>
        <v>#DIV/0!</v>
      </c>
      <c r="E197" s="300">
        <f>COUNTIF('A3 Technique'!F17:F193,"ok")</f>
        <v>0</v>
      </c>
      <c r="F197" s="300">
        <f>COUNTA('A3 Technique'!F17:F193)</f>
        <v>0</v>
      </c>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0.98076923076923073</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2018-10-26T14:29:27Z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