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I:\Market\CM Chihia\2018\05-mai 2018\"/>
    </mc:Choice>
  </mc:AlternateContent>
  <xr:revisionPtr revIDLastSave="0" documentId="13_ncr:1_{1F7307AC-F135-4D46-AC99-12EBBAC14811}" xr6:coauthVersionLast="33" xr6:coauthVersionMax="33" xr10:uidLastSave="{00000000-0000-0000-0000-000000000000}"/>
  <bookViews>
    <workbookView xWindow="0" yWindow="0" windowWidth="20490" windowHeight="874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Exploitation'!$A$1:$H$549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D444" i="40"/>
  <c r="D444" i="38"/>
  <c r="D444" i="31"/>
  <c r="D444" i="33"/>
  <c r="D197" i="41" l="1"/>
  <c r="D197" i="39"/>
  <c r="D197" i="32"/>
  <c r="D197" i="25"/>
  <c r="D197" i="35"/>
  <c r="B543" i="40"/>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76" i="31"/>
  <c r="D476" i="38"/>
  <c r="F543" i="38"/>
  <c r="F543" i="31"/>
  <c r="F543" i="43"/>
  <c r="F543" i="33"/>
  <c r="D476" i="33"/>
  <c r="D476" i="43"/>
  <c r="F197" i="41" l="1"/>
  <c r="E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0" i="41"/>
  <c r="B9" i="41"/>
  <c r="B8" i="41"/>
  <c r="F543" i="40"/>
  <c r="E543" i="40"/>
  <c r="D543" i="40" s="1"/>
  <c r="C542" i="40"/>
  <c r="A537" i="40"/>
  <c r="F532" i="40"/>
  <c r="E532" i="40"/>
  <c r="D532" i="40" s="1"/>
  <c r="C530" i="40"/>
  <c r="C528" i="40"/>
  <c r="A517" i="40"/>
  <c r="F512" i="40"/>
  <c r="E512" i="40"/>
  <c r="D512" i="40" s="1"/>
  <c r="D513" i="40" s="1"/>
  <c r="D514" i="40" s="1"/>
  <c r="B156" i="29" s="1"/>
  <c r="A506" i="40"/>
  <c r="F498" i="40"/>
  <c r="E498" i="40"/>
  <c r="D498" i="40"/>
  <c r="D499" i="40" s="1"/>
  <c r="C490" i="40"/>
  <c r="D493" i="40" s="1"/>
  <c r="D494" i="40" s="1"/>
  <c r="A484" i="40"/>
  <c r="F476" i="40"/>
  <c r="E476" i="40"/>
  <c r="D476" i="40"/>
  <c r="C469" i="40"/>
  <c r="C466" i="40"/>
  <c r="C465" i="40"/>
  <c r="C461" i="40"/>
  <c r="C455" i="40"/>
  <c r="D457" i="40" s="1"/>
  <c r="D458" i="40" s="1"/>
  <c r="A447" i="40"/>
  <c r="F439" i="40"/>
  <c r="E439" i="40"/>
  <c r="D439" i="40"/>
  <c r="C438" i="40"/>
  <c r="C432" i="40"/>
  <c r="C431" i="40"/>
  <c r="C425" i="40"/>
  <c r="C422" i="40"/>
  <c r="C415" i="40"/>
  <c r="C411" i="40"/>
  <c r="D417" i="40" s="1"/>
  <c r="D418" i="40" s="1"/>
  <c r="C405" i="40"/>
  <c r="C402" i="40"/>
  <c r="A394" i="40"/>
  <c r="F386" i="40"/>
  <c r="E386" i="40"/>
  <c r="D386" i="40"/>
  <c r="C381" i="40"/>
  <c r="C378" i="40"/>
  <c r="D387" i="40" s="1"/>
  <c r="C371" i="40"/>
  <c r="C369" i="40"/>
  <c r="C368" i="40"/>
  <c r="A361" i="40"/>
  <c r="F353" i="40"/>
  <c r="E353" i="40"/>
  <c r="D353" i="40"/>
  <c r="C348" i="40"/>
  <c r="C344" i="40"/>
  <c r="C342" i="40"/>
  <c r="C340" i="40"/>
  <c r="C331" i="40"/>
  <c r="D333" i="40" s="1"/>
  <c r="D334" i="40" s="1"/>
  <c r="A321" i="40"/>
  <c r="F313" i="40"/>
  <c r="E313" i="40"/>
  <c r="D313" i="40"/>
  <c r="C304" i="40"/>
  <c r="C302" i="40"/>
  <c r="C297" i="40"/>
  <c r="C295" i="40"/>
  <c r="C294" i="40"/>
  <c r="C291" i="40"/>
  <c r="C282" i="40"/>
  <c r="C278" i="40"/>
  <c r="A269" i="40"/>
  <c r="F261" i="40"/>
  <c r="E261" i="40"/>
  <c r="D261" i="40" s="1"/>
  <c r="C252" i="40"/>
  <c r="C251" i="40"/>
  <c r="C250" i="40"/>
  <c r="C249" i="40"/>
  <c r="C240" i="40"/>
  <c r="C238" i="40"/>
  <c r="C235" i="40"/>
  <c r="C230" i="40"/>
  <c r="C227" i="40"/>
  <c r="C220" i="40"/>
  <c r="C219" i="40"/>
  <c r="D222" i="40" s="1"/>
  <c r="D223" i="40" s="1"/>
  <c r="A208" i="40"/>
  <c r="F200" i="40"/>
  <c r="E200" i="40"/>
  <c r="D200" i="40" s="1"/>
  <c r="C194" i="40"/>
  <c r="C190" i="40"/>
  <c r="C186" i="40"/>
  <c r="C184" i="40"/>
  <c r="C182" i="40"/>
  <c r="C181" i="40"/>
  <c r="C170" i="40"/>
  <c r="D172" i="40" s="1"/>
  <c r="A161" i="40"/>
  <c r="F153" i="40"/>
  <c r="E153" i="40"/>
  <c r="D153" i="40" s="1"/>
  <c r="C147" i="40"/>
  <c r="C145" i="40"/>
  <c r="C143" i="40"/>
  <c r="C138" i="40"/>
  <c r="C134" i="40"/>
  <c r="C132" i="40"/>
  <c r="C131" i="40"/>
  <c r="C129" i="40"/>
  <c r="C125" i="40"/>
  <c r="C115" i="40"/>
  <c r="D117" i="40" s="1"/>
  <c r="D118" i="40" s="1"/>
  <c r="A106" i="40"/>
  <c r="F99" i="40"/>
  <c r="E99" i="40"/>
  <c r="D99" i="40"/>
  <c r="C91" i="40"/>
  <c r="C89" i="40"/>
  <c r="C82" i="40"/>
  <c r="C79" i="40"/>
  <c r="C74" i="40"/>
  <c r="C72" i="40"/>
  <c r="C69" i="40"/>
  <c r="C68" i="40"/>
  <c r="C65" i="40"/>
  <c r="C59" i="40"/>
  <c r="D61" i="40" s="1"/>
  <c r="D62" i="40" s="1"/>
  <c r="A49" i="40"/>
  <c r="F41" i="40"/>
  <c r="E41" i="40"/>
  <c r="D41" i="40" s="1"/>
  <c r="C35" i="40"/>
  <c r="C34" i="40"/>
  <c r="C30" i="40"/>
  <c r="D25" i="40"/>
  <c r="D26" i="40" s="1"/>
  <c r="A16" i="40"/>
  <c r="A8" i="40"/>
  <c r="A7" i="41" s="1"/>
  <c r="F197" i="39"/>
  <c r="E197" i="39"/>
  <c r="C191" i="39"/>
  <c r="D194" i="39" s="1"/>
  <c r="D186" i="39"/>
  <c r="D187" i="39" s="1"/>
  <c r="D177" i="39"/>
  <c r="D178" i="39" s="1"/>
  <c r="D169" i="39"/>
  <c r="D170" i="39" s="1"/>
  <c r="C165" i="39"/>
  <c r="C157" i="39"/>
  <c r="C156" i="39"/>
  <c r="C155" i="39"/>
  <c r="D161" i="39" s="1"/>
  <c r="D162" i="39" s="1"/>
  <c r="C145" i="39"/>
  <c r="C144" i="39"/>
  <c r="D149" i="39" s="1"/>
  <c r="D150" i="39" s="1"/>
  <c r="C138" i="39"/>
  <c r="C132" i="39"/>
  <c r="C130" i="39"/>
  <c r="C128" i="39"/>
  <c r="C127" i="39"/>
  <c r="D119" i="39"/>
  <c r="C116" i="39"/>
  <c r="C115" i="39"/>
  <c r="C112" i="39"/>
  <c r="D118" i="39" s="1"/>
  <c r="C100" i="39"/>
  <c r="C99" i="39"/>
  <c r="C94" i="39"/>
  <c r="C93" i="39"/>
  <c r="C82" i="39"/>
  <c r="C80" i="39"/>
  <c r="C77" i="39"/>
  <c r="C76" i="39"/>
  <c r="D84" i="39" s="1"/>
  <c r="D85" i="39" s="1"/>
  <c r="C75" i="39"/>
  <c r="C61" i="39"/>
  <c r="D63" i="39" s="1"/>
  <c r="D64" i="39" s="1"/>
  <c r="C60" i="39"/>
  <c r="C56" i="39"/>
  <c r="D52" i="39"/>
  <c r="D53" i="39" s="1"/>
  <c r="C51" i="39"/>
  <c r="C37" i="39"/>
  <c r="D42" i="39" s="1"/>
  <c r="D43" i="39" s="1"/>
  <c r="C26" i="39"/>
  <c r="D33" i="39" s="1"/>
  <c r="D34" i="39" s="1"/>
  <c r="D23" i="39"/>
  <c r="D22" i="39"/>
  <c r="B10" i="39"/>
  <c r="B9" i="39"/>
  <c r="B8" i="39"/>
  <c r="D543" i="38"/>
  <c r="E543" i="38"/>
  <c r="C542" i="38"/>
  <c r="A537" i="38"/>
  <c r="F532" i="38"/>
  <c r="D532" i="38" s="1"/>
  <c r="E532" i="38"/>
  <c r="C530" i="38"/>
  <c r="C528" i="38"/>
  <c r="A517" i="38"/>
  <c r="F512" i="38"/>
  <c r="E512" i="38"/>
  <c r="D512" i="38"/>
  <c r="D513" i="38"/>
  <c r="D514" i="38" s="1"/>
  <c r="B155" i="29" s="1"/>
  <c r="A506" i="38"/>
  <c r="F498" i="38"/>
  <c r="E498" i="38"/>
  <c r="D498" i="38"/>
  <c r="D499" i="38" s="1"/>
  <c r="D502" i="38" s="1"/>
  <c r="D503" i="38" s="1"/>
  <c r="B146" i="29" s="1"/>
  <c r="C490" i="38"/>
  <c r="D493" i="38" s="1"/>
  <c r="D494" i="38" s="1"/>
  <c r="A484" i="38"/>
  <c r="F476" i="38"/>
  <c r="E476" i="38"/>
  <c r="C469" i="38"/>
  <c r="C466" i="38"/>
  <c r="C465" i="38"/>
  <c r="C461" i="38"/>
  <c r="D477" i="38" s="1"/>
  <c r="D478" i="38" s="1"/>
  <c r="C455" i="38"/>
  <c r="D457" i="38" s="1"/>
  <c r="D458" i="38" s="1"/>
  <c r="A447" i="38"/>
  <c r="F439" i="38"/>
  <c r="E439" i="38"/>
  <c r="D439" i="38"/>
  <c r="C438" i="38"/>
  <c r="C432" i="38"/>
  <c r="C431" i="38"/>
  <c r="D440" i="38" s="1"/>
  <c r="C425" i="38"/>
  <c r="C422" i="38"/>
  <c r="C415" i="38"/>
  <c r="C411" i="38"/>
  <c r="D417" i="38" s="1"/>
  <c r="D418" i="38" s="1"/>
  <c r="C405" i="38"/>
  <c r="C402" i="38"/>
  <c r="A394" i="38"/>
  <c r="F386" i="38"/>
  <c r="E386" i="38"/>
  <c r="D386" i="38"/>
  <c r="C381" i="38"/>
  <c r="C378" i="38"/>
  <c r="C371" i="38"/>
  <c r="C369" i="38"/>
  <c r="C368" i="38"/>
  <c r="A361" i="38"/>
  <c r="F353" i="38"/>
  <c r="E353" i="38"/>
  <c r="D353" i="38"/>
  <c r="C348" i="38"/>
  <c r="C344" i="38"/>
  <c r="C342" i="38"/>
  <c r="C340" i="38"/>
  <c r="D354" i="38" s="1"/>
  <c r="D355" i="38" s="1"/>
  <c r="D333" i="38"/>
  <c r="D334" i="38" s="1"/>
  <c r="C331" i="38"/>
  <c r="A321" i="38"/>
  <c r="F313" i="38"/>
  <c r="E313" i="38"/>
  <c r="D313" i="38"/>
  <c r="C304" i="38"/>
  <c r="C302" i="38"/>
  <c r="C297" i="38"/>
  <c r="C295" i="38"/>
  <c r="C294" i="38"/>
  <c r="C291" i="38"/>
  <c r="C282" i="38"/>
  <c r="C278" i="38"/>
  <c r="A269" i="38"/>
  <c r="F261" i="38"/>
  <c r="E261" i="38"/>
  <c r="D261" i="38"/>
  <c r="C252" i="38"/>
  <c r="C251" i="38"/>
  <c r="C250" i="38"/>
  <c r="C249" i="38"/>
  <c r="C240" i="38"/>
  <c r="C238" i="38"/>
  <c r="C235" i="38"/>
  <c r="C230" i="38"/>
  <c r="C227" i="38"/>
  <c r="C220" i="38"/>
  <c r="C219" i="38"/>
  <c r="A208" i="38"/>
  <c r="F200" i="38"/>
  <c r="E200" i="38"/>
  <c r="D200" i="38"/>
  <c r="C194" i="38"/>
  <c r="C190" i="38"/>
  <c r="C186" i="38"/>
  <c r="C184" i="38"/>
  <c r="C182" i="38"/>
  <c r="C181" i="38"/>
  <c r="D173" i="38"/>
  <c r="D172" i="38"/>
  <c r="C170" i="38"/>
  <c r="A161" i="38"/>
  <c r="F153" i="38"/>
  <c r="E153" i="38"/>
  <c r="D153" i="38" s="1"/>
  <c r="C147" i="38"/>
  <c r="C145" i="38"/>
  <c r="C143" i="38"/>
  <c r="C138" i="38"/>
  <c r="C134" i="38"/>
  <c r="C132" i="38"/>
  <c r="C131" i="38"/>
  <c r="C129" i="38"/>
  <c r="C125" i="38"/>
  <c r="C115" i="38"/>
  <c r="D117" i="38" s="1"/>
  <c r="D118" i="38" s="1"/>
  <c r="A106" i="38"/>
  <c r="F99" i="38"/>
  <c r="E99" i="38"/>
  <c r="D99" i="38" s="1"/>
  <c r="C91" i="38"/>
  <c r="C89" i="38"/>
  <c r="D100" i="38" s="1"/>
  <c r="D101" i="38" s="1"/>
  <c r="C82" i="38"/>
  <c r="C79" i="38"/>
  <c r="C74" i="38"/>
  <c r="C72" i="38"/>
  <c r="C69" i="38"/>
  <c r="C68" i="38"/>
  <c r="C65" i="38"/>
  <c r="D61" i="38"/>
  <c r="D62" i="38" s="1"/>
  <c r="C59" i="38"/>
  <c r="A49" i="38"/>
  <c r="F41" i="38"/>
  <c r="E41" i="38"/>
  <c r="D41" i="38"/>
  <c r="C35" i="38"/>
  <c r="C34" i="38"/>
  <c r="C30" i="38"/>
  <c r="D26" i="38"/>
  <c r="D25" i="38"/>
  <c r="A16" i="38"/>
  <c r="A8" i="38"/>
  <c r="A7" i="39" s="1"/>
  <c r="F197" i="32"/>
  <c r="E197" i="32"/>
  <c r="C191" i="32"/>
  <c r="D194" i="32" s="1"/>
  <c r="D186" i="32"/>
  <c r="D187" i="32" s="1"/>
  <c r="D177" i="32"/>
  <c r="D178" i="32" s="1"/>
  <c r="C165" i="32"/>
  <c r="D169" i="32" s="1"/>
  <c r="D170" i="32" s="1"/>
  <c r="C157" i="32"/>
  <c r="C156" i="32"/>
  <c r="C155" i="32"/>
  <c r="C145" i="32"/>
  <c r="C144" i="32"/>
  <c r="D149" i="32" s="1"/>
  <c r="D150" i="32" s="1"/>
  <c r="C138" i="32"/>
  <c r="C132" i="32"/>
  <c r="C130" i="32"/>
  <c r="C128" i="32"/>
  <c r="C127" i="32"/>
  <c r="D133" i="32" s="1"/>
  <c r="D134" i="32" s="1"/>
  <c r="C116" i="32"/>
  <c r="C115" i="32"/>
  <c r="C112" i="32"/>
  <c r="C100" i="32"/>
  <c r="C99" i="32"/>
  <c r="C94" i="32"/>
  <c r="C93" i="32"/>
  <c r="D102" i="32" s="1"/>
  <c r="D103" i="32" s="1"/>
  <c r="C82" i="32"/>
  <c r="C80" i="32"/>
  <c r="C77" i="32"/>
  <c r="C76" i="32"/>
  <c r="C75" i="32"/>
  <c r="C61" i="32"/>
  <c r="C60" i="32"/>
  <c r="C56" i="32"/>
  <c r="D63" i="32" s="1"/>
  <c r="D64" i="32" s="1"/>
  <c r="D53" i="32"/>
  <c r="D52" i="32"/>
  <c r="C51" i="32"/>
  <c r="D43" i="32"/>
  <c r="D42" i="32"/>
  <c r="C37" i="32"/>
  <c r="C26" i="32"/>
  <c r="D33" i="32" s="1"/>
  <c r="D34" i="32" s="1"/>
  <c r="D23" i="32"/>
  <c r="D22" i="32"/>
  <c r="B10" i="32"/>
  <c r="B9" i="32"/>
  <c r="B8" i="32"/>
  <c r="A7" i="32"/>
  <c r="D543" i="31"/>
  <c r="E543" i="31"/>
  <c r="C542" i="31"/>
  <c r="A537" i="31"/>
  <c r="F532" i="31"/>
  <c r="D532" i="31" s="1"/>
  <c r="E532" i="31"/>
  <c r="C530" i="31"/>
  <c r="D533" i="31" s="1"/>
  <c r="D534" i="31" s="1"/>
  <c r="B164" i="29" s="1"/>
  <c r="C528" i="31"/>
  <c r="A517" i="31"/>
  <c r="F512" i="31"/>
  <c r="E512" i="31"/>
  <c r="D512" i="31"/>
  <c r="D513" i="31"/>
  <c r="D514" i="31" s="1"/>
  <c r="B154" i="29" s="1"/>
  <c r="A506" i="31"/>
  <c r="F498" i="31"/>
  <c r="E498" i="31"/>
  <c r="D498" i="31"/>
  <c r="D499" i="31" s="1"/>
  <c r="D500" i="31" s="1"/>
  <c r="C490" i="31"/>
  <c r="D493" i="31" s="1"/>
  <c r="D494" i="31" s="1"/>
  <c r="A484" i="31"/>
  <c r="F476" i="31"/>
  <c r="E476" i="31"/>
  <c r="C469" i="31"/>
  <c r="C466" i="31"/>
  <c r="C465" i="31"/>
  <c r="C461" i="31"/>
  <c r="C455" i="31"/>
  <c r="D457" i="31" s="1"/>
  <c r="D458" i="31" s="1"/>
  <c r="A447" i="31"/>
  <c r="F439" i="31"/>
  <c r="E439" i="31"/>
  <c r="D439" i="31"/>
  <c r="C438" i="31"/>
  <c r="C432" i="31"/>
  <c r="C431" i="31"/>
  <c r="C425" i="31"/>
  <c r="C422" i="31"/>
  <c r="C415" i="31"/>
  <c r="C411" i="31"/>
  <c r="D417" i="31" s="1"/>
  <c r="D418" i="31" s="1"/>
  <c r="C405" i="31"/>
  <c r="C402" i="31"/>
  <c r="A394" i="31"/>
  <c r="F386" i="31"/>
  <c r="E386" i="31"/>
  <c r="D386" i="31"/>
  <c r="C381" i="31"/>
  <c r="C378" i="31"/>
  <c r="C371" i="31"/>
  <c r="C369" i="31"/>
  <c r="C368" i="31"/>
  <c r="A361" i="31"/>
  <c r="F353" i="31"/>
  <c r="E353" i="31"/>
  <c r="D353" i="31"/>
  <c r="C348" i="31"/>
  <c r="C344" i="31"/>
  <c r="C342" i="31"/>
  <c r="C340" i="31"/>
  <c r="C331" i="31"/>
  <c r="D333" i="31" s="1"/>
  <c r="D334" i="31" s="1"/>
  <c r="A321" i="31"/>
  <c r="F313" i="31"/>
  <c r="E313" i="31"/>
  <c r="D313" i="31"/>
  <c r="C304" i="31"/>
  <c r="C302" i="31"/>
  <c r="C297" i="31"/>
  <c r="C295" i="31"/>
  <c r="C294" i="31"/>
  <c r="C291" i="31"/>
  <c r="C282" i="31"/>
  <c r="C278" i="31"/>
  <c r="D285" i="31" s="1"/>
  <c r="D286" i="31" s="1"/>
  <c r="A269" i="31"/>
  <c r="F261" i="31"/>
  <c r="E261" i="31"/>
  <c r="D261" i="31"/>
  <c r="C252" i="31"/>
  <c r="C251" i="31"/>
  <c r="C250" i="31"/>
  <c r="C249" i="31"/>
  <c r="D262" i="31" s="1"/>
  <c r="C240" i="31"/>
  <c r="C238" i="31"/>
  <c r="C235" i="31"/>
  <c r="C230" i="31"/>
  <c r="C227" i="31"/>
  <c r="C220" i="31"/>
  <c r="C219" i="31"/>
  <c r="D222" i="31" s="1"/>
  <c r="D223" i="31" s="1"/>
  <c r="A208" i="31"/>
  <c r="F200" i="31"/>
  <c r="E200" i="31"/>
  <c r="D200" i="31"/>
  <c r="C194" i="31"/>
  <c r="C190" i="31"/>
  <c r="C186" i="31"/>
  <c r="C184" i="31"/>
  <c r="C182" i="31"/>
  <c r="C181" i="31"/>
  <c r="C170" i="31"/>
  <c r="D172" i="31" s="1"/>
  <c r="A161" i="31"/>
  <c r="F153" i="31"/>
  <c r="E153" i="31"/>
  <c r="D153" i="31" s="1"/>
  <c r="C147" i="31"/>
  <c r="C145" i="31"/>
  <c r="C143" i="31"/>
  <c r="C138" i="31"/>
  <c r="C134" i="31"/>
  <c r="C132" i="31"/>
  <c r="C131" i="31"/>
  <c r="C129" i="31"/>
  <c r="C125" i="31"/>
  <c r="C115" i="31"/>
  <c r="D117" i="31" s="1"/>
  <c r="D118" i="31" s="1"/>
  <c r="A106" i="31"/>
  <c r="F99" i="31"/>
  <c r="E99" i="31"/>
  <c r="D99" i="31"/>
  <c r="C91" i="31"/>
  <c r="C89" i="31"/>
  <c r="C82" i="31"/>
  <c r="C79" i="31"/>
  <c r="C74" i="31"/>
  <c r="C72" i="31"/>
  <c r="C69" i="31"/>
  <c r="C68" i="31"/>
  <c r="C65" i="31"/>
  <c r="C59" i="31"/>
  <c r="D61" i="31" s="1"/>
  <c r="D62" i="31" s="1"/>
  <c r="A49" i="31"/>
  <c r="F41" i="31"/>
  <c r="E41" i="31"/>
  <c r="D41" i="31"/>
  <c r="C35" i="31"/>
  <c r="D42" i="31" s="1"/>
  <c r="C34" i="31"/>
  <c r="C30" i="31"/>
  <c r="D25" i="31"/>
  <c r="D26" i="31" s="1"/>
  <c r="A16" i="31"/>
  <c r="A8" i="31"/>
  <c r="F197" i="25"/>
  <c r="E197" i="25"/>
  <c r="C191" i="25"/>
  <c r="D194" i="25" s="1"/>
  <c r="D186" i="25"/>
  <c r="D187" i="25" s="1"/>
  <c r="D177" i="25"/>
  <c r="D178" i="25" s="1"/>
  <c r="C165" i="25"/>
  <c r="D169" i="25" s="1"/>
  <c r="D170" i="25" s="1"/>
  <c r="C157" i="25"/>
  <c r="C156" i="25"/>
  <c r="C155" i="25"/>
  <c r="D161" i="25" s="1"/>
  <c r="D162" i="25" s="1"/>
  <c r="C145" i="25"/>
  <c r="C144" i="25"/>
  <c r="D149" i="25" s="1"/>
  <c r="D150" i="25" s="1"/>
  <c r="C138" i="25"/>
  <c r="C132" i="25"/>
  <c r="C130" i="25"/>
  <c r="C128" i="25"/>
  <c r="C127" i="25"/>
  <c r="D133" i="25" s="1"/>
  <c r="D134" i="25" s="1"/>
  <c r="C116" i="25"/>
  <c r="C115" i="25"/>
  <c r="C112" i="25"/>
  <c r="D118" i="25" s="1"/>
  <c r="D119" i="25" s="1"/>
  <c r="C100" i="25"/>
  <c r="C99" i="25"/>
  <c r="C94" i="25"/>
  <c r="C93" i="25"/>
  <c r="D102" i="25" s="1"/>
  <c r="D103" i="25" s="1"/>
  <c r="C82" i="25"/>
  <c r="C80" i="25"/>
  <c r="C77" i="25"/>
  <c r="C76" i="25"/>
  <c r="D84" i="25" s="1"/>
  <c r="D85" i="25" s="1"/>
  <c r="C75" i="25"/>
  <c r="D63" i="25"/>
  <c r="D64" i="25" s="1"/>
  <c r="C61" i="25"/>
  <c r="C60" i="25"/>
  <c r="C56" i="25"/>
  <c r="D53" i="25"/>
  <c r="D52" i="25"/>
  <c r="C51" i="25"/>
  <c r="C37" i="25"/>
  <c r="D42" i="25" s="1"/>
  <c r="D43" i="25" s="1"/>
  <c r="C26" i="25"/>
  <c r="D33" i="25" s="1"/>
  <c r="D34" i="25" s="1"/>
  <c r="D23" i="25"/>
  <c r="D22" i="25"/>
  <c r="B10" i="25"/>
  <c r="B9" i="25"/>
  <c r="B8" i="25"/>
  <c r="D543" i="33"/>
  <c r="E543" i="33"/>
  <c r="C542" i="33"/>
  <c r="A537" i="33"/>
  <c r="F532" i="33"/>
  <c r="D532" i="33" s="1"/>
  <c r="E532" i="33"/>
  <c r="C530" i="33"/>
  <c r="C528" i="33"/>
  <c r="A517" i="33"/>
  <c r="F512" i="33"/>
  <c r="E512" i="33"/>
  <c r="D512" i="33"/>
  <c r="D513" i="33"/>
  <c r="D514" i="33" s="1"/>
  <c r="B153" i="29" s="1"/>
  <c r="A506" i="33"/>
  <c r="F498" i="33"/>
  <c r="E498" i="33"/>
  <c r="D498" i="33" s="1"/>
  <c r="D499" i="33" s="1"/>
  <c r="C490" i="33"/>
  <c r="D493" i="33" s="1"/>
  <c r="D494" i="33" s="1"/>
  <c r="A484" i="33"/>
  <c r="F476" i="33"/>
  <c r="E476" i="33"/>
  <c r="C469" i="33"/>
  <c r="C466" i="33"/>
  <c r="C465" i="33"/>
  <c r="C461" i="33"/>
  <c r="C455" i="33"/>
  <c r="D457" i="33" s="1"/>
  <c r="D458" i="33" s="1"/>
  <c r="A447" i="33"/>
  <c r="F439" i="33"/>
  <c r="E439" i="33"/>
  <c r="D439" i="33" s="1"/>
  <c r="C438" i="33"/>
  <c r="C432" i="33"/>
  <c r="C431" i="33"/>
  <c r="C425" i="33"/>
  <c r="C422" i="33"/>
  <c r="D426" i="33" s="1"/>
  <c r="D427" i="33" s="1"/>
  <c r="C415" i="33"/>
  <c r="C411" i="33"/>
  <c r="D417" i="33" s="1"/>
  <c r="D418" i="33" s="1"/>
  <c r="C405" i="33"/>
  <c r="C402" i="33"/>
  <c r="D406" i="33" s="1"/>
  <c r="D407" i="33" s="1"/>
  <c r="A394" i="33"/>
  <c r="F386" i="33"/>
  <c r="E386" i="33"/>
  <c r="D386" i="33"/>
  <c r="C381" i="33"/>
  <c r="C378" i="33"/>
  <c r="C371" i="33"/>
  <c r="C369" i="33"/>
  <c r="C368" i="33"/>
  <c r="A361" i="33"/>
  <c r="F353" i="33"/>
  <c r="E353" i="33"/>
  <c r="D353" i="33"/>
  <c r="C348" i="33"/>
  <c r="C344" i="33"/>
  <c r="C342" i="33"/>
  <c r="C340" i="33"/>
  <c r="C331" i="33"/>
  <c r="D333" i="33" s="1"/>
  <c r="D334" i="33" s="1"/>
  <c r="A321" i="33"/>
  <c r="F313" i="33"/>
  <c r="E313" i="33"/>
  <c r="D313" i="33"/>
  <c r="C304" i="33"/>
  <c r="C302" i="33"/>
  <c r="C297" i="33"/>
  <c r="C295" i="33"/>
  <c r="C294" i="33"/>
  <c r="C291" i="33"/>
  <c r="C282" i="33"/>
  <c r="C278" i="33"/>
  <c r="D285" i="33" s="1"/>
  <c r="D286" i="33" s="1"/>
  <c r="A269" i="33"/>
  <c r="F261" i="33"/>
  <c r="E261" i="33"/>
  <c r="D261" i="33"/>
  <c r="C252" i="33"/>
  <c r="C251" i="33"/>
  <c r="C250" i="33"/>
  <c r="C249" i="33"/>
  <c r="D262" i="33" s="1"/>
  <c r="C240" i="33"/>
  <c r="C238" i="33"/>
  <c r="C235" i="33"/>
  <c r="C230" i="33"/>
  <c r="C227" i="33"/>
  <c r="C220" i="33"/>
  <c r="C219" i="33"/>
  <c r="A208" i="33"/>
  <c r="F200" i="33"/>
  <c r="E200" i="33"/>
  <c r="D200" i="33"/>
  <c r="C194" i="33"/>
  <c r="C190" i="33"/>
  <c r="C186" i="33"/>
  <c r="C184" i="33"/>
  <c r="C182" i="33"/>
  <c r="C181" i="33"/>
  <c r="D172" i="33"/>
  <c r="C170" i="33"/>
  <c r="A161" i="33"/>
  <c r="F153" i="33"/>
  <c r="E153" i="33"/>
  <c r="C147" i="33"/>
  <c r="C145" i="33"/>
  <c r="C143" i="33"/>
  <c r="C138" i="33"/>
  <c r="C134" i="33"/>
  <c r="C132" i="33"/>
  <c r="C131" i="33"/>
  <c r="C129" i="33"/>
  <c r="C125" i="33"/>
  <c r="D117" i="33"/>
  <c r="D118" i="33" s="1"/>
  <c r="C115" i="33"/>
  <c r="A106" i="33"/>
  <c r="F99" i="33"/>
  <c r="E99" i="33"/>
  <c r="D99" i="33"/>
  <c r="C91" i="33"/>
  <c r="C89" i="33"/>
  <c r="C82" i="33"/>
  <c r="C79" i="33"/>
  <c r="C74" i="33"/>
  <c r="C72" i="33"/>
  <c r="C69" i="33"/>
  <c r="C68" i="33"/>
  <c r="C65" i="33"/>
  <c r="C59" i="33"/>
  <c r="D61" i="33" s="1"/>
  <c r="D62" i="33" s="1"/>
  <c r="A49" i="33"/>
  <c r="F41" i="33"/>
  <c r="E41" i="33"/>
  <c r="D41" i="33" s="1"/>
  <c r="C35" i="33"/>
  <c r="C34" i="33"/>
  <c r="C30" i="33"/>
  <c r="D26" i="33"/>
  <c r="D25" i="33"/>
  <c r="A16" i="33"/>
  <c r="A8" i="33"/>
  <c r="A7" i="25" s="1"/>
  <c r="F197" i="35"/>
  <c r="E197" i="35"/>
  <c r="C191" i="35"/>
  <c r="D194" i="35" s="1"/>
  <c r="D195" i="35" s="1"/>
  <c r="D186" i="35"/>
  <c r="D187" i="35" s="1"/>
  <c r="D177" i="35"/>
  <c r="D178" i="35" s="1"/>
  <c r="C165" i="35"/>
  <c r="D169" i="35" s="1"/>
  <c r="D170" i="35" s="1"/>
  <c r="D161" i="35"/>
  <c r="D162" i="35" s="1"/>
  <c r="C157" i="35"/>
  <c r="C156" i="35"/>
  <c r="C155" i="35"/>
  <c r="C145" i="35"/>
  <c r="C144" i="35"/>
  <c r="C138" i="35"/>
  <c r="C132" i="35"/>
  <c r="C130" i="35"/>
  <c r="C128" i="35"/>
  <c r="C127" i="35"/>
  <c r="C116" i="35"/>
  <c r="C115" i="35"/>
  <c r="D118" i="35" s="1"/>
  <c r="D119" i="35" s="1"/>
  <c r="C112" i="35"/>
  <c r="C100" i="35"/>
  <c r="C99" i="35"/>
  <c r="C94" i="35"/>
  <c r="C93" i="35"/>
  <c r="D102" i="35" s="1"/>
  <c r="D103" i="35" s="1"/>
  <c r="C82" i="35"/>
  <c r="C80" i="35"/>
  <c r="C77" i="35"/>
  <c r="C76" i="35"/>
  <c r="C75" i="35"/>
  <c r="C61" i="35"/>
  <c r="C60" i="35"/>
  <c r="C56" i="35"/>
  <c r="C51" i="35"/>
  <c r="D52" i="35" s="1"/>
  <c r="D53" i="35" s="1"/>
  <c r="C37" i="35"/>
  <c r="D42" i="35" s="1"/>
  <c r="D43" i="35" s="1"/>
  <c r="C26" i="35"/>
  <c r="D33" i="35" s="1"/>
  <c r="D34" i="35" s="1"/>
  <c r="D23" i="35"/>
  <c r="D22" i="35"/>
  <c r="B10" i="35"/>
  <c r="B9" i="35"/>
  <c r="B8" i="35"/>
  <c r="D543" i="43"/>
  <c r="E543" i="43"/>
  <c r="C542" i="43"/>
  <c r="A537" i="43"/>
  <c r="F532" i="43"/>
  <c r="E532" i="43"/>
  <c r="D532" i="43"/>
  <c r="C530" i="43"/>
  <c r="C528" i="43"/>
  <c r="A517" i="43"/>
  <c r="F512" i="43"/>
  <c r="E512" i="43"/>
  <c r="A506" i="43"/>
  <c r="F498" i="43"/>
  <c r="E498" i="43"/>
  <c r="D498" i="43" s="1"/>
  <c r="B498" i="43" s="1"/>
  <c r="D499" i="43" s="1"/>
  <c r="D500" i="43" s="1"/>
  <c r="C490" i="43"/>
  <c r="D493" i="43" s="1"/>
  <c r="D494" i="43" s="1"/>
  <c r="A484" i="43"/>
  <c r="F476" i="43"/>
  <c r="E476" i="43"/>
  <c r="C469" i="43"/>
  <c r="C466" i="43"/>
  <c r="C465" i="43"/>
  <c r="C461" i="43"/>
  <c r="C455" i="43"/>
  <c r="D457" i="43" s="1"/>
  <c r="D458" i="43" s="1"/>
  <c r="A447" i="43"/>
  <c r="F439" i="43"/>
  <c r="E439" i="43"/>
  <c r="D439" i="43"/>
  <c r="B439" i="43" s="1"/>
  <c r="C438" i="43"/>
  <c r="C432" i="43"/>
  <c r="C431" i="43"/>
  <c r="C425" i="43"/>
  <c r="C422" i="43"/>
  <c r="D426" i="43" s="1"/>
  <c r="D427" i="43" s="1"/>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A321" i="43"/>
  <c r="F313" i="43"/>
  <c r="E313" i="43"/>
  <c r="D313" i="43"/>
  <c r="C304" i="43"/>
  <c r="C302" i="43"/>
  <c r="C297" i="43"/>
  <c r="C295" i="43"/>
  <c r="C294" i="43"/>
  <c r="C291" i="43"/>
  <c r="C282" i="43"/>
  <c r="C278" i="43"/>
  <c r="A269" i="43"/>
  <c r="F261" i="43"/>
  <c r="E261" i="43"/>
  <c r="D261" i="43" s="1"/>
  <c r="C252" i="43"/>
  <c r="C251" i="43"/>
  <c r="C250" i="43"/>
  <c r="C249" i="43"/>
  <c r="C240" i="43"/>
  <c r="C238" i="43"/>
  <c r="C235" i="43"/>
  <c r="C230" i="43"/>
  <c r="C227" i="43"/>
  <c r="C220" i="43"/>
  <c r="C219" i="43"/>
  <c r="A208" i="43"/>
  <c r="F200" i="43"/>
  <c r="E200" i="43"/>
  <c r="D200" i="43" s="1"/>
  <c r="B200" i="43" s="1"/>
  <c r="C194" i="43"/>
  <c r="C190" i="43"/>
  <c r="C186" i="43"/>
  <c r="C184" i="43"/>
  <c r="C182" i="43"/>
  <c r="C181" i="43"/>
  <c r="C170" i="43"/>
  <c r="D172" i="43" s="1"/>
  <c r="A161" i="43"/>
  <c r="F153" i="43"/>
  <c r="E153" i="43"/>
  <c r="D153" i="43"/>
  <c r="B153" i="43" s="1"/>
  <c r="C147" i="43"/>
  <c r="C145" i="43"/>
  <c r="C143" i="43"/>
  <c r="C138" i="43"/>
  <c r="C134" i="43"/>
  <c r="C132" i="43"/>
  <c r="C131" i="43"/>
  <c r="C129" i="43"/>
  <c r="D139" i="43" s="1"/>
  <c r="D140" i="43" s="1"/>
  <c r="C125" i="43"/>
  <c r="C115" i="43"/>
  <c r="D117" i="43" s="1"/>
  <c r="D118" i="43" s="1"/>
  <c r="A106" i="43"/>
  <c r="F99" i="43"/>
  <c r="E99" i="43"/>
  <c r="C91" i="43"/>
  <c r="C89" i="43"/>
  <c r="C82" i="43"/>
  <c r="C79" i="43"/>
  <c r="C74" i="43"/>
  <c r="C72" i="43"/>
  <c r="C69" i="43"/>
  <c r="C68" i="43"/>
  <c r="C65" i="43"/>
  <c r="C59" i="43"/>
  <c r="D61"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D118" i="37" s="1"/>
  <c r="D119" i="37" s="1"/>
  <c r="C100" i="37"/>
  <c r="C99" i="37"/>
  <c r="C94" i="37"/>
  <c r="C93" i="37"/>
  <c r="C82" i="37"/>
  <c r="C80" i="37"/>
  <c r="C77" i="37"/>
  <c r="C76" i="37"/>
  <c r="C75" i="37"/>
  <c r="D84" i="37" s="1"/>
  <c r="D85" i="37" s="1"/>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D493" i="36"/>
  <c r="C490" i="36"/>
  <c r="A484" i="36"/>
  <c r="C469" i="36"/>
  <c r="C466" i="36"/>
  <c r="C465" i="36"/>
  <c r="C461" i="36"/>
  <c r="C455" i="36"/>
  <c r="D457" i="36" s="1"/>
  <c r="A447" i="36"/>
  <c r="C438" i="36"/>
  <c r="C432" i="36"/>
  <c r="C431" i="36"/>
  <c r="C425" i="36"/>
  <c r="C422" i="36"/>
  <c r="C415" i="36"/>
  <c r="C411" i="36"/>
  <c r="D417" i="36" s="1"/>
  <c r="D418" i="36" s="1"/>
  <c r="C405" i="36"/>
  <c r="C402" i="36"/>
  <c r="D406" i="36" s="1"/>
  <c r="D407" i="36" s="1"/>
  <c r="A394" i="36"/>
  <c r="C381" i="36"/>
  <c r="D387" i="36" s="1"/>
  <c r="D388" i="36" s="1"/>
  <c r="C378" i="36"/>
  <c r="C371" i="36"/>
  <c r="C369" i="36"/>
  <c r="C368" i="36"/>
  <c r="D373" i="36" s="1"/>
  <c r="D374" i="36" s="1"/>
  <c r="A361" i="36"/>
  <c r="C348" i="36"/>
  <c r="C344" i="36"/>
  <c r="C342" i="36"/>
  <c r="C340" i="36"/>
  <c r="C331" i="36"/>
  <c r="D333" i="36" s="1"/>
  <c r="A321" i="36"/>
  <c r="C304" i="36"/>
  <c r="C302" i="36"/>
  <c r="C297" i="36"/>
  <c r="C295" i="36"/>
  <c r="C294" i="36"/>
  <c r="C291" i="36"/>
  <c r="C282" i="36"/>
  <c r="C278" i="36"/>
  <c r="D285" i="36" s="1"/>
  <c r="A269" i="36"/>
  <c r="C252" i="36"/>
  <c r="C251" i="36"/>
  <c r="C250" i="36"/>
  <c r="C249" i="36"/>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D100" i="36" s="1"/>
  <c r="D101" i="36" s="1"/>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262" i="40" l="1"/>
  <c r="D373" i="40"/>
  <c r="D374" i="40" s="1"/>
  <c r="D154" i="40"/>
  <c r="D155" i="40" s="1"/>
  <c r="D314" i="40"/>
  <c r="D315" i="40" s="1"/>
  <c r="D201" i="40"/>
  <c r="D202" i="40" s="1"/>
  <c r="D406" i="40"/>
  <c r="D407" i="40" s="1"/>
  <c r="D426" i="40"/>
  <c r="D427" i="40" s="1"/>
  <c r="D84" i="40"/>
  <c r="D85" i="40" s="1"/>
  <c r="D139" i="40"/>
  <c r="D140" i="40" s="1"/>
  <c r="D244" i="40"/>
  <c r="D245" i="40" s="1"/>
  <c r="D285" i="40"/>
  <c r="D286" i="40" s="1"/>
  <c r="D244" i="38"/>
  <c r="D245" i="38" s="1"/>
  <c r="D262" i="38"/>
  <c r="D285" i="38"/>
  <c r="D286" i="38" s="1"/>
  <c r="D533" i="38"/>
  <c r="D534" i="38" s="1"/>
  <c r="B165" i="29" s="1"/>
  <c r="D84" i="38"/>
  <c r="D154" i="38"/>
  <c r="D139" i="38"/>
  <c r="D140" i="38" s="1"/>
  <c r="D201" i="38"/>
  <c r="D202" i="38" s="1"/>
  <c r="D357" i="38"/>
  <c r="D358" i="38" s="1"/>
  <c r="B110" i="29" s="1"/>
  <c r="D201" i="31"/>
  <c r="D202" i="31" s="1"/>
  <c r="D477" i="31"/>
  <c r="D478" i="31" s="1"/>
  <c r="D100" i="31"/>
  <c r="D101" i="31" s="1"/>
  <c r="D84" i="31"/>
  <c r="D85" i="31" s="1"/>
  <c r="D139" i="31"/>
  <c r="D140" i="31" s="1"/>
  <c r="D244" i="31"/>
  <c r="D245" i="31" s="1"/>
  <c r="D201" i="33"/>
  <c r="D202" i="33" s="1"/>
  <c r="D222" i="33"/>
  <c r="D223" i="33" s="1"/>
  <c r="D139" i="33"/>
  <c r="D140" i="33" s="1"/>
  <c r="D354" i="33"/>
  <c r="D355" i="33" s="1"/>
  <c r="D373" i="33"/>
  <c r="D374" i="33" s="1"/>
  <c r="D544" i="38"/>
  <c r="D545" i="38" s="1"/>
  <c r="B174" i="29" s="1"/>
  <c r="D544" i="31"/>
  <c r="D544" i="33"/>
  <c r="D545" i="33" s="1"/>
  <c r="B172" i="29" s="1"/>
  <c r="D42" i="33"/>
  <c r="D45" i="31"/>
  <c r="D46" i="31" s="1"/>
  <c r="B55" i="29" s="1"/>
  <c r="D43" i="31"/>
  <c r="D265" i="31"/>
  <c r="D266" i="31" s="1"/>
  <c r="B91" i="29" s="1"/>
  <c r="D263" i="31"/>
  <c r="D502" i="33"/>
  <c r="D503" i="33" s="1"/>
  <c r="B144" i="29" s="1"/>
  <c r="D500" i="33"/>
  <c r="D198" i="25"/>
  <c r="D199" i="25" s="1"/>
  <c r="D195" i="25"/>
  <c r="D545" i="31"/>
  <c r="B173" i="29" s="1"/>
  <c r="D263" i="33"/>
  <c r="D533" i="33"/>
  <c r="D534" i="33" s="1"/>
  <c r="B163" i="29" s="1"/>
  <c r="D263" i="38"/>
  <c r="D440" i="33"/>
  <c r="D502" i="40"/>
  <c r="D503" i="40" s="1"/>
  <c r="B147" i="29" s="1"/>
  <c r="D500" i="40"/>
  <c r="D42" i="43"/>
  <c r="D43" i="43" s="1"/>
  <c r="D154" i="43"/>
  <c r="D544" i="43"/>
  <c r="D545" i="43" s="1"/>
  <c r="B171" i="29" s="1"/>
  <c r="D204" i="33"/>
  <c r="D205" i="33" s="1"/>
  <c r="B81" i="29" s="1"/>
  <c r="D102" i="38"/>
  <c r="D103" i="38" s="1"/>
  <c r="B65" i="29" s="1"/>
  <c r="D85" i="38"/>
  <c r="D42" i="36"/>
  <c r="D43" i="36" s="1"/>
  <c r="D139" i="36"/>
  <c r="D140" i="36" s="1"/>
  <c r="D477" i="36"/>
  <c r="D478" i="36" s="1"/>
  <c r="D173" i="33"/>
  <c r="D314" i="33"/>
  <c r="D387" i="33"/>
  <c r="D154" i="31"/>
  <c r="D204" i="31"/>
  <c r="D205" i="31" s="1"/>
  <c r="B82" i="29" s="1"/>
  <c r="D84" i="32"/>
  <c r="D85" i="32" s="1"/>
  <c r="D195" i="32"/>
  <c r="D441" i="38"/>
  <c r="D195" i="39"/>
  <c r="D357" i="33"/>
  <c r="D358" i="33" s="1"/>
  <c r="B108" i="29" s="1"/>
  <c r="D480" i="31"/>
  <c r="D481" i="31" s="1"/>
  <c r="B136" i="29" s="1"/>
  <c r="D502" i="31"/>
  <c r="D503" i="31" s="1"/>
  <c r="B145" i="29" s="1"/>
  <c r="D373" i="43"/>
  <c r="D374" i="43" s="1"/>
  <c r="D547" i="31"/>
  <c r="B46" i="29" s="1"/>
  <c r="D354" i="31"/>
  <c r="D440" i="31"/>
  <c r="D547" i="38"/>
  <c r="B47" i="29" s="1"/>
  <c r="D42" i="38"/>
  <c r="D155" i="38"/>
  <c r="D262" i="36"/>
  <c r="D263" i="36" s="1"/>
  <c r="D354" i="36"/>
  <c r="D355" i="36" s="1"/>
  <c r="D426" i="36"/>
  <c r="D427" i="36" s="1"/>
  <c r="D161" i="37"/>
  <c r="D162" i="37" s="1"/>
  <c r="D222" i="43"/>
  <c r="D223" i="43" s="1"/>
  <c r="D512" i="43"/>
  <c r="B512" i="43" s="1"/>
  <c r="D513" i="43" s="1"/>
  <c r="D514" i="43" s="1"/>
  <c r="B152" i="29" s="1"/>
  <c r="D533" i="43"/>
  <c r="D534" i="43" s="1"/>
  <c r="B162" i="29" s="1"/>
  <c r="D149" i="35"/>
  <c r="D150" i="35" s="1"/>
  <c r="D84" i="33"/>
  <c r="D100" i="33"/>
  <c r="D101" i="33" s="1"/>
  <c r="D153" i="33"/>
  <c r="D154" i="33" s="1"/>
  <c r="D244" i="33"/>
  <c r="D245" i="33" s="1"/>
  <c r="D477" i="33"/>
  <c r="D173" i="31"/>
  <c r="D314" i="31"/>
  <c r="D373" i="31"/>
  <c r="D374" i="31" s="1"/>
  <c r="D387" i="31"/>
  <c r="D406" i="31"/>
  <c r="D407" i="31" s="1"/>
  <c r="D426" i="31"/>
  <c r="D427" i="31" s="1"/>
  <c r="D161" i="32"/>
  <c r="D162" i="32" s="1"/>
  <c r="D157" i="40"/>
  <c r="D158" i="40" s="1"/>
  <c r="B75" i="29" s="1"/>
  <c r="D263" i="40"/>
  <c r="D390" i="40"/>
  <c r="D391" i="40" s="1"/>
  <c r="B120" i="29" s="1"/>
  <c r="D388" i="40"/>
  <c r="D222" i="38"/>
  <c r="D223" i="38" s="1"/>
  <c r="D547" i="40"/>
  <c r="B48" i="29" s="1"/>
  <c r="D204" i="40"/>
  <c r="D205" i="40" s="1"/>
  <c r="B84" i="29" s="1"/>
  <c r="D173" i="40"/>
  <c r="D317" i="40"/>
  <c r="D318" i="40" s="1"/>
  <c r="B102" i="29" s="1"/>
  <c r="D354" i="40"/>
  <c r="D544" i="40"/>
  <c r="D198" i="41"/>
  <c r="D199" i="41" s="1"/>
  <c r="D195" i="41"/>
  <c r="D118" i="32"/>
  <c r="D119" i="32" s="1"/>
  <c r="D480" i="38"/>
  <c r="D481" i="38" s="1"/>
  <c r="B137" i="29" s="1"/>
  <c r="D102" i="39"/>
  <c r="D103" i="39" s="1"/>
  <c r="D133" i="39"/>
  <c r="D134" i="39" s="1"/>
  <c r="D100" i="40"/>
  <c r="D101" i="40" s="1"/>
  <c r="D440" i="40"/>
  <c r="D314" i="38"/>
  <c r="D373" i="38"/>
  <c r="D374" i="38" s="1"/>
  <c r="D387" i="38"/>
  <c r="D406" i="38"/>
  <c r="D407" i="38" s="1"/>
  <c r="D426" i="38"/>
  <c r="D427" i="38" s="1"/>
  <c r="D500" i="38"/>
  <c r="D42" i="40"/>
  <c r="D477" i="40"/>
  <c r="D533" i="40"/>
  <c r="D534" i="40" s="1"/>
  <c r="B166" i="29" s="1"/>
  <c r="D99" i="43"/>
  <c r="B99" i="43" s="1"/>
  <c r="D100" i="43" s="1"/>
  <c r="D101" i="43" s="1"/>
  <c r="D547" i="43"/>
  <c r="B44" i="29" s="1"/>
  <c r="D314" i="43"/>
  <c r="D315" i="43" s="1"/>
  <c r="D285" i="43"/>
  <c r="D502" i="43"/>
  <c r="D503" i="43" s="1"/>
  <c r="B143" i="29" s="1"/>
  <c r="D84" i="35"/>
  <c r="D85" i="35" s="1"/>
  <c r="D63" i="35"/>
  <c r="D64" i="35" s="1"/>
  <c r="D477" i="43"/>
  <c r="D478" i="43" s="1"/>
  <c r="D440" i="43"/>
  <c r="D441" i="43" s="1"/>
  <c r="D417" i="43"/>
  <c r="D418" i="43" s="1"/>
  <c r="D406" i="43"/>
  <c r="D387" i="43"/>
  <c r="D388" i="43" s="1"/>
  <c r="D354" i="43"/>
  <c r="D355" i="43" s="1"/>
  <c r="D334" i="43"/>
  <c r="D262" i="43"/>
  <c r="D263" i="43" s="1"/>
  <c r="D244" i="43"/>
  <c r="D245" i="43" s="1"/>
  <c r="D133" i="35"/>
  <c r="D134" i="35" s="1"/>
  <c r="D201" i="43"/>
  <c r="D202" i="43" s="1"/>
  <c r="D173" i="43"/>
  <c r="D157" i="43"/>
  <c r="D158" i="43" s="1"/>
  <c r="B71" i="29" s="1"/>
  <c r="D155" i="43"/>
  <c r="D84" i="43"/>
  <c r="D85" i="43" s="1"/>
  <c r="D62" i="43"/>
  <c r="D26" i="43"/>
  <c r="D149" i="37"/>
  <c r="D150" i="37" s="1"/>
  <c r="D102" i="37"/>
  <c r="D103" i="37" s="1"/>
  <c r="D63" i="37"/>
  <c r="D64" i="37" s="1"/>
  <c r="D502" i="36"/>
  <c r="D503" i="36" s="1"/>
  <c r="B142" i="29" s="1"/>
  <c r="D494" i="36"/>
  <c r="D480" i="36"/>
  <c r="D481" i="36" s="1"/>
  <c r="B133" i="29" s="1"/>
  <c r="D458" i="36"/>
  <c r="D440" i="36"/>
  <c r="D441" i="36" s="1"/>
  <c r="D390" i="36"/>
  <c r="D391" i="36" s="1"/>
  <c r="B115" i="29" s="1"/>
  <c r="D357" i="36"/>
  <c r="D358" i="36" s="1"/>
  <c r="B106" i="29" s="1"/>
  <c r="D334" i="36"/>
  <c r="D314" i="36"/>
  <c r="D315" i="36" s="1"/>
  <c r="D286" i="36"/>
  <c r="D244" i="36"/>
  <c r="D245" i="36" s="1"/>
  <c r="D223" i="36"/>
  <c r="D201" i="36"/>
  <c r="D202" i="36" s="1"/>
  <c r="D173" i="36"/>
  <c r="D154" i="36"/>
  <c r="D155" i="36" s="1"/>
  <c r="D84" i="36"/>
  <c r="D85" i="36" s="1"/>
  <c r="D62" i="36"/>
  <c r="D45" i="36"/>
  <c r="D102" i="40" l="1"/>
  <c r="D103" i="40" s="1"/>
  <c r="B66" i="29" s="1"/>
  <c r="D265" i="40"/>
  <c r="D266" i="40" s="1"/>
  <c r="B93" i="29" s="1"/>
  <c r="D157" i="38"/>
  <c r="D158" i="38" s="1"/>
  <c r="B74" i="29" s="1"/>
  <c r="D204" i="38"/>
  <c r="D205" i="38" s="1"/>
  <c r="B83" i="29" s="1"/>
  <c r="D443" i="38"/>
  <c r="B128" i="29" s="1"/>
  <c r="D102" i="31"/>
  <c r="D103" i="31" s="1"/>
  <c r="B64" i="29" s="1"/>
  <c r="D45" i="43"/>
  <c r="D46" i="43" s="1"/>
  <c r="B53" i="29" s="1"/>
  <c r="D45" i="38"/>
  <c r="D46" i="38" s="1"/>
  <c r="B56" i="29" s="1"/>
  <c r="D43" i="38"/>
  <c r="D155" i="33"/>
  <c r="D157" i="33"/>
  <c r="D158" i="33" s="1"/>
  <c r="B72" i="29" s="1"/>
  <c r="B11" i="41"/>
  <c r="B184" i="29"/>
  <c r="D198" i="39"/>
  <c r="D199" i="39" s="1"/>
  <c r="D198" i="32"/>
  <c r="D199" i="32" s="1"/>
  <c r="D155" i="31"/>
  <c r="D157" i="31"/>
  <c r="D158" i="31" s="1"/>
  <c r="B73" i="29" s="1"/>
  <c r="D443" i="33"/>
  <c r="D441" i="33"/>
  <c r="D45" i="40"/>
  <c r="D46" i="40" s="1"/>
  <c r="B57" i="29" s="1"/>
  <c r="D43" i="40"/>
  <c r="D443" i="40"/>
  <c r="B129" i="29" s="1"/>
  <c r="D441" i="40"/>
  <c r="D388" i="38"/>
  <c r="D390" i="38"/>
  <c r="D391" i="38" s="1"/>
  <c r="B119" i="29" s="1"/>
  <c r="D545" i="40"/>
  <c r="B175" i="29" s="1"/>
  <c r="D390" i="31"/>
  <c r="D391" i="31" s="1"/>
  <c r="B118" i="29" s="1"/>
  <c r="D388" i="31"/>
  <c r="D480" i="33"/>
  <c r="D481" i="33" s="1"/>
  <c r="B135" i="29" s="1"/>
  <c r="D478" i="33"/>
  <c r="D85" i="33"/>
  <c r="D102" i="33"/>
  <c r="D103" i="33" s="1"/>
  <c r="B63" i="29" s="1"/>
  <c r="D388" i="33"/>
  <c r="D390" i="33"/>
  <c r="D391" i="33" s="1"/>
  <c r="B117" i="29" s="1"/>
  <c r="D265" i="38"/>
  <c r="D266" i="38" s="1"/>
  <c r="B92" i="29" s="1"/>
  <c r="D45" i="33"/>
  <c r="D46" i="33" s="1"/>
  <c r="B54" i="29" s="1"/>
  <c r="D43" i="33"/>
  <c r="D357" i="40"/>
  <c r="D358" i="40" s="1"/>
  <c r="B111" i="29" s="1"/>
  <c r="D355" i="40"/>
  <c r="D441" i="31"/>
  <c r="D443" i="31"/>
  <c r="B127" i="29" s="1"/>
  <c r="D265" i="36"/>
  <c r="D266" i="36" s="1"/>
  <c r="B88" i="29" s="1"/>
  <c r="D198" i="37"/>
  <c r="D199" i="37" s="1"/>
  <c r="D198" i="35"/>
  <c r="D199" i="35" s="1"/>
  <c r="B180" i="29" s="1"/>
  <c r="D480" i="40"/>
  <c r="D481" i="40" s="1"/>
  <c r="B138" i="29" s="1"/>
  <c r="D478" i="40"/>
  <c r="D315" i="38"/>
  <c r="D317" i="38"/>
  <c r="D318" i="38" s="1"/>
  <c r="B101" i="29" s="1"/>
  <c r="D317" i="31"/>
  <c r="D318" i="31" s="1"/>
  <c r="B100" i="29" s="1"/>
  <c r="D315" i="31"/>
  <c r="D357" i="31"/>
  <c r="D358" i="31" s="1"/>
  <c r="B109" i="29" s="1"/>
  <c r="D355" i="31"/>
  <c r="D315" i="33"/>
  <c r="D317" i="33"/>
  <c r="D318" i="33" s="1"/>
  <c r="B99" i="29" s="1"/>
  <c r="D265" i="33"/>
  <c r="D266" i="33" s="1"/>
  <c r="B90" i="29" s="1"/>
  <c r="B11" i="25"/>
  <c r="B181" i="29"/>
  <c r="D547" i="33"/>
  <c r="B45" i="29" s="1"/>
  <c r="D317" i="43"/>
  <c r="D318" i="43" s="1"/>
  <c r="B98" i="29" s="1"/>
  <c r="D286" i="43"/>
  <c r="D480" i="43"/>
  <c r="D481" i="43" s="1"/>
  <c r="B134" i="29" s="1"/>
  <c r="D443" i="43"/>
  <c r="B125" i="29" s="1"/>
  <c r="D407" i="43"/>
  <c r="D390" i="43"/>
  <c r="D391" i="43" s="1"/>
  <c r="B116" i="29" s="1"/>
  <c r="D357" i="43"/>
  <c r="D358" i="43" s="1"/>
  <c r="B107" i="29" s="1"/>
  <c r="D265" i="43"/>
  <c r="D266" i="43" s="1"/>
  <c r="B89" i="29" s="1"/>
  <c r="D204" i="43"/>
  <c r="D205" i="43" s="1"/>
  <c r="B80" i="29" s="1"/>
  <c r="D102" i="43"/>
  <c r="D103" i="43" s="1"/>
  <c r="B62" i="29" s="1"/>
  <c r="B11" i="37"/>
  <c r="B179" i="29"/>
  <c r="D443" i="36"/>
  <c r="D444" i="36" s="1"/>
  <c r="B124" i="29" s="1"/>
  <c r="D317" i="36"/>
  <c r="D318" i="36" s="1"/>
  <c r="B97" i="29" s="1"/>
  <c r="D204" i="36"/>
  <c r="D205" i="36" s="1"/>
  <c r="B79" i="29" s="1"/>
  <c r="D157" i="36"/>
  <c r="D158" i="36" s="1"/>
  <c r="B70" i="29" s="1"/>
  <c r="D102" i="36"/>
  <c r="D103" i="36" s="1"/>
  <c r="B61" i="29" s="1"/>
  <c r="D46" i="36"/>
  <c r="B52" i="29" s="1"/>
  <c r="B11" i="35" l="1"/>
  <c r="B126" i="29"/>
  <c r="D548" i="33"/>
  <c r="D549" i="33" s="1"/>
  <c r="B11" i="39"/>
  <c r="B183" i="29"/>
  <c r="D548" i="40"/>
  <c r="D549" i="40" s="1"/>
  <c r="D548" i="38"/>
  <c r="D549" i="38" s="1"/>
  <c r="B11" i="32"/>
  <c r="B182" i="29"/>
  <c r="D548" i="36"/>
  <c r="D549" i="36" s="1"/>
  <c r="B12" i="36" s="1"/>
  <c r="D548" i="31"/>
  <c r="D549" i="31" s="1"/>
  <c r="D548" i="43"/>
  <c r="D549" i="43" s="1"/>
  <c r="B35" i="29" s="1"/>
  <c r="B34" i="29"/>
  <c r="B24" i="29"/>
  <c r="B36" i="29" l="1"/>
  <c r="B12" i="33"/>
  <c r="B26" i="29"/>
  <c r="B28" i="29"/>
  <c r="B12" i="38"/>
  <c r="B38" i="29"/>
  <c r="B12" i="40"/>
  <c r="B39" i="29"/>
  <c r="B29" i="29"/>
  <c r="B27" i="29"/>
  <c r="B37" i="29"/>
  <c r="B12" i="31"/>
  <c r="B12" i="43"/>
  <c r="B25" i="29"/>
</calcChain>
</file>

<file path=xl/sharedStrings.xml><?xml version="1.0" encoding="utf-8"?>
<sst xmlns="http://schemas.openxmlformats.org/spreadsheetml/2006/main" count="5276" uniqueCount="524">
  <si>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</si>
  <si>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</si>
  <si>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</si>
  <si>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</si>
  <si>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</si>
  <si>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</si>
  <si>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</si>
  <si>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</si>
  <si>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</si>
  <si>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</si>
  <si>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</si>
  <si>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</si>
  <si>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</si>
  <si>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</si>
  <si>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</si>
  <si>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</si>
  <si>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</si>
  <si>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</si>
  <si>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</si>
  <si>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</si>
  <si>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</si>
  <si>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</si>
  <si>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</si>
  <si>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</si>
  <si>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</si>
  <si>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</si>
  <si>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</si>
  <si>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</si>
  <si>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</si>
  <si>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</si>
  <si>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</si>
  <si>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</si>
  <si>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</si>
  <si>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</si>
  <si>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</si>
  <si>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</si>
  <si>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</si>
  <si>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</si>
  <si>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</si>
  <si>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</si>
  <si>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</si>
  <si>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</si>
  <si>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</si>
  <si>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</si>
  <si>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</si>
  <si>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</si>
  <si>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</si>
  <si>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</si>
  <si>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</si>
  <si>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</si>
  <si>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</si>
  <si>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</si>
  <si>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</si>
  <si>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</si>
  <si>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</si>
  <si>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</si>
  <si>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</si>
  <si>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</si>
  <si>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</si>
  <si>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</si>
  <si>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</si>
  <si>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</si>
  <si>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</si>
  <si>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</si>
  <si>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</si>
  <si>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</si>
  <si>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</si>
  <si>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</si>
  <si>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</si>
  <si>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</si>
  <si>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</si>
  <si>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</si>
  <si>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</si>
  <si>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</si>
  <si>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</si>
  <si>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</si>
  <si>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</si>
  <si>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</si>
  <si>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</si>
  <si>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</si>
  <si>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</si>
  <si>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</si>
  <si>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</si>
  <si>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</si>
  <si>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</si>
  <si>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</si>
  <si>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</si>
  <si>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</si>
  <si>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</si>
  <si>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</si>
  <si>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</si>
  <si>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</si>
  <si>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</si>
  <si>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</si>
  <si>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</si>
  <si>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</si>
  <si>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</si>
  <si>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</si>
  <si>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</si>
  <si>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</si>
  <si>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</si>
  <si>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</si>
  <si>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</si>
  <si>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</si>
  <si>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</si>
  <si>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</si>
  <si>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</si>
  <si>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</si>
  <si>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</si>
  <si>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</si>
  <si>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</si>
  <si>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</si>
  <si>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</si>
  <si>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</si>
  <si>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</si>
  <si>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</si>
  <si>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</si>
  <si>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</si>
  <si>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</si>
  <si>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</si>
  <si>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</si>
  <si>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</si>
  <si>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</si>
  <si>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</si>
  <si>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</si>
  <si>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</si>
  <si>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</si>
  <si>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</si>
  <si>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</si>
  <si>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</si>
  <si>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</si>
  <si>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</si>
  <si>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</si>
  <si>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</si>
  <si>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</si>
  <si>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</si>
  <si>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</si>
  <si>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</si>
  <si>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</si>
  <si>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</si>
  <si>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</si>
  <si>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</si>
  <si>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</si>
  <si>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</si>
  <si>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</si>
  <si>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</si>
  <si>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</si>
  <si>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</si>
  <si>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</si>
  <si>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</si>
  <si>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</si>
  <si>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</si>
  <si>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</si>
  <si>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</si>
  <si>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</si>
  <si>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</si>
  <si>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</si>
  <si>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</si>
  <si>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</si>
  <si>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</si>
  <si>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</si>
  <si>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</si>
  <si>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</si>
  <si>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</si>
  <si>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</si>
  <si>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</si>
  <si>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</si>
  <si>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</si>
  <si>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</si>
  <si>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</si>
  <si>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</si>
  <si>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</si>
  <si>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</si>
  <si>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</si>
  <si>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</si>
  <si>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</si>
  <si>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</si>
  <si>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</si>
  <si>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</si>
  <si>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</si>
  <si>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</si>
  <si>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</si>
  <si>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</si>
  <si>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</si>
  <si>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</si>
  <si>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</si>
  <si>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</si>
  <si>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</si>
  <si>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</si>
  <si>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</si>
  <si>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</si>
  <si>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</si>
  <si>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</si>
  <si>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</si>
  <si>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</si>
  <si>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</si>
  <si>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</si>
  <si>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</si>
  <si>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</si>
  <si>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</si>
  <si>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</si>
  <si>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</si>
  <si>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</si>
  <si>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</si>
  <si>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</si>
  <si>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</si>
  <si>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</si>
  <si>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</si>
  <si>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</si>
  <si>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</si>
  <si>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</si>
  <si>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</si>
  <si>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</si>
  <si>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</si>
  <si>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</si>
  <si>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</si>
  <si>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</si>
  <si>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</si>
  <si>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</si>
  <si>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</si>
  <si>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</si>
  <si>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</si>
  <si>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</si>
  <si>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</si>
  <si>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</si>
  <si>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</si>
  <si>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</si>
  <si>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</si>
  <si>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</si>
  <si>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</si>
  <si>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</si>
  <si>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</si>
  <si>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</si>
  <si>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</si>
  <si>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</si>
  <si>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</si>
  <si>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</si>
  <si>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</si>
  <si>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</si>
  <si>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</si>
  <si>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</si>
  <si>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</si>
  <si>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</si>
  <si>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</si>
  <si>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</si>
  <si>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</si>
  <si>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</si>
  <si>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</si>
  <si>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</si>
  <si>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</si>
  <si>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</si>
  <si>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</si>
  <si>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</si>
  <si>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</si>
  <si>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</si>
  <si>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</si>
  <si>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</si>
  <si>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</si>
  <si>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</si>
  <si>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</si>
  <si>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</si>
  <si>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</si>
  <si>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</si>
  <si>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</si>
  <si>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</si>
  <si>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</si>
  <si>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</si>
  <si>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</si>
  <si>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</si>
  <si>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</si>
  <si>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</si>
  <si>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</si>
  <si>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</si>
  <si>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</si>
  <si>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</si>
  <si>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</si>
  <si>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</si>
  <si>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</si>
  <si>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</si>
  <si>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</si>
  <si>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</si>
  <si>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</si>
  <si>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</si>
  <si>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</si>
  <si>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</si>
  <si>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</si>
  <si>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</si>
  <si>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</si>
  <si>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</si>
  <si>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</si>
  <si>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</si>
  <si>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</si>
  <si>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</si>
  <si>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</si>
  <si>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</si>
  <si>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</si>
  <si>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</si>
  <si>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</si>
  <si>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</si>
  <si>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</si>
  <si>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</si>
  <si>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</si>
  <si>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</si>
  <si>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</si>
  <si>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</si>
  <si>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</si>
  <si>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</si>
  <si>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</si>
  <si>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</si>
  <si>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</si>
  <si>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</si>
  <si>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</si>
  <si>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</si>
  <si>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</si>
  <si>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</si>
  <si>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</si>
  <si>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</si>
  <si>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</si>
  <si>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</si>
  <si>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</si>
  <si>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</si>
  <si>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</si>
  <si>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</si>
  <si>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</si>
  <si>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</si>
  <si>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</si>
  <si>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</si>
  <si>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</si>
  <si>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</si>
  <si>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</si>
  <si>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</si>
  <si>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</si>
  <si>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</si>
  <si>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</si>
  <si>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</si>
  <si>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</si>
  <si>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</si>
  <si>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</si>
  <si>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</si>
  <si>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</si>
  <si>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</si>
  <si>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</si>
  <si>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</si>
  <si>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</si>
  <si>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</si>
  <si>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</si>
  <si>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</si>
  <si>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</si>
  <si>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</si>
  <si>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</si>
  <si>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</si>
  <si>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</si>
  <si>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</si>
  <si>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</si>
  <si>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</si>
  <si>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</si>
  <si>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</si>
  <si>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</si>
  <si>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</si>
  <si>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</si>
  <si>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</si>
  <si>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</si>
  <si>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</si>
  <si>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</si>
  <si>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</si>
  <si>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</si>
  <si>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</si>
  <si>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</si>
  <si>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</si>
  <si>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</si>
  <si>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</si>
  <si>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</si>
  <si>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</si>
  <si>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</si>
  <si>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</si>
  <si>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</si>
  <si>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</si>
  <si>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</si>
  <si>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</si>
  <si>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</si>
  <si>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</si>
  <si>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</si>
  <si>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</si>
  <si>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</si>
  <si>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</si>
  <si>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</si>
  <si>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</si>
  <si>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</si>
  <si>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</si>
  <si>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</si>
  <si>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</si>
  <si>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</si>
  <si>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</si>
  <si>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</si>
  <si>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</si>
  <si>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</si>
  <si>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</si>
  <si>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</si>
  <si>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</si>
  <si>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</si>
  <si>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</si>
  <si>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</si>
  <si>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</si>
  <si>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</si>
  <si>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</si>
  <si>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</si>
  <si>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</si>
  <si>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</si>
  <si>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CHIHIA</t>
  </si>
  <si>
    <t>Dr Hatem KARAA</t>
  </si>
  <si>
    <t>Responsable magasin &amp; chefs de rayons</t>
  </si>
  <si>
    <t>Renforce nettoyage des étagères du laboratoire</t>
  </si>
  <si>
    <t>Seau de nappage entamé depuis 30/10/2017 (revoir la durée d'utilisation des matières premières)</t>
  </si>
  <si>
    <t>Renforcer le nettoyage du linéaire</t>
  </si>
  <si>
    <t>Ne plus accepter les pains emballés chauds et fournis par la boulangerie lejmi
Exiger auprés de SOPRAL un étiquetage individuel des cakes</t>
  </si>
  <si>
    <t>Mentionner les durées réelles d'exposition des produits frits et rotis</t>
  </si>
  <si>
    <t>Une seule opératrice est chargée aux rayons fromage/ charcuterie et volaille trad. Le risque de contamination croisée par des germes pathogènes notamment la salmonelle est accru.</t>
  </si>
  <si>
    <t>Assurer la séparation des flux de personnel lors de la manipulations des denrées alimentaires de différentes natures.</t>
  </si>
  <si>
    <t>Présence de 02 boyaux de charcuterie entamés non identifiés par leur date de coupe</t>
  </si>
  <si>
    <t>Renforcer le nettoyage du meuble huile d'olive</t>
  </si>
  <si>
    <t>Assurer la vérification des températures d'ambiance à la thermosonde</t>
  </si>
  <si>
    <t>Renforcer le dépoussiérage des linéaires</t>
  </si>
  <si>
    <t>Présence de produits congelés (babybel lot 941217) dont l'emballage présentant des signes de décongélation</t>
  </si>
  <si>
    <t>Vérification des températures d'ambiance de la chambre froide à la thermo sonde non réalisée</t>
  </si>
  <si>
    <t>Présence d'objets divers au dessus des casiers hommes</t>
  </si>
  <si>
    <t>Renforcer les opérations de nettoyage au dessus des casiers hommes</t>
  </si>
  <si>
    <t>Renforcer les opérations de nettoyage du réfrigératuer et du four micro ondes</t>
  </si>
  <si>
    <t>Accumulation de cadavres d'insectes au niveau du bac de collecte du DEIV du terminal de cuisson</t>
  </si>
  <si>
    <t>Vider et nettoyer systématiquement les bacs des DEIV</t>
  </si>
  <si>
    <t>Manque d'éclairage au niveau de la réserve d'épices</t>
  </si>
  <si>
    <t>Conformes</t>
  </si>
  <si>
    <t>Le revetement du sol est crevassé</t>
  </si>
  <si>
    <t>Température prélevée +4°C</t>
  </si>
  <si>
    <t>le revetement du meuble est écaillé</t>
  </si>
  <si>
    <t>Absence de système de climatisation au laboratoire</t>
  </si>
  <si>
    <t>Traces de rouille sur les étagères en chambre froide</t>
  </si>
  <si>
    <t>Chambre froide en dégivrage</t>
  </si>
  <si>
    <t>Casiers hommes oxydés</t>
  </si>
  <si>
    <t>Absence d'un système de climatisation au niveau du local poubelle</t>
  </si>
  <si>
    <t>Présence de givre au niveau de la chambre froide négative</t>
  </si>
  <si>
    <t>les tapis de cuisson au four sont effilés</t>
  </si>
  <si>
    <t>Mme Meriam CHOUCHENE &amp; M. Yassine ELLOUMI</t>
  </si>
  <si>
    <t>Directeur magasin &amp; chefs rayons</t>
  </si>
  <si>
    <t>Absence de laboratoire</t>
  </si>
  <si>
    <t>T° affichée 5,7°C</t>
  </si>
  <si>
    <t xml:space="preserve">Présence de l'eau de javel au stand; ce produit ne devrait pas être utilisé pour désinfection des plans de travail. </t>
  </si>
  <si>
    <t>La poubelle est souillée de l'extérieur.</t>
  </si>
  <si>
    <t>Les néons au dessus des meubles d'exposition manquent de protection. Prévoir des caches néons à ce niveau.</t>
  </si>
  <si>
    <t>Réparer le poste lave-mains.</t>
  </si>
  <si>
    <t>Port de pantalon et de chaussures de ville. Respecter la charte vestimentaire UHD.</t>
  </si>
  <si>
    <t>Mentionner correctement les numéros de lots et les quantités exactes des produits pour une meilleure maitrise de la traçabilité.</t>
  </si>
  <si>
    <t xml:space="preserve">Le plan de nettoyage de la volaillerie n'est pas mis à jour; </t>
  </si>
  <si>
    <t>Stockage des briques de lait 'session du personnel, dans l'armoire de stockage des emballages.</t>
  </si>
  <si>
    <t>Assurer la traçabilité de tous les produits exposés au rayon.</t>
  </si>
  <si>
    <t>Présence de crevasses au sol de la chambre froide positive.</t>
  </si>
  <si>
    <t>Présence de fuite au 3 bacs de la pâtisserie.</t>
  </si>
  <si>
    <t>Non maitrise du protocole de lavage des mains. Une sensibilisation a eu lieu le jour de l'audit sur l'hygiène des mains.</t>
  </si>
  <si>
    <t>Absence de preuve d'étalonnage de la balance de la pâtisserie.</t>
  </si>
  <si>
    <t>Le plan d'appâtage n'est pas mis à jour.</t>
  </si>
  <si>
    <t>Absence de système d'aération au niveau de la réserve.</t>
  </si>
  <si>
    <t>Manque d'éclairage dans la réserve d'épices.</t>
  </si>
  <si>
    <t>Le tube néon du meuble boulangerie est grillé.</t>
  </si>
  <si>
    <t>Le DEIV est placé au dessus du meuble condiments.</t>
  </si>
  <si>
    <t>Local en cours de construction le jour de l'audit.</t>
  </si>
  <si>
    <t>Présence d'une lampe grillée au stand.</t>
  </si>
  <si>
    <t>Maintien de la planche de découpe à même le sol.</t>
  </si>
  <si>
    <t>Présence excessive de cadavres d'insectes dans le bac collecteur du DEIV du laboratoire pâtisserie.
Les DEIV du rayon fromage, volaillerie et poissonnerie sont souillés.</t>
  </si>
  <si>
    <t>L'état de propreté du monte charge est insatisfaisant.</t>
  </si>
  <si>
    <t>Le revêtement du sol est crevassé.</t>
  </si>
  <si>
    <t>Réparer l'afficheur du meuble gâteaux.
Le revêtement du meuble est écaillé.</t>
  </si>
  <si>
    <t>Absence de système de climatisation</t>
  </si>
  <si>
    <t>Présence de givre à l'entrée de la chambre froide négative traiteur/ pâtisserie/ PLS.</t>
  </si>
  <si>
    <t>Revoir le système de dégivrage de la chambre froide.</t>
  </si>
  <si>
    <t>Absence d'identification sur les œufs déballés. Il y'a perte de traçabilité des œufs.</t>
  </si>
  <si>
    <t>Remplacer le thermomètre</t>
  </si>
  <si>
    <t>Le thermomètre de la pâtisserie est non fonctionnel.</t>
  </si>
  <si>
    <t>Respecter le plan de nettoyage et désinfection du matériel.</t>
  </si>
  <si>
    <t xml:space="preserve">La vitre séparatrice du meuble charcuterie et fromage est abimée
</t>
  </si>
  <si>
    <t>Bien que le rayon est hors service depuis le début du mois de ramadan, certains équipements n'ont pas été nettoyés avant fermeture; tel que la rôtissoire et la friteuse (remplie d'huile usagée).</t>
  </si>
  <si>
    <t>Entreposage d’une caisse de datte à même le sol au niveau du stand.</t>
  </si>
  <si>
    <t>Il est recommandé de vérifier la DLC des produits et d'utiliser en avance les produits ayant la date d'expiration la plus proche.</t>
  </si>
  <si>
    <t>Il s'agit du même thermomètre du rayon fromage et traiteur. Prévoir des thermomètres séparés.</t>
  </si>
  <si>
    <t>Le lavage des mains est réalisé au niveau de la plonge en utilisant la commande manuelle (vu la panne au poste lave-mains.)</t>
  </si>
  <si>
    <t>Identification erronée de la date de réception des poissons au magasin (23/05 au lieu de 22/05)</t>
  </si>
  <si>
    <t>Manque de glaçage sur l'étal; la glace fond rapidement dans les zones sous les luminaires.</t>
  </si>
  <si>
    <t>Non respect du protocole de lavage des mains.</t>
  </si>
  <si>
    <t>Entreposage des couteaux, destinés à la découpe de légumes, dans l'armoire des emballages de la charcuterie/ fromage et sur du papier journal.</t>
  </si>
  <si>
    <t>Présence d'un paquet de pain grillé périmé depuis le 14/02/2018.</t>
  </si>
  <si>
    <t>Etat de propreté insatisfaisant de la chambre froide négative.</t>
  </si>
  <si>
    <t>Présence de restes d'emballage de produits périmés 'verveine' au niveau de la réserve. Renforcer le nettoyage de la zone.</t>
  </si>
  <si>
    <t xml:space="preserve">Entreposage des pots sales au niveau du laboratoire pâtisserie. </t>
  </si>
  <si>
    <t>Absence d'étiquette fournisseur 'Copra' ou UHD sur les boules de Harissa préemballées.</t>
  </si>
  <si>
    <t>La mise en portion du sucre est réalisée par une femme de ménage qui manque de formation et de moyens pour la réalisation correcte de la tâche. En effet, on note l'absence de protection de cheveux, de tenue de travail et de gants. Le lavage des mains n'est pas aussi réalisé et suivi.</t>
  </si>
  <si>
    <t>Présence d'un appât chimique placé dans un coin de la réserve PGC sans protection ni identification sur le plan d'appâtage.</t>
  </si>
  <si>
    <t>Les analyses copro et les visites médicales sont réalisées par le GMT uniquement une fois par an pour les opérateurs PFT.</t>
  </si>
  <si>
    <t>Placement de la benne à ordure, remplie de déchets, dans la zone de réception et à proximité des denrées alimentaires conformes.
Un local déchets était en cours de construction le jour de l'audit.</t>
  </si>
  <si>
    <t>Les pains rassis et les gâteaux tunisiens 'casse' étaient jetés dans les poubelles sans destruction. Respecter la procédure de destruction des produits.</t>
  </si>
  <si>
    <t>Dernier suivi de décontamination date du 04/05/2018. Bien que les opérations ont eu lieu, l'enregistrement n'était pas systématique..</t>
  </si>
  <si>
    <t>Les poids des baguettes appartenant au fournisseur 'Boulangerie les frères' étaient respectivement 186g et 184g &lt; 200g. Avertir le fournisseur sur cet écart.</t>
  </si>
  <si>
    <t>Entreposage d'un manteau de travail sur le chariot de cuisson des viennoiseries.</t>
  </si>
  <si>
    <t>Présence des bulletins d'analyse et plans d'action</t>
  </si>
  <si>
    <t>Enregistrements des autocontrôles de nettoyage et de désinfection</t>
  </si>
  <si>
    <t xml:space="preserve">Utilisation correcte des cadenciers de cuisson et de fabrication </t>
  </si>
  <si>
    <t>La poubelle du rayon traiteur était remplie de pâtisserie tunisienne 'casse' jetée avant la veille de l'audit (ex. makroud, Zlebiya, etc.).  Respecter les horaires de débarrassage de la poubelle.</t>
  </si>
  <si>
    <t>Présence de souillures persistantes sur la trancheuse prête à l'utilisation. Assurer le démontage et le nettoyage approfondi de cet équipement.</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</si>
  <si>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</si>
  <si>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Non respect du concept FIFO pour le râpé au gruyère; En effet, les produits exposés ont une DLC 18/06/2018 hors les produits stockés ont les DLC du 30/05/2018 &amp; 14/09/2018.</t>
  </si>
  <si>
    <t xml:space="preserve">Manque de traçabilité du râpé au gruyère fromy et du Mozza Fino Fromy emballés le 22/05/2018.
</t>
  </si>
  <si>
    <t xml:space="preserve">Réception de 21kg de poulets pacs el mazraa ayant le N° lot PI136 le 17/05/2018. On note l'absence de fiche réception au rayon le 17/05/2018 relative au produit.
La quantité mentionnée dans traçabilité du  18/05, date de première mise en rayon,  est 9 kg (lot PI18136.)
La traçabilité 19/05, quantité exposée = 8kg 662g (lot PI18136).
La traçabilité 20/05, quantité exposée= 12 kg ( lot PI18136.)
La traçabilité 21/05, quantité exposée= 8 kg 753g (lot PI18136.)
On note ainsi le dépassement de la quantité réceptionnée par le fournisseur ayant le N° lot PI18136 dans les documents de traçabilité.
Absence de la traçabilité des poulets PAC Mazraa ayant les lots PI18137 &amp; PI18139 et absence des fiches de réceptions au rayon.
</t>
  </si>
  <si>
    <t xml:space="preserve">Respect des durées de vie des produits trad. exposés dans le stand </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</si>
  <si>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</si>
  <si>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Etat de propreté du revêtement du sol et des étagères insatisfaisant; présence de poussière et de restes d'emballage éparpillés.
Présence de toile d'araignée au plafond de la réserve.</t>
  </si>
  <si>
    <t>Respecter les bonnes pratiques d'hygiène et de manipulation lors de la manipulation du sucre.</t>
  </si>
  <si>
    <t xml:space="preserve">Entreposage des produits 'Nwaseer &amp; Hlelim' contaminés par les charançons sur les étagères du laboratoire pâtisserie. Ces produits, destinés au retour fournisseur, peuvent contaminer par les charançons  les autres denrées alimentaires et emballages stockés à ce niveau. </t>
  </si>
  <si>
    <t>Prévoir une zone spécifique pour les produits non conformes.
Interdire l'entreposage des produits contaminés à proximité des produits conformes.</t>
  </si>
  <si>
    <t xml:space="preserve">La DLC indiquée sur l'étiquette UHD des gigots de poulets trad, dépasse la DLC fournisseur. On note que la DLC de ce produit est le 24/05/2018.
</t>
  </si>
  <si>
    <t>Respecter la date de retrait des produits trad.</t>
  </si>
  <si>
    <t>La chambre froide positive était utilisée pour le stockage des feuilles de brick (PLS).
Présence de piqûres de moisissures sur les étagères.</t>
  </si>
  <si>
    <t>Taux de réalisation du plan d'action précédent</t>
  </si>
  <si>
    <t>Le poste lave-mains du rayon volaillerie est en panne. Il s'agit de l'unique poste au niveau aux rayons volaillerie et fromage/ charcuterie.</t>
  </si>
  <si>
    <t>Présence de rouille sur le revêtement des casiers des vestiaires hommes.</t>
  </si>
  <si>
    <t>Présence de mouches au rayon volaillerie.</t>
  </si>
  <si>
    <t>Absence de système de drainage des eaux usées dans le nouveau local déchets. Les eaux souillées doivent passer à travers la zone de réception pour évacuation.</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</si>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</sst>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0" fillId="0" borderId="7" xfId="0" applyBorder="1" applyAlignment="1" applyProtection="1">
      <alignment horizontal="left" vertical="top" wrapText="1"/>
      <protection locked="0"/>
    </xf>
    <xf numFmtId="0" fontId="4" fillId="13" borderId="1" xfId="0" applyFont="1" applyFill="1" applyBorder="1" applyAlignment="1">
      <alignment wrapText="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20728896"/>
        <c:axId val="620725368"/>
      </c:barChart>
      <c:catAx>
        <c:axId val="62072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725368"/>
        <c:crosses val="autoZero"/>
        <c:auto val="1"/>
        <c:lblAlgn val="ctr"/>
        <c:lblOffset val="100"/>
        <c:noMultiLvlLbl val="0"/>
      </c:catAx>
      <c:valAx>
        <c:axId val="620725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72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0.86111111111111116</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12995336"/>
        <c:axId val="612996904"/>
      </c:barChart>
      <c:catAx>
        <c:axId val="6129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96904"/>
        <c:crosses val="autoZero"/>
        <c:auto val="1"/>
        <c:lblAlgn val="ctr"/>
        <c:lblOffset val="100"/>
        <c:noMultiLvlLbl val="0"/>
      </c:catAx>
      <c:valAx>
        <c:axId val="612996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2995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0.6875</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12997688"/>
        <c:axId val="612997296"/>
      </c:barChart>
      <c:catAx>
        <c:axId val="612997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97296"/>
        <c:crosses val="autoZero"/>
        <c:auto val="1"/>
        <c:lblAlgn val="ctr"/>
        <c:lblOffset val="100"/>
        <c:noMultiLvlLbl val="0"/>
      </c:catAx>
      <c:valAx>
        <c:axId val="61299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2997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0.33333333333333331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12998864"/>
        <c:axId val="612995728"/>
      </c:barChart>
      <c:catAx>
        <c:axId val="612998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95728"/>
        <c:crosses val="autoZero"/>
        <c:auto val="1"/>
        <c:lblAlgn val="ctr"/>
        <c:lblOffset val="100"/>
        <c:noMultiLvlLbl val="0"/>
      </c:catAx>
      <c:valAx>
        <c:axId val="612995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2998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0.75</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18835520"/>
        <c:axId val="618835128"/>
      </c:barChart>
      <c:catAx>
        <c:axId val="61883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8835128"/>
        <c:crosses val="autoZero"/>
        <c:auto val="1"/>
        <c:lblAlgn val="ctr"/>
        <c:lblOffset val="100"/>
        <c:noMultiLvlLbl val="0"/>
      </c:catAx>
      <c:valAx>
        <c:axId val="618835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883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18832776"/>
        <c:axId val="618834736"/>
      </c:barChart>
      <c:catAx>
        <c:axId val="618832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8834736"/>
        <c:crosses val="autoZero"/>
        <c:auto val="1"/>
        <c:lblAlgn val="ctr"/>
        <c:lblOffset val="100"/>
        <c:noMultiLvlLbl val="0"/>
      </c:catAx>
      <c:valAx>
        <c:axId val="61883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8832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0.93518518518518523</c:v>
                </c:pt>
                <c:pt idx="1">
                  <c:v>0.87623762376237624</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18833560"/>
        <c:axId val="618833952"/>
      </c:barChart>
      <c:catAx>
        <c:axId val="618833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8833952"/>
        <c:crosses val="autoZero"/>
        <c:auto val="1"/>
        <c:lblAlgn val="ctr"/>
        <c:lblOffset val="100"/>
        <c:noMultiLvlLbl val="0"/>
      </c:catAx>
      <c:valAx>
        <c:axId val="61883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8833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0.9636963696369637</c:v>
                </c:pt>
                <c:pt idx="1">
                  <c:v>0.83396946564885499</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6301160"/>
        <c:axId val="626299200"/>
      </c:barChart>
      <c:catAx>
        <c:axId val="626301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299200"/>
        <c:crosses val="autoZero"/>
        <c:auto val="1"/>
        <c:lblAlgn val="ctr"/>
        <c:lblOffset val="100"/>
        <c:noMultiLvlLbl val="0"/>
      </c:catAx>
      <c:valAx>
        <c:axId val="62629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6301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0.94944077741107447</c:v>
                </c:pt>
                <c:pt idx="1">
                  <c:v>0.85510354470561567</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26298808"/>
        <c:axId val="626299984"/>
        <c:extLst/>
      </c:barChart>
      <c:catAx>
        <c:axId val="6262988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299984"/>
        <c:crosses val="autoZero"/>
        <c:auto val="1"/>
        <c:lblAlgn val="ctr"/>
        <c:lblOffset val="100"/>
        <c:noMultiLvlLbl val="0"/>
      </c:catAx>
      <c:valAx>
        <c:axId val="6262999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6298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0.72857142857142865</c:v>
                </c:pt>
                <c:pt idx="1">
                  <c:v>0.57291666666666663</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26300376"/>
        <c:axId val="626300768"/>
        <c:extLst/>
      </c:barChart>
      <c:catAx>
        <c:axId val="626300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300768"/>
        <c:crosses val="autoZero"/>
        <c:auto val="1"/>
        <c:lblAlgn val="ctr"/>
        <c:lblOffset val="100"/>
        <c:noMultiLvlLbl val="0"/>
      </c:catAx>
      <c:valAx>
        <c:axId val="62630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6300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0.94285714285714284</c:v>
                </c:pt>
                <c:pt idx="1">
                  <c:v>0.875</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20726936"/>
        <c:axId val="620727328"/>
      </c:barChart>
      <c:catAx>
        <c:axId val="620726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727328"/>
        <c:crosses val="autoZero"/>
        <c:auto val="1"/>
        <c:lblAlgn val="ctr"/>
        <c:lblOffset val="100"/>
        <c:noMultiLvlLbl val="0"/>
      </c:catAx>
      <c:valAx>
        <c:axId val="62072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726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16849384"/>
        <c:axId val="616849776"/>
      </c:barChart>
      <c:catAx>
        <c:axId val="616849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6849776"/>
        <c:crosses val="autoZero"/>
        <c:auto val="1"/>
        <c:lblAlgn val="ctr"/>
        <c:lblOffset val="100"/>
        <c:noMultiLvlLbl val="0"/>
      </c:catAx>
      <c:valAx>
        <c:axId val="61684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6849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0.93548387096774188</c:v>
                </c:pt>
                <c:pt idx="1">
                  <c:v>0.671875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16850560"/>
        <c:axId val="616851344"/>
      </c:barChart>
      <c:catAx>
        <c:axId val="61685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6851344"/>
        <c:crosses val="autoZero"/>
        <c:auto val="1"/>
        <c:lblAlgn val="ctr"/>
        <c:lblOffset val="100"/>
        <c:noMultiLvlLbl val="0"/>
      </c:catAx>
      <c:valAx>
        <c:axId val="61685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685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0.70270270270270274</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16847816"/>
        <c:axId val="616848600"/>
      </c:barChart>
      <c:catAx>
        <c:axId val="616847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6848600"/>
        <c:crosses val="autoZero"/>
        <c:auto val="1"/>
        <c:lblAlgn val="ctr"/>
        <c:lblOffset val="100"/>
        <c:noMultiLvlLbl val="0"/>
      </c:catAx>
      <c:valAx>
        <c:axId val="616848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6847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0.92647058823529416</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22601056"/>
        <c:axId val="522601840"/>
      </c:barChart>
      <c:catAx>
        <c:axId val="52260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601840"/>
        <c:crosses val="autoZero"/>
        <c:auto val="1"/>
        <c:lblAlgn val="ctr"/>
        <c:lblOffset val="100"/>
        <c:noMultiLvlLbl val="0"/>
      </c:catAx>
      <c:valAx>
        <c:axId val="52260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60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0.95454545454545459</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22599880"/>
        <c:axId val="522598704"/>
      </c:barChart>
      <c:catAx>
        <c:axId val="522599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598704"/>
        <c:crosses val="autoZero"/>
        <c:auto val="1"/>
        <c:lblAlgn val="ctr"/>
        <c:lblOffset val="100"/>
        <c:noMultiLvlLbl val="0"/>
      </c:catAx>
      <c:valAx>
        <c:axId val="52259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599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0.67647058823529416</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22600272"/>
        <c:axId val="522601448"/>
      </c:barChart>
      <c:catAx>
        <c:axId val="52260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2601448"/>
        <c:crosses val="autoZero"/>
        <c:auto val="1"/>
        <c:lblAlgn val="ctr"/>
        <c:lblOffset val="100"/>
        <c:noMultiLvlLbl val="0"/>
      </c:catAx>
      <c:valAx>
        <c:axId val="522601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60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0.9821428571428571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22599096"/>
        <c:axId val="612996120"/>
      </c:barChart>
      <c:catAx>
        <c:axId val="522599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96120"/>
        <c:crosses val="autoZero"/>
        <c:auto val="1"/>
        <c:lblAlgn val="ctr"/>
        <c:lblOffset val="100"/>
        <c:noMultiLvlLbl val="0"/>
      </c:catAx>
      <c:valAx>
        <c:axId val="612996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2599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zoomScaleSheetLayoutView="100" workbookViewId="0">
      <selection activeCell="G19" sqref="G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1" t="s">
        <v>324</v>
      </c>
      <c r="B18" s="301"/>
      <c r="C18" s="301"/>
      <c r="D18" s="302" t="s">
        <v>408</v>
      </c>
      <c r="E18" s="302"/>
      <c r="F18" s="302"/>
      <c r="G18" s="302"/>
      <c r="H18" s="302"/>
      <c r="I18" s="302"/>
      <c r="J18" s="302"/>
      <c r="K18" s="302"/>
    </row>
    <row r="20" spans="1:11" ht="16.5" x14ac:dyDescent="0.3">
      <c r="A20" s="83"/>
      <c r="B20" s="78"/>
      <c r="C20" s="78"/>
      <c r="D20" s="78"/>
      <c r="E20" s="78"/>
      <c r="F20" s="78"/>
      <c r="G20" s="78"/>
      <c r="H20" s="78"/>
      <c r="I20" s="78"/>
    </row>
    <row r="21" spans="1:11" x14ac:dyDescent="0.25">
      <c r="A21" s="303" t="s">
        <v>325</v>
      </c>
      <c r="B21" s="303"/>
      <c r="C21" s="303"/>
      <c r="D21" s="303"/>
      <c r="E21" s="303"/>
      <c r="F21" s="303"/>
      <c r="G21" s="303"/>
      <c r="H21" s="303"/>
      <c r="I21" s="303"/>
      <c r="J21" s="303"/>
      <c r="K21" s="303"/>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CHIHIA</v>
      </c>
    </row>
    <row r="24" spans="1:11" ht="33" customHeight="1" x14ac:dyDescent="0.25">
      <c r="A24" s="86" t="s">
        <v>328</v>
      </c>
      <c r="B24" s="305">
        <f>AVERAGE('A1 Exploitation'!D549,'A1 Technique'!D199)</f>
        <v>0.94944077741107447</v>
      </c>
      <c r="C24" s="305"/>
      <c r="D24" s="78"/>
      <c r="E24" s="78"/>
      <c r="F24" s="78"/>
      <c r="G24" s="78"/>
      <c r="H24" s="78"/>
      <c r="I24" s="78"/>
    </row>
    <row r="25" spans="1:11" ht="33" customHeight="1" x14ac:dyDescent="0.25">
      <c r="A25" s="85" t="s">
        <v>329</v>
      </c>
      <c r="B25" s="305">
        <f>AVERAGE('A2 Exploitation'!D549,'A2 Technique'!D199)</f>
        <v>0.85510354470561567</v>
      </c>
      <c r="C25" s="305"/>
      <c r="D25" s="78"/>
      <c r="E25" s="78"/>
      <c r="F25" s="78"/>
      <c r="G25" s="78"/>
      <c r="H25" s="78"/>
      <c r="I25" s="78"/>
    </row>
    <row r="26" spans="1:11" ht="33" customHeight="1" x14ac:dyDescent="0.25">
      <c r="A26" s="86" t="s">
        <v>330</v>
      </c>
      <c r="B26" s="305">
        <f>AVERAGE('A3 Exploitation'!D549,'A3 Technique'!D199)</f>
        <v>0</v>
      </c>
      <c r="C26" s="305"/>
      <c r="D26" s="78"/>
      <c r="E26" s="78"/>
      <c r="F26" s="78"/>
      <c r="G26" s="78"/>
      <c r="H26" s="78"/>
      <c r="I26" s="78"/>
    </row>
    <row r="27" spans="1:11" ht="33" customHeight="1" x14ac:dyDescent="0.25">
      <c r="A27" s="86" t="s">
        <v>331</v>
      </c>
      <c r="B27" s="305">
        <f>AVERAGE('A4 Exploitation'!D549,'A4 Technique'!D199)</f>
        <v>0</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CHIHIA</v>
      </c>
    </row>
    <row r="34" spans="1:10" ht="33" customHeight="1" x14ac:dyDescent="0.25">
      <c r="A34" s="86" t="s">
        <v>328</v>
      </c>
      <c r="B34" s="305">
        <f>'A1 Exploitation'!D549</f>
        <v>0.9636963696369637</v>
      </c>
      <c r="C34" s="305"/>
      <c r="D34" s="78"/>
      <c r="E34" s="78"/>
      <c r="F34" s="78"/>
      <c r="G34" s="78"/>
      <c r="H34" s="78"/>
      <c r="I34" s="78"/>
    </row>
    <row r="35" spans="1:10" ht="33" customHeight="1" x14ac:dyDescent="0.25">
      <c r="A35" s="85" t="s">
        <v>329</v>
      </c>
      <c r="B35" s="305">
        <f>'A2 Exploitation'!D549</f>
        <v>0.83396946564885499</v>
      </c>
      <c r="C35" s="305"/>
      <c r="D35" s="78"/>
      <c r="E35" s="78"/>
      <c r="F35" s="78"/>
      <c r="G35" s="78"/>
      <c r="H35" s="78"/>
      <c r="I35" s="78"/>
    </row>
    <row r="36" spans="1:10" ht="33" customHeight="1" x14ac:dyDescent="0.25">
      <c r="A36" s="86" t="s">
        <v>330</v>
      </c>
      <c r="B36" s="305">
        <f>'A3 Exploitation'!D549</f>
        <v>0</v>
      </c>
      <c r="C36" s="305"/>
      <c r="D36" s="78"/>
      <c r="E36" s="78"/>
      <c r="F36" s="78"/>
      <c r="G36" s="78"/>
      <c r="H36" s="78"/>
      <c r="I36" s="78"/>
    </row>
    <row r="37" spans="1:10" ht="33" customHeight="1" x14ac:dyDescent="0.25">
      <c r="A37" s="86" t="s">
        <v>331</v>
      </c>
      <c r="B37" s="305">
        <f>'A4 Exploitation'!D549</f>
        <v>0</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CHIHIA</v>
      </c>
    </row>
    <row r="43" spans="1:10" ht="33" customHeight="1" x14ac:dyDescent="0.25">
      <c r="A43" s="86" t="s">
        <v>328</v>
      </c>
      <c r="B43" s="305">
        <f>AVERAGE('A1 Exploitation'!D547, 'A1 Technique'!D197)</f>
        <v>0.72857142857142865</v>
      </c>
      <c r="C43" s="305"/>
      <c r="D43" s="78"/>
      <c r="E43" s="78"/>
      <c r="F43" s="78"/>
      <c r="G43" s="78"/>
      <c r="H43" s="78"/>
      <c r="I43" s="78"/>
    </row>
    <row r="44" spans="1:10" ht="33" customHeight="1" x14ac:dyDescent="0.25">
      <c r="A44" s="85" t="s">
        <v>329</v>
      </c>
      <c r="B44" s="305">
        <f>AVERAGE('A2 Exploitation'!D547, 'A2 Technique'!D197)</f>
        <v>0.57291666666666663</v>
      </c>
      <c r="C44" s="305"/>
      <c r="D44" s="78"/>
      <c r="E44" s="78"/>
      <c r="F44" s="78"/>
      <c r="G44" s="78"/>
      <c r="H44" s="78"/>
      <c r="I44" s="78"/>
    </row>
    <row r="45" spans="1:10" ht="33" customHeight="1" x14ac:dyDescent="0.25">
      <c r="A45" s="86" t="s">
        <v>330</v>
      </c>
      <c r="B45" s="305" t="e">
        <f>AVERAGE('A3 Exploitation'!D547, 'A3 Technique'!D197)</f>
        <v>#DIV/0!</v>
      </c>
      <c r="C45" s="305"/>
      <c r="D45" s="78"/>
      <c r="E45" s="78"/>
      <c r="F45" s="78"/>
      <c r="G45" s="78"/>
      <c r="H45" s="78"/>
      <c r="I45" s="78"/>
    </row>
    <row r="46" spans="1:10" ht="33" customHeight="1" x14ac:dyDescent="0.25">
      <c r="A46" s="86" t="s">
        <v>331</v>
      </c>
      <c r="B46" s="305" t="e">
        <f>AVERAGE('A4 Exploitation'!D547, 'A4 Technique'!D197)</f>
        <v>#DIV/0!</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CHIHIA</v>
      </c>
    </row>
    <row r="52" spans="1:10" ht="33" customHeight="1" x14ac:dyDescent="0.25">
      <c r="A52" s="86" t="s">
        <v>328</v>
      </c>
      <c r="B52" s="307">
        <f>'A1 Exploitation'!D46</f>
        <v>1</v>
      </c>
      <c r="C52" s="307"/>
      <c r="D52" s="78"/>
      <c r="E52" s="78"/>
      <c r="F52" s="78"/>
      <c r="G52" s="78"/>
      <c r="H52" s="78"/>
      <c r="I52" s="78"/>
    </row>
    <row r="53" spans="1:10" ht="33" customHeight="1" x14ac:dyDescent="0.25">
      <c r="A53" s="85" t="s">
        <v>329</v>
      </c>
      <c r="B53" s="307">
        <f>'A2 Exploitation'!D46</f>
        <v>0.96666666666666667</v>
      </c>
      <c r="C53" s="307"/>
      <c r="D53" s="78"/>
      <c r="E53" s="78"/>
      <c r="F53" s="78"/>
      <c r="G53" s="78"/>
      <c r="H53" s="78"/>
      <c r="I53" s="78"/>
    </row>
    <row r="54" spans="1:10" ht="33" customHeight="1" x14ac:dyDescent="0.25">
      <c r="A54" s="86" t="s">
        <v>330</v>
      </c>
      <c r="B54" s="307">
        <f>'A3 Exploitation'!D46</f>
        <v>0</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CHIHIA</v>
      </c>
    </row>
    <row r="61" spans="1:10" ht="33" customHeight="1" x14ac:dyDescent="0.25">
      <c r="A61" s="86" t="s">
        <v>328</v>
      </c>
      <c r="B61" s="305">
        <f>'A1 Exploitation'!D103</f>
        <v>0.94285714285714284</v>
      </c>
      <c r="C61" s="305"/>
      <c r="D61" s="78"/>
      <c r="E61" s="78"/>
      <c r="F61" s="78"/>
      <c r="G61" s="78"/>
      <c r="H61" s="78"/>
      <c r="I61" s="78"/>
    </row>
    <row r="62" spans="1:10" ht="33" customHeight="1" x14ac:dyDescent="0.25">
      <c r="A62" s="85" t="s">
        <v>329</v>
      </c>
      <c r="B62" s="305">
        <f>'A2 Exploitation'!D103</f>
        <v>0.875</v>
      </c>
      <c r="C62" s="305"/>
      <c r="D62" s="78"/>
      <c r="E62" s="78"/>
      <c r="F62" s="78"/>
      <c r="G62" s="78"/>
      <c r="H62" s="78"/>
      <c r="I62" s="78"/>
    </row>
    <row r="63" spans="1:10" ht="33" customHeight="1" x14ac:dyDescent="0.25">
      <c r="A63" s="86" t="s">
        <v>330</v>
      </c>
      <c r="B63" s="305">
        <f>'A3 Exploitation'!D103</f>
        <v>0</v>
      </c>
      <c r="C63" s="305"/>
      <c r="D63" s="78"/>
      <c r="E63" s="78"/>
      <c r="F63" s="78"/>
      <c r="G63" s="78"/>
      <c r="H63" s="78"/>
      <c r="I63" s="78"/>
    </row>
    <row r="64" spans="1:10" ht="33" customHeight="1" x14ac:dyDescent="0.25">
      <c r="A64" s="86" t="s">
        <v>331</v>
      </c>
      <c r="B64" s="305">
        <f>'A4 Exploitation'!D103</f>
        <v>0</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CHIHIA</v>
      </c>
    </row>
    <row r="70" spans="1:10" ht="33" customHeight="1" x14ac:dyDescent="0.25">
      <c r="A70" s="86" t="s">
        <v>328</v>
      </c>
      <c r="B70" s="305">
        <f>'A1 Exploitation'!D158</f>
        <v>0.97142857142857142</v>
      </c>
      <c r="C70" s="305"/>
      <c r="D70" s="78"/>
      <c r="E70" s="78"/>
      <c r="F70" s="78"/>
      <c r="G70" s="78"/>
      <c r="H70" s="78"/>
      <c r="I70" s="78"/>
    </row>
    <row r="71" spans="1:10" ht="33" customHeight="1" x14ac:dyDescent="0.25">
      <c r="A71" s="85" t="s">
        <v>329</v>
      </c>
      <c r="B71" s="305">
        <f>'A2 Exploitation'!D158</f>
        <v>0.7</v>
      </c>
      <c r="C71" s="305"/>
      <c r="D71" s="78"/>
      <c r="E71" s="78"/>
      <c r="F71" s="78"/>
      <c r="G71" s="78"/>
      <c r="H71" s="78"/>
      <c r="I71" s="78"/>
    </row>
    <row r="72" spans="1:10" ht="33" customHeight="1" x14ac:dyDescent="0.25">
      <c r="A72" s="86" t="s">
        <v>330</v>
      </c>
      <c r="B72" s="305">
        <f>'A3 Exploitation'!D158</f>
        <v>0</v>
      </c>
      <c r="C72" s="305"/>
      <c r="D72" s="78"/>
      <c r="E72" s="78"/>
      <c r="F72" s="78"/>
      <c r="G72" s="78"/>
      <c r="H72" s="78"/>
      <c r="I72" s="78"/>
    </row>
    <row r="73" spans="1:10" ht="33" customHeight="1" x14ac:dyDescent="0.25">
      <c r="A73" s="86" t="s">
        <v>331</v>
      </c>
      <c r="B73" s="305">
        <f>'A4 Exploitation'!D158</f>
        <v>0</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CHIHIA</v>
      </c>
    </row>
    <row r="79" spans="1:10" ht="33" customHeight="1" x14ac:dyDescent="0.25">
      <c r="A79" s="86" t="s">
        <v>328</v>
      </c>
      <c r="B79" s="305">
        <f>'A1 Exploitation'!D205</f>
        <v>0.93548387096774188</v>
      </c>
      <c r="C79" s="305"/>
      <c r="D79" s="78"/>
      <c r="E79" s="78"/>
      <c r="F79" s="78"/>
      <c r="G79" s="78"/>
      <c r="H79" s="78"/>
      <c r="I79" s="78"/>
    </row>
    <row r="80" spans="1:10" ht="33" customHeight="1" x14ac:dyDescent="0.25">
      <c r="A80" s="85" t="s">
        <v>329</v>
      </c>
      <c r="B80" s="305">
        <f>'A2 Exploitation'!D205</f>
        <v>0.671875</v>
      </c>
      <c r="C80" s="305"/>
      <c r="D80" s="78"/>
      <c r="E80" s="78"/>
      <c r="F80" s="78"/>
      <c r="G80" s="78"/>
      <c r="H80" s="78"/>
      <c r="I80" s="78"/>
    </row>
    <row r="81" spans="1:10" ht="33" customHeight="1" x14ac:dyDescent="0.25">
      <c r="A81" s="86" t="s">
        <v>330</v>
      </c>
      <c r="B81" s="305">
        <f>'A3 Exploitation'!D205</f>
        <v>0</v>
      </c>
      <c r="C81" s="305"/>
      <c r="D81" s="78"/>
      <c r="E81" s="78"/>
      <c r="F81" s="78"/>
      <c r="G81" s="78"/>
      <c r="H81" s="78"/>
      <c r="I81" s="78"/>
    </row>
    <row r="82" spans="1:10" ht="33" customHeight="1" x14ac:dyDescent="0.25">
      <c r="A82" s="86" t="s">
        <v>331</v>
      </c>
      <c r="B82" s="305">
        <f>'A4 Exploitation'!D205</f>
        <v>0</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CHIHIA</v>
      </c>
    </row>
    <row r="88" spans="1:10" ht="33" customHeight="1" x14ac:dyDescent="0.25">
      <c r="A88" s="86" t="s">
        <v>328</v>
      </c>
      <c r="B88" s="305">
        <f>'A1 Exploitation'!D266</f>
        <v>1</v>
      </c>
      <c r="C88" s="305"/>
      <c r="D88" s="78"/>
      <c r="E88" s="78"/>
      <c r="F88" s="78"/>
      <c r="G88" s="78"/>
      <c r="H88" s="78"/>
      <c r="I88" s="78"/>
    </row>
    <row r="89" spans="1:10" ht="33" customHeight="1" x14ac:dyDescent="0.25">
      <c r="A89" s="85" t="s">
        <v>329</v>
      </c>
      <c r="B89" s="305">
        <f>'A2 Exploitation'!D266</f>
        <v>0.70270270270270274</v>
      </c>
      <c r="C89" s="305"/>
      <c r="D89" s="78"/>
      <c r="E89" s="78"/>
      <c r="F89" s="78"/>
      <c r="G89" s="78"/>
      <c r="H89" s="78"/>
      <c r="I89" s="78"/>
    </row>
    <row r="90" spans="1:10" ht="33" customHeight="1" x14ac:dyDescent="0.25">
      <c r="A90" s="86" t="s">
        <v>330</v>
      </c>
      <c r="B90" s="305">
        <f>'A3 Exploitation'!D266</f>
        <v>0</v>
      </c>
      <c r="C90" s="305"/>
      <c r="D90" s="78"/>
      <c r="E90" s="78"/>
      <c r="F90" s="78"/>
      <c r="G90" s="78"/>
      <c r="H90" s="78"/>
      <c r="I90" s="78"/>
    </row>
    <row r="91" spans="1:10" ht="33" customHeight="1" x14ac:dyDescent="0.25">
      <c r="A91" s="86" t="s">
        <v>331</v>
      </c>
      <c r="B91" s="305">
        <f>'A4 Exploitation'!D266</f>
        <v>0</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CHIHIA</v>
      </c>
    </row>
    <row r="97" spans="1:10" ht="33" customHeight="1" x14ac:dyDescent="0.25">
      <c r="A97" s="86" t="s">
        <v>328</v>
      </c>
      <c r="B97" s="305">
        <f>'A1 Exploitation'!D318</f>
        <v>1</v>
      </c>
      <c r="C97" s="305"/>
      <c r="D97" s="78"/>
      <c r="E97" s="78"/>
      <c r="F97" s="78"/>
      <c r="G97" s="78"/>
      <c r="H97" s="78"/>
      <c r="I97" s="78"/>
    </row>
    <row r="98" spans="1:10" ht="33" customHeight="1" x14ac:dyDescent="0.25">
      <c r="A98" s="85" t="s">
        <v>329</v>
      </c>
      <c r="B98" s="305">
        <f>'A2 Exploitation'!D318</f>
        <v>0.92647058823529416</v>
      </c>
      <c r="C98" s="305"/>
      <c r="D98" s="78"/>
      <c r="E98" s="78"/>
      <c r="F98" s="78"/>
      <c r="G98" s="78"/>
      <c r="H98" s="78"/>
      <c r="I98" s="78"/>
    </row>
    <row r="99" spans="1:10" ht="33" customHeight="1" x14ac:dyDescent="0.25">
      <c r="A99" s="86" t="s">
        <v>330</v>
      </c>
      <c r="B99" s="305">
        <f>'A3 Exploitation'!D318</f>
        <v>0</v>
      </c>
      <c r="C99" s="305"/>
      <c r="D99" s="78"/>
      <c r="E99" s="78"/>
      <c r="F99" s="78"/>
      <c r="G99" s="78"/>
      <c r="H99" s="78"/>
      <c r="I99" s="78"/>
    </row>
    <row r="100" spans="1:10" ht="33" customHeight="1" x14ac:dyDescent="0.25">
      <c r="A100" s="86" t="s">
        <v>331</v>
      </c>
      <c r="B100" s="305">
        <f>'A4 Exploitation'!D318</f>
        <v>0</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CHIHIA</v>
      </c>
    </row>
    <row r="106" spans="1:10" ht="33" customHeight="1" x14ac:dyDescent="0.25">
      <c r="A106" s="86" t="s">
        <v>328</v>
      </c>
      <c r="B106" s="305">
        <f>'A1 Exploitation'!D358</f>
        <v>0.95833333333333337</v>
      </c>
      <c r="C106" s="305"/>
      <c r="D106" s="78"/>
      <c r="E106" s="78"/>
      <c r="F106" s="78"/>
      <c r="G106" s="78"/>
      <c r="H106" s="78"/>
      <c r="I106" s="78"/>
    </row>
    <row r="107" spans="1:10" ht="33" customHeight="1" x14ac:dyDescent="0.25">
      <c r="A107" s="85" t="s">
        <v>329</v>
      </c>
      <c r="B107" s="305">
        <f>'A2 Exploitation'!D358</f>
        <v>0.95454545454545459</v>
      </c>
      <c r="C107" s="305"/>
      <c r="D107" s="78"/>
      <c r="E107" s="78"/>
      <c r="F107" s="78"/>
      <c r="G107" s="78"/>
      <c r="H107" s="78"/>
      <c r="I107" s="78"/>
    </row>
    <row r="108" spans="1:10" ht="33" customHeight="1" x14ac:dyDescent="0.25">
      <c r="A108" s="86" t="s">
        <v>330</v>
      </c>
      <c r="B108" s="305">
        <f>'A3 Exploitation'!D358</f>
        <v>0</v>
      </c>
      <c r="C108" s="305"/>
      <c r="D108" s="78"/>
      <c r="E108" s="78"/>
      <c r="F108" s="78"/>
      <c r="G108" s="78"/>
      <c r="H108" s="78"/>
      <c r="I108" s="78"/>
    </row>
    <row r="109" spans="1:10" ht="33" customHeight="1" x14ac:dyDescent="0.25">
      <c r="A109" s="86" t="s">
        <v>331</v>
      </c>
      <c r="B109" s="305">
        <f>'A4 Exploitation'!D358</f>
        <v>0</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CHIHIA</v>
      </c>
    </row>
    <row r="115" spans="1:10" ht="33" customHeight="1" x14ac:dyDescent="0.25">
      <c r="A115" s="86" t="s">
        <v>328</v>
      </c>
      <c r="B115" s="305">
        <f>'A1 Exploitation'!D391</f>
        <v>0.97058823529411764</v>
      </c>
      <c r="C115" s="305"/>
      <c r="D115" s="78"/>
      <c r="E115" s="78"/>
      <c r="F115" s="78"/>
      <c r="G115" s="78"/>
      <c r="H115" s="78"/>
      <c r="I115" s="78"/>
    </row>
    <row r="116" spans="1:10" ht="33" customHeight="1" x14ac:dyDescent="0.25">
      <c r="A116" s="85" t="s">
        <v>329</v>
      </c>
      <c r="B116" s="305">
        <f>'A2 Exploitation'!D391</f>
        <v>0.67647058823529416</v>
      </c>
      <c r="C116" s="305"/>
      <c r="D116" s="78"/>
      <c r="E116" s="78"/>
      <c r="F116" s="78"/>
      <c r="G116" s="78"/>
      <c r="H116" s="78"/>
      <c r="I116" s="78"/>
    </row>
    <row r="117" spans="1:10" ht="33" customHeight="1" x14ac:dyDescent="0.25">
      <c r="A117" s="86" t="s">
        <v>330</v>
      </c>
      <c r="B117" s="305">
        <f>'A3 Exploitation'!D391</f>
        <v>0</v>
      </c>
      <c r="C117" s="305"/>
      <c r="D117" s="78"/>
      <c r="E117" s="78"/>
      <c r="F117" s="78"/>
      <c r="G117" s="78"/>
      <c r="H117" s="78"/>
      <c r="I117" s="78"/>
    </row>
    <row r="118" spans="1:10" ht="33" customHeight="1" x14ac:dyDescent="0.25">
      <c r="A118" s="86" t="s">
        <v>331</v>
      </c>
      <c r="B118" s="305">
        <f>'A4 Exploitation'!D391</f>
        <v>0</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CHIHIA</v>
      </c>
    </row>
    <row r="124" spans="1:10" ht="33" customHeight="1" x14ac:dyDescent="0.25">
      <c r="A124" s="86" t="s">
        <v>328</v>
      </c>
      <c r="B124" s="305">
        <f>'A1 Exploitation'!D444</f>
        <v>0.96551724137931039</v>
      </c>
      <c r="C124" s="305"/>
      <c r="D124" s="78"/>
      <c r="E124" s="78"/>
      <c r="F124" s="78"/>
      <c r="G124" s="78"/>
      <c r="H124" s="78"/>
      <c r="I124" s="78"/>
    </row>
    <row r="125" spans="1:10" ht="33" customHeight="1" x14ac:dyDescent="0.25">
      <c r="A125" s="85" t="s">
        <v>329</v>
      </c>
      <c r="B125" s="305">
        <f>'A2 Exploitation'!D444</f>
        <v>0.9821428571428571</v>
      </c>
      <c r="C125" s="305"/>
      <c r="D125" s="78"/>
      <c r="E125" s="78"/>
      <c r="F125" s="78"/>
      <c r="G125" s="78"/>
      <c r="H125" s="78"/>
      <c r="I125" s="78"/>
    </row>
    <row r="126" spans="1:10" ht="33" customHeight="1" x14ac:dyDescent="0.25">
      <c r="A126" s="86" t="s">
        <v>330</v>
      </c>
      <c r="B126" s="305">
        <f>'A3 Exploitation'!D444</f>
        <v>0</v>
      </c>
      <c r="C126" s="305"/>
      <c r="D126" s="78"/>
      <c r="E126" s="78"/>
      <c r="F126" s="78"/>
      <c r="G126" s="78"/>
      <c r="H126" s="78"/>
      <c r="I126" s="78"/>
    </row>
    <row r="127" spans="1:10" ht="33" customHeight="1" x14ac:dyDescent="0.25">
      <c r="A127" s="86" t="s">
        <v>331</v>
      </c>
      <c r="B127" s="305">
        <f>'A4 Exploitation'!D444</f>
        <v>0</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CHIHIA</v>
      </c>
    </row>
    <row r="133" spans="1:10" ht="33" customHeight="1" x14ac:dyDescent="0.25">
      <c r="A133" s="86" t="s">
        <v>328</v>
      </c>
      <c r="B133" s="305">
        <f>'A1 Exploitation'!D481</f>
        <v>1</v>
      </c>
      <c r="C133" s="305"/>
      <c r="D133" s="78"/>
      <c r="E133" s="78"/>
      <c r="F133" s="78"/>
      <c r="G133" s="78"/>
      <c r="H133" s="78"/>
      <c r="I133" s="78"/>
    </row>
    <row r="134" spans="1:10" ht="33" customHeight="1" x14ac:dyDescent="0.25">
      <c r="A134" s="85" t="s">
        <v>329</v>
      </c>
      <c r="B134" s="305">
        <f>'A2 Exploitation'!D481</f>
        <v>0.86111111111111116</v>
      </c>
      <c r="C134" s="305"/>
      <c r="D134" s="78"/>
      <c r="E134" s="78"/>
      <c r="F134" s="78"/>
      <c r="G134" s="78"/>
      <c r="H134" s="78"/>
      <c r="I134" s="78"/>
    </row>
    <row r="135" spans="1:10" ht="33" customHeight="1" x14ac:dyDescent="0.25">
      <c r="A135" s="86" t="s">
        <v>330</v>
      </c>
      <c r="B135" s="305">
        <f>'A3 Exploitation'!D481</f>
        <v>0</v>
      </c>
      <c r="C135" s="305"/>
      <c r="D135" s="78"/>
      <c r="E135" s="78"/>
      <c r="F135" s="78"/>
      <c r="G135" s="78"/>
      <c r="H135" s="78"/>
      <c r="I135" s="78"/>
    </row>
    <row r="136" spans="1:10" ht="33" customHeight="1" x14ac:dyDescent="0.25">
      <c r="A136" s="86" t="s">
        <v>331</v>
      </c>
      <c r="B136" s="305">
        <f>'A4 Exploitation'!D481</f>
        <v>0</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CHIHIA</v>
      </c>
    </row>
    <row r="142" spans="1:10" ht="33" customHeight="1" x14ac:dyDescent="0.25">
      <c r="A142" s="86" t="s">
        <v>328</v>
      </c>
      <c r="B142" s="305">
        <f>'A1 Exploitation'!D503</f>
        <v>0.6875</v>
      </c>
      <c r="C142" s="305"/>
      <c r="D142" s="78"/>
      <c r="E142" s="78"/>
      <c r="F142" s="78"/>
      <c r="G142" s="78"/>
      <c r="H142" s="78"/>
      <c r="I142" s="78"/>
    </row>
    <row r="143" spans="1:10" ht="33" customHeight="1" x14ac:dyDescent="0.25">
      <c r="A143" s="85" t="s">
        <v>329</v>
      </c>
      <c r="B143" s="305">
        <f>'A2 Exploitation'!D503</f>
        <v>1</v>
      </c>
      <c r="C143" s="305"/>
      <c r="D143" s="78"/>
      <c r="E143" s="78"/>
      <c r="F143" s="78"/>
      <c r="G143" s="78"/>
      <c r="H143" s="78"/>
      <c r="I143" s="78"/>
    </row>
    <row r="144" spans="1:10" ht="33" customHeight="1" x14ac:dyDescent="0.25">
      <c r="A144" s="86" t="s">
        <v>330</v>
      </c>
      <c r="B144" s="305">
        <f>'A3 Exploitation'!D503</f>
        <v>0</v>
      </c>
      <c r="C144" s="305"/>
      <c r="D144" s="78"/>
      <c r="E144" s="78"/>
      <c r="F144" s="78"/>
      <c r="G144" s="78"/>
      <c r="H144" s="78"/>
      <c r="I144" s="78"/>
    </row>
    <row r="145" spans="1:10" ht="33" customHeight="1" x14ac:dyDescent="0.25">
      <c r="A145" s="86" t="s">
        <v>331</v>
      </c>
      <c r="B145" s="305">
        <f>'A4 Exploitation'!D503</f>
        <v>0</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CHIHIA</v>
      </c>
    </row>
    <row r="151" spans="1:10" ht="33" customHeight="1" x14ac:dyDescent="0.25">
      <c r="A151" s="86" t="s">
        <v>328</v>
      </c>
      <c r="B151" s="305">
        <f>'A1 Exploitation'!D514</f>
        <v>0.75</v>
      </c>
      <c r="C151" s="305"/>
      <c r="D151" s="78"/>
      <c r="E151" s="78"/>
      <c r="F151" s="78"/>
      <c r="G151" s="78"/>
      <c r="H151" s="78"/>
      <c r="I151" s="78"/>
    </row>
    <row r="152" spans="1:10" ht="33" customHeight="1" x14ac:dyDescent="0.25">
      <c r="A152" s="85" t="s">
        <v>329</v>
      </c>
      <c r="B152" s="305">
        <f>'A2 Exploitation'!D514</f>
        <v>0.33333333333333331</v>
      </c>
      <c r="C152" s="305"/>
      <c r="D152" s="78"/>
      <c r="E152" s="78"/>
      <c r="F152" s="78"/>
      <c r="G152" s="78"/>
      <c r="H152" s="78"/>
      <c r="I152" s="78"/>
    </row>
    <row r="153" spans="1:10" ht="33" customHeight="1" x14ac:dyDescent="0.25">
      <c r="A153" s="86" t="s">
        <v>330</v>
      </c>
      <c r="B153" s="305">
        <f>'A3 Exploitation'!D514</f>
        <v>0</v>
      </c>
      <c r="C153" s="305"/>
      <c r="D153" s="78"/>
      <c r="E153" s="78"/>
      <c r="F153" s="78"/>
      <c r="G153" s="78"/>
      <c r="H153" s="78"/>
      <c r="I153" s="78"/>
    </row>
    <row r="154" spans="1:10" ht="33" customHeight="1" x14ac:dyDescent="0.25">
      <c r="A154" s="86" t="s">
        <v>331</v>
      </c>
      <c r="B154" s="305">
        <f>'A4 Exploitation'!D514</f>
        <v>0</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CHIHIA</v>
      </c>
    </row>
    <row r="161" spans="1:10" ht="33" customHeight="1" x14ac:dyDescent="0.25">
      <c r="A161" s="86" t="s">
        <v>328</v>
      </c>
      <c r="B161" s="305">
        <f>'A1 Exploitation'!D534</f>
        <v>1</v>
      </c>
      <c r="C161" s="305"/>
      <c r="D161" s="78"/>
      <c r="E161" s="78"/>
      <c r="F161" s="78"/>
      <c r="G161" s="78"/>
      <c r="H161" s="78"/>
      <c r="I161" s="78"/>
    </row>
    <row r="162" spans="1:10" ht="33" customHeight="1" x14ac:dyDescent="0.25">
      <c r="A162" s="85" t="s">
        <v>329</v>
      </c>
      <c r="B162" s="305">
        <f>'A2 Exploitation'!D534</f>
        <v>0.75</v>
      </c>
      <c r="C162" s="305"/>
      <c r="D162" s="78"/>
      <c r="E162" s="78"/>
      <c r="F162" s="78"/>
      <c r="G162" s="78"/>
      <c r="H162" s="78"/>
      <c r="I162" s="78"/>
    </row>
    <row r="163" spans="1:10" ht="33" customHeight="1" x14ac:dyDescent="0.25">
      <c r="A163" s="86" t="s">
        <v>330</v>
      </c>
      <c r="B163" s="305">
        <f>'A3 Exploitation'!D534</f>
        <v>0</v>
      </c>
      <c r="C163" s="305"/>
      <c r="D163" s="78"/>
      <c r="E163" s="78"/>
      <c r="F163" s="78"/>
      <c r="G163" s="78"/>
      <c r="H163" s="78"/>
      <c r="I163" s="78"/>
    </row>
    <row r="164" spans="1:10" ht="33" customHeight="1" x14ac:dyDescent="0.25">
      <c r="A164" s="86" t="s">
        <v>331</v>
      </c>
      <c r="B164" s="305">
        <f>'A4 Exploitation'!D534</f>
        <v>0</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CHIHIA</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0</v>
      </c>
      <c r="C172" s="305"/>
    </row>
    <row r="173" spans="1:10" ht="33" customHeight="1" x14ac:dyDescent="0.25">
      <c r="A173" s="86" t="s">
        <v>331</v>
      </c>
      <c r="B173" s="305">
        <f>'A4 Exploitation'!D545</f>
        <v>0</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CHIHIA</v>
      </c>
    </row>
    <row r="179" spans="1:10" ht="33" customHeight="1" x14ac:dyDescent="0.25">
      <c r="A179" s="86" t="s">
        <v>328</v>
      </c>
      <c r="B179" s="305">
        <f>'A1 Technique'!D199</f>
        <v>0.93518518518518523</v>
      </c>
      <c r="C179" s="305"/>
    </row>
    <row r="180" spans="1:10" ht="33" customHeight="1" x14ac:dyDescent="0.25">
      <c r="A180" s="85" t="s">
        <v>329</v>
      </c>
      <c r="B180" s="305">
        <f>'A2 Technique'!D199</f>
        <v>0.87623762376237624</v>
      </c>
      <c r="C180" s="305"/>
    </row>
    <row r="181" spans="1:10" ht="33" customHeight="1" x14ac:dyDescent="0.25">
      <c r="A181" s="86" t="s">
        <v>330</v>
      </c>
      <c r="B181" s="305">
        <f>'A3 Technique'!D199</f>
        <v>0</v>
      </c>
      <c r="C181" s="305"/>
    </row>
    <row r="182" spans="1:10" ht="33" customHeight="1" x14ac:dyDescent="0.25">
      <c r="A182" s="86" t="s">
        <v>331</v>
      </c>
      <c r="B182" s="305">
        <f>'A4 Technique'!D199</f>
        <v>0</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419" zoomScale="60" workbookViewId="0">
      <selection activeCell="D432" sqref="D431:D4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K5wLeVHY/FKnv2+SfF84vIkPRmPDyAbb+YPYFi5CRMLMd7cb0q9S8IuG2Ux+X4VXOE2R9wLLRZ+Tw9oBPHzyg==" saltValue="ha8bWnI6TM3LB10m7iE0P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'A5 Exploitation'!A8:F8</f>
        <v>CHIHIA</v>
      </c>
      <c r="B7" s="312"/>
      <c r="C7" s="312"/>
      <c r="D7" s="312"/>
      <c r="E7" s="312"/>
      <c r="F7" s="312"/>
      <c r="G7" s="125"/>
    </row>
    <row r="8" spans="1:7" s="12" customFormat="1" ht="24" x14ac:dyDescent="0.45">
      <c r="A8" s="14" t="s">
        <v>42</v>
      </c>
      <c r="B8" s="335">
        <f>'A5 Exploitation'!B9:F9</f>
        <v>0</v>
      </c>
      <c r="C8" s="335"/>
      <c r="D8" s="335"/>
      <c r="E8" s="335"/>
      <c r="F8" s="335"/>
      <c r="G8" s="125"/>
    </row>
    <row r="9" spans="1:7" s="12" customFormat="1" ht="24" x14ac:dyDescent="0.45">
      <c r="A9" s="15" t="s">
        <v>44</v>
      </c>
      <c r="B9" s="336">
        <f>'A5 Exploitation'!B10:F10</f>
        <v>0</v>
      </c>
      <c r="C9" s="336"/>
      <c r="D9" s="336"/>
      <c r="E9" s="336"/>
      <c r="F9" s="336"/>
      <c r="G9" s="125"/>
    </row>
    <row r="10" spans="1:7" s="12" customFormat="1" ht="24" x14ac:dyDescent="0.45">
      <c r="A10" s="14" t="s">
        <v>43</v>
      </c>
      <c r="B10" s="333">
        <f>'A5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4" t="e">
        <f>E197/F197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419" zoomScale="6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E7BoV35kQoXs6H05QqhP8Mg+cBcCjYFVfN4MgdMF9r4r081N1BU9nXBEg7DUvfzSNJKOXxzaSrehpTz4s1wQ==" saltValue="BT9XSZ4jDYIMfWNINvZhD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'A6 Exploitation'!A8:F8</f>
        <v>CHIHIA</v>
      </c>
      <c r="B7" s="312"/>
      <c r="C7" s="312"/>
      <c r="D7" s="312"/>
      <c r="E7" s="312"/>
      <c r="F7" s="312"/>
      <c r="G7" s="125"/>
    </row>
    <row r="8" spans="1:7" s="12" customFormat="1" ht="24" x14ac:dyDescent="0.45">
      <c r="A8" s="14" t="s">
        <v>42</v>
      </c>
      <c r="B8" s="335">
        <f>'A6 Exploitation'!B9:F9</f>
        <v>0</v>
      </c>
      <c r="C8" s="335"/>
      <c r="D8" s="335"/>
      <c r="E8" s="335"/>
      <c r="F8" s="335"/>
      <c r="G8" s="125"/>
    </row>
    <row r="9" spans="1:7" s="12" customFormat="1" ht="24" x14ac:dyDescent="0.45">
      <c r="A9" s="15" t="s">
        <v>44</v>
      </c>
      <c r="B9" s="336">
        <f>'A6 Exploitation'!B10:F10</f>
        <v>0</v>
      </c>
      <c r="C9" s="336"/>
      <c r="D9" s="336"/>
      <c r="E9" s="336"/>
      <c r="F9" s="336"/>
      <c r="G9" s="125"/>
    </row>
    <row r="10" spans="1:7" s="12" customFormat="1" ht="24" x14ac:dyDescent="0.45">
      <c r="A10" s="14" t="s">
        <v>43</v>
      </c>
      <c r="B10" s="333">
        <f>'A6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4" t="e">
        <f>E197/F197</f>
        <v>#DIV/0!</v>
      </c>
      <c r="E197" s="300">
        <f>COUNTIF('A5 Technique'!F17:F193,"ok")</f>
        <v>0</v>
      </c>
      <c r="F197" s="30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topLeftCell="A10" zoomScaleNormal="100" zoomScaleSheetLayoutView="70" workbookViewId="0">
      <selection activeCell="D512" sqref="D51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t="s">
        <v>409</v>
      </c>
      <c r="C9" s="313"/>
      <c r="D9" s="313"/>
      <c r="E9" s="313"/>
      <c r="F9" s="313"/>
      <c r="G9" s="125"/>
    </row>
    <row r="10" spans="1:7" ht="24" x14ac:dyDescent="0.45">
      <c r="A10" s="15" t="s">
        <v>44</v>
      </c>
      <c r="B10" s="314" t="s">
        <v>410</v>
      </c>
      <c r="C10" s="314"/>
      <c r="D10" s="314"/>
      <c r="E10" s="314"/>
      <c r="F10" s="314"/>
      <c r="G10" s="125"/>
    </row>
    <row r="11" spans="1:7" ht="24" x14ac:dyDescent="0.45">
      <c r="A11" s="14" t="s">
        <v>43</v>
      </c>
      <c r="B11" s="309">
        <v>43188</v>
      </c>
      <c r="C11" s="309"/>
      <c r="D11" s="309"/>
      <c r="E11" s="309"/>
      <c r="F11" s="309"/>
      <c r="G11" s="125"/>
    </row>
    <row r="12" spans="1:7" ht="24" x14ac:dyDescent="0.45">
      <c r="A12" s="14" t="s">
        <v>239</v>
      </c>
      <c r="B12" s="315">
        <f>D549</f>
        <v>0.9636963696369637</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43188</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43188</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1</v>
      </c>
      <c r="C66" s="130"/>
      <c r="D66" s="113" t="s">
        <v>411</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49.5" x14ac:dyDescent="0.3">
      <c r="A70" s="70" t="s">
        <v>377</v>
      </c>
      <c r="B70" s="130">
        <v>2</v>
      </c>
      <c r="C70" s="130"/>
      <c r="D70" s="129" t="s">
        <v>412</v>
      </c>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1</v>
      </c>
      <c r="C88" s="130"/>
      <c r="D88" s="137" t="s">
        <v>413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414</v>
      </c>
      <c r="E92" s="106"/>
      <c r="F92" s="204" t="s">
        <v>356</v>
      </c>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1</v>
      </c>
      <c r="C99" s="213"/>
      <c r="D99" s="251">
        <v>0.8</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66</v>
      </c>
    </row>
    <row r="103" spans="1:7" ht="18" x14ac:dyDescent="0.35">
      <c r="A103" s="42" t="s">
        <v>199</v>
      </c>
      <c r="B103" s="152"/>
      <c r="C103" s="153"/>
      <c r="D103" s="144">
        <f>D102/(COUNT(B88:C93,B53:C60,B65:C83,B95:C99)*2)</f>
        <v>0.94285714285714284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43188</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415</v>
      </c>
      <c r="E147" s="116"/>
      <c r="F147" s="204" t="s">
        <v>356</v>
      </c>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1</v>
      </c>
      <c r="C153" s="140"/>
      <c r="D153" s="251">
        <v>0.8</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43188</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75.75" x14ac:dyDescent="0.3">
      <c r="A178" s="4" t="s">
        <v>59</v>
      </c>
      <c r="B178" s="130">
        <v>0</v>
      </c>
      <c r="C178" s="130"/>
      <c r="D178" s="295" t="s">
        <v>416</v>
      </c>
      <c r="E178" s="69" t="s">
        <v>417</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1</v>
      </c>
      <c r="C186" s="136" t="str">
        <f>IF(B186=0, -10, "0")</f>
        <v>0</v>
      </c>
      <c r="D186" s="295" t="s">
        <v>418</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1</v>
      </c>
      <c r="C200" s="130"/>
      <c r="D200" s="251">
        <v>0.8</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43188</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43188</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43188</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419</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33" x14ac:dyDescent="0.3">
      <c r="A352" s="219" t="s">
        <v>392</v>
      </c>
      <c r="B352" s="130">
        <v>1</v>
      </c>
      <c r="C352" s="131"/>
      <c r="D352" s="116" t="s">
        <v>420</v>
      </c>
      <c r="E352" s="106"/>
      <c r="F352" s="204" t="s">
        <v>356</v>
      </c>
      <c r="G352" s="127"/>
    </row>
    <row r="353" spans="1:7" ht="45" x14ac:dyDescent="0.3">
      <c r="A353" s="56" t="s">
        <v>249</v>
      </c>
      <c r="B353" s="13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43188</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421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43188</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422</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33" x14ac:dyDescent="0.3">
      <c r="A438" s="10" t="s">
        <v>392</v>
      </c>
      <c r="B438" s="130">
        <v>1</v>
      </c>
      <c r="C438" s="150" t="str">
        <f>IF(B438=0, -5, "0")</f>
        <v>0</v>
      </c>
      <c r="D438" s="129" t="s">
        <v>423</v>
      </c>
      <c r="E438" s="94"/>
      <c r="F438" s="204" t="s">
        <v>356</v>
      </c>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43188</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43188</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49.5" x14ac:dyDescent="0.3">
      <c r="A488" s="4" t="s">
        <v>263</v>
      </c>
      <c r="B488" s="130">
        <v>0</v>
      </c>
      <c r="C488" s="130"/>
      <c r="D488" s="95" t="s">
        <v>424</v>
      </c>
      <c r="E488" s="95" t="s">
        <v>425</v>
      </c>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ht="33" x14ac:dyDescent="0.3">
      <c r="A497" s="9" t="s">
        <v>29</v>
      </c>
      <c r="B497" s="130">
        <v>1</v>
      </c>
      <c r="C497" s="130"/>
      <c r="D497" s="95" t="s">
        <v>426</v>
      </c>
      <c r="E497" s="94"/>
      <c r="F497" s="204" t="s">
        <v>356</v>
      </c>
    </row>
    <row r="498" spans="1:7" ht="45" x14ac:dyDescent="0.3">
      <c r="A498" s="62" t="s">
        <v>249</v>
      </c>
      <c r="B498" s="280">
        <v>2</v>
      </c>
      <c r="C498" s="213"/>
      <c r="D498" s="251">
        <v>1</v>
      </c>
      <c r="E498" s="252"/>
      <c r="F498" s="253"/>
    </row>
    <row r="499" spans="1:7" x14ac:dyDescent="0.3">
      <c r="A499" s="5" t="s">
        <v>36</v>
      </c>
      <c r="B499" s="5"/>
      <c r="C499" s="5"/>
      <c r="D499" s="234">
        <f>SUM(B496:C498)</f>
        <v>3</v>
      </c>
    </row>
    <row r="500" spans="1:7" x14ac:dyDescent="0.3">
      <c r="A500" s="5" t="s">
        <v>35</v>
      </c>
      <c r="B500" s="132"/>
      <c r="C500" s="133"/>
      <c r="D500" s="134">
        <f>D499/(COUNT(B496:C498)*2)</f>
        <v>0.5</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0.6875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43188</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x14ac:dyDescent="0.3">
      <c r="A509" s="6" t="s">
        <v>15</v>
      </c>
      <c r="B509" s="130">
        <v>2</v>
      </c>
      <c r="C509" s="130"/>
      <c r="D509" s="95"/>
      <c r="E509" s="94"/>
      <c r="F509" s="204"/>
    </row>
    <row r="510" spans="1:7" ht="49.5" x14ac:dyDescent="0.3">
      <c r="A510" s="9" t="s">
        <v>218</v>
      </c>
      <c r="B510" s="130">
        <v>0</v>
      </c>
      <c r="C510" s="130"/>
      <c r="D510" s="138" t="s">
        <v>427</v>
      </c>
      <c r="E510" s="138" t="s">
        <v>428</v>
      </c>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43188</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43188</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0.95714285714285718</v>
      </c>
    </row>
    <row r="548" spans="1:4" ht="22.5" x14ac:dyDescent="0.45">
      <c r="A548" s="35" t="s">
        <v>45</v>
      </c>
      <c r="B548" s="181"/>
      <c r="C548" s="182"/>
      <c r="D548" s="183">
        <f>SUM(D544,D533,D513,D502,D443,D390,D357,D45,D317,D265,D157,D480,D204,D102)</f>
        <v>584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0.9636963696369637</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520:B532 B21:B24 B488:B49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96:B497 B509:B511 B540:B543"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512 B498" xr:uid="{00000000-0002-0000-01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topLeftCell="A179"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'A1 Exploitation'!A8:F8</f>
        <v>CHIHIA</v>
      </c>
      <c r="B7" s="312"/>
      <c r="C7" s="312"/>
      <c r="D7" s="312"/>
      <c r="E7" s="312"/>
      <c r="F7" s="312"/>
      <c r="G7" s="125"/>
    </row>
    <row r="8" spans="1:7" s="12" customFormat="1" ht="24" x14ac:dyDescent="0.45">
      <c r="A8" s="14" t="s">
        <v>42</v>
      </c>
      <c r="B8" s="335" t="str">
        <f>'A1 Exploitation'!B9:F9</f>
        <v>Dr Hatem KARAA</v>
      </c>
      <c r="C8" s="335"/>
      <c r="D8" s="335"/>
      <c r="E8" s="335"/>
      <c r="F8" s="335"/>
      <c r="G8" s="125"/>
    </row>
    <row r="9" spans="1:7" s="12" customFormat="1" ht="24" x14ac:dyDescent="0.45">
      <c r="A9" s="15" t="s">
        <v>44</v>
      </c>
      <c r="B9" s="336" t="str">
        <f>'A1 Exploitation'!B10:F10</f>
        <v>Responsable magasin &amp; chefs de rayons</v>
      </c>
      <c r="C9" s="336"/>
      <c r="D9" s="336"/>
      <c r="E9" s="336"/>
      <c r="F9" s="336"/>
      <c r="G9" s="125"/>
    </row>
    <row r="10" spans="1:7" s="12" customFormat="1" ht="24" x14ac:dyDescent="0.45">
      <c r="A10" s="14" t="s">
        <v>43</v>
      </c>
      <c r="B10" s="333">
        <f>'A1 Exploitation'!B11:F11</f>
        <v>43188</v>
      </c>
      <c r="C10" s="333"/>
      <c r="D10" s="333"/>
      <c r="E10" s="333"/>
      <c r="F10" s="333"/>
      <c r="G10" s="125"/>
    </row>
    <row r="11" spans="1:7" s="12" customFormat="1" ht="24" x14ac:dyDescent="0.45">
      <c r="A11" s="14" t="s">
        <v>294</v>
      </c>
      <c r="B11" s="337">
        <f>D199</f>
        <v>0.93518518518518523</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44"/>
      <c r="C22" s="345"/>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8" t="s">
        <v>430</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8" t="s">
        <v>430</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0.75" x14ac:dyDescent="0.3">
      <c r="A41" s="17" t="s">
        <v>293</v>
      </c>
      <c r="B41" s="94">
        <v>0</v>
      </c>
      <c r="C41" s="94"/>
      <c r="D41" s="98" t="s">
        <v>429</v>
      </c>
      <c r="E41" s="94"/>
      <c r="F41" s="94" t="s">
        <v>357</v>
      </c>
      <c r="G41" s="126"/>
    </row>
    <row r="42" spans="1:7" s="22" customFormat="1" x14ac:dyDescent="0.3">
      <c r="A42" s="338" t="s">
        <v>36</v>
      </c>
      <c r="B42" s="339"/>
      <c r="C42" s="340"/>
      <c r="D42" s="248">
        <f>SUM(B37:C41)</f>
        <v>8</v>
      </c>
      <c r="E42" s="13"/>
      <c r="F42" s="13"/>
      <c r="G42" s="126"/>
    </row>
    <row r="43" spans="1:7" s="22" customFormat="1" x14ac:dyDescent="0.3">
      <c r="A43" s="338" t="s">
        <v>295</v>
      </c>
      <c r="B43" s="339"/>
      <c r="C43" s="340"/>
      <c r="D43" s="33">
        <f>D42/(COUNT(B37:C41)*2)</f>
        <v>0.8</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1</v>
      </c>
      <c r="C56" s="120" t="str">
        <f>IF(B56=0, -5, "0")</f>
        <v>0</v>
      </c>
      <c r="D56" s="98" t="s">
        <v>431</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8" t="s">
        <v>432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t="s">
        <v>32</v>
      </c>
      <c r="C67" s="101"/>
      <c r="D67" s="102"/>
      <c r="E67" s="102"/>
      <c r="F67" s="94"/>
    </row>
    <row r="68" spans="1:7" ht="19.5" x14ac:dyDescent="0.4">
      <c r="A68" s="17" t="s">
        <v>272</v>
      </c>
      <c r="B68" s="100">
        <v>1</v>
      </c>
      <c r="C68" s="101"/>
      <c r="D68" s="107" t="s">
        <v>431</v>
      </c>
      <c r="E68" s="102"/>
      <c r="F68" s="94" t="s">
        <v>357</v>
      </c>
    </row>
    <row r="69" spans="1:7" ht="19.5" x14ac:dyDescent="0.4">
      <c r="A69" s="17" t="s">
        <v>293</v>
      </c>
      <c r="B69" s="100">
        <v>2</v>
      </c>
      <c r="C69" s="101"/>
      <c r="D69" s="107"/>
      <c r="E69" s="103"/>
      <c r="F69" s="94"/>
    </row>
    <row r="70" spans="1:7" ht="19.5" x14ac:dyDescent="0.4">
      <c r="A70" s="20" t="s">
        <v>247</v>
      </c>
      <c r="B70" s="100">
        <v>2</v>
      </c>
      <c r="C70" s="101"/>
      <c r="D70" s="107"/>
      <c r="E70" s="103"/>
      <c r="F70" s="94"/>
    </row>
    <row r="71" spans="1:7" ht="19.5" x14ac:dyDescent="0.4">
      <c r="A71" s="17" t="s">
        <v>84</v>
      </c>
      <c r="B71" s="100" t="s">
        <v>32</v>
      </c>
      <c r="C71" s="101"/>
      <c r="D71" s="107"/>
      <c r="E71" s="103"/>
      <c r="F71" s="94"/>
    </row>
    <row r="72" spans="1:7" ht="19.5" x14ac:dyDescent="0.4">
      <c r="A72" s="17" t="s">
        <v>289</v>
      </c>
      <c r="B72" s="100" t="s">
        <v>32</v>
      </c>
      <c r="C72" s="101"/>
      <c r="D72" s="107"/>
      <c r="E72" s="99"/>
      <c r="F72" s="94"/>
    </row>
    <row r="73" spans="1:7" ht="19.5" x14ac:dyDescent="0.4">
      <c r="A73" s="17" t="s">
        <v>94</v>
      </c>
      <c r="B73" s="100" t="s">
        <v>32</v>
      </c>
      <c r="C73" s="101"/>
      <c r="D73" s="107"/>
      <c r="E73" s="94"/>
      <c r="F73" s="94"/>
    </row>
    <row r="74" spans="1:7" x14ac:dyDescent="0.3">
      <c r="A74" s="20" t="s">
        <v>298</v>
      </c>
      <c r="B74" s="100" t="s">
        <v>32</v>
      </c>
      <c r="C74" s="94"/>
      <c r="D74" s="107"/>
      <c r="E74" s="104"/>
      <c r="F74" s="94"/>
    </row>
    <row r="75" spans="1:7" ht="36" x14ac:dyDescent="0.35">
      <c r="A75" s="46" t="s">
        <v>192</v>
      </c>
      <c r="B75" s="100">
        <v>2</v>
      </c>
      <c r="C75" s="120" t="str">
        <f>IF(B75=0, -5, "0")</f>
        <v>0</v>
      </c>
      <c r="D75" s="107"/>
      <c r="E75" s="105"/>
      <c r="F75" s="94"/>
    </row>
    <row r="76" spans="1:7" ht="18" x14ac:dyDescent="0.35">
      <c r="A76" s="46" t="s">
        <v>234</v>
      </c>
      <c r="B76" s="100">
        <v>2</v>
      </c>
      <c r="C76" s="120" t="str">
        <f>IF(B76=0, -5, "0")</f>
        <v>0</v>
      </c>
      <c r="D76" s="107"/>
      <c r="E76" s="105"/>
      <c r="F76" s="94"/>
    </row>
    <row r="77" spans="1:7" ht="18" x14ac:dyDescent="0.35">
      <c r="A77" s="46" t="s">
        <v>285</v>
      </c>
      <c r="B77" s="100">
        <v>2</v>
      </c>
      <c r="C77" s="120" t="str">
        <f>IF(B77=0, -5, "0")</f>
        <v>0</v>
      </c>
      <c r="D77" s="107"/>
      <c r="E77" s="105"/>
      <c r="F77" s="94"/>
    </row>
    <row r="78" spans="1:7" s="22" customFormat="1" x14ac:dyDescent="0.3">
      <c r="A78" s="21" t="s">
        <v>232</v>
      </c>
      <c r="B78" s="100">
        <v>1</v>
      </c>
      <c r="C78" s="106"/>
      <c r="D78" s="107" t="s">
        <v>440</v>
      </c>
      <c r="E78" s="107"/>
      <c r="F78" s="94" t="s">
        <v>356</v>
      </c>
      <c r="G78" s="126"/>
    </row>
    <row r="79" spans="1:7" x14ac:dyDescent="0.3">
      <c r="A79" s="17" t="s">
        <v>177</v>
      </c>
      <c r="B79" s="100">
        <v>1</v>
      </c>
      <c r="C79" s="94"/>
      <c r="D79" s="107" t="s">
        <v>433</v>
      </c>
      <c r="E79" s="105"/>
      <c r="F79" s="94" t="s">
        <v>357</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21</v>
      </c>
    </row>
    <row r="85" spans="1:7" x14ac:dyDescent="0.3">
      <c r="A85" s="338" t="s">
        <v>295</v>
      </c>
      <c r="B85" s="339"/>
      <c r="C85" s="340"/>
      <c r="D85" s="33">
        <f>D84/(COUNT(B67:C83)*2)</f>
        <v>0.875</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2.25" x14ac:dyDescent="0.4">
      <c r="A92" s="20" t="s">
        <v>248</v>
      </c>
      <c r="B92" s="110" t="s">
        <v>32</v>
      </c>
      <c r="C92" s="101"/>
      <c r="D92" s="107" t="s">
        <v>434</v>
      </c>
      <c r="E92" s="94"/>
      <c r="F92" s="94"/>
    </row>
    <row r="93" spans="1:7" ht="36" x14ac:dyDescent="0.35">
      <c r="A93" s="46" t="s">
        <v>230</v>
      </c>
      <c r="B93" s="110">
        <v>2</v>
      </c>
      <c r="C93" s="120" t="str">
        <f>IF(B93=0, -5, "0")</f>
        <v>0</v>
      </c>
      <c r="D93" s="12"/>
      <c r="E93" s="94"/>
      <c r="F93" s="94"/>
    </row>
    <row r="94" spans="1:7" ht="31.5" x14ac:dyDescent="0.35">
      <c r="A94" s="40" t="s">
        <v>235</v>
      </c>
      <c r="B94" s="110" t="s">
        <v>32</v>
      </c>
      <c r="C94" s="120" t="str">
        <f>IF(B94=0, -5, "0")</f>
        <v>0</v>
      </c>
      <c r="D94" s="107" t="s">
        <v>434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8">
        <f>SUM(B88:C101)</f>
        <v>22</v>
      </c>
    </row>
    <row r="103" spans="1:7" x14ac:dyDescent="0.3">
      <c r="A103" s="338" t="s">
        <v>295</v>
      </c>
      <c r="B103" s="339"/>
      <c r="C103" s="340"/>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ht="30.75" x14ac:dyDescent="0.3">
      <c r="A122" s="44" t="s">
        <v>275</v>
      </c>
      <c r="B122" s="111">
        <v>1</v>
      </c>
      <c r="C122" s="94"/>
      <c r="D122" s="107" t="s">
        <v>435</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t="s">
        <v>32</v>
      </c>
      <c r="C138" s="120" t="str">
        <f>IF(B138=0, -5, "0")</f>
        <v>0</v>
      </c>
      <c r="D138" s="103" t="s">
        <v>436</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18</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03" t="s">
        <v>437</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15</v>
      </c>
    </row>
    <row r="162" spans="1:7" x14ac:dyDescent="0.3">
      <c r="A162" s="338" t="s">
        <v>295</v>
      </c>
      <c r="B162" s="339"/>
      <c r="C162" s="340"/>
      <c r="D162" s="33">
        <f>D161/(COUNT(B153:C160)*2)</f>
        <v>0.9375</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46" t="s">
        <v>78</v>
      </c>
      <c r="B180" s="347"/>
      <c r="C180" s="347"/>
      <c r="D180" s="347"/>
      <c r="E180" s="347"/>
      <c r="F180" s="347"/>
    </row>
    <row r="181" spans="1:7" ht="33" x14ac:dyDescent="0.3">
      <c r="A181" s="44" t="s">
        <v>315</v>
      </c>
      <c r="B181" s="94">
        <v>0</v>
      </c>
      <c r="C181" s="94"/>
      <c r="D181" s="95" t="s">
        <v>438</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8</v>
      </c>
    </row>
    <row r="187" spans="1:7" x14ac:dyDescent="0.3">
      <c r="A187" s="338" t="s">
        <v>295</v>
      </c>
      <c r="B187" s="339"/>
      <c r="C187" s="340"/>
      <c r="D187" s="33">
        <f>D186/(COUNT(B181:C185)*2)</f>
        <v>0.8</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0</v>
      </c>
      <c r="C192" s="94"/>
      <c r="D192" s="95" t="s">
        <v>439</v>
      </c>
      <c r="E192" s="94"/>
      <c r="F192" s="94" t="s">
        <v>357</v>
      </c>
    </row>
    <row r="193" spans="1:6" x14ac:dyDescent="0.3">
      <c r="A193" s="53" t="s">
        <v>189</v>
      </c>
      <c r="B193" s="94">
        <v>2</v>
      </c>
      <c r="C193" s="94"/>
      <c r="D193" s="94"/>
      <c r="E193" s="94"/>
      <c r="F193" s="94"/>
    </row>
    <row r="194" spans="1:6" x14ac:dyDescent="0.3">
      <c r="A194" s="338" t="s">
        <v>36</v>
      </c>
      <c r="B194" s="339"/>
      <c r="C194" s="340"/>
      <c r="D194" s="54">
        <f>SUM(B190:C193)</f>
        <v>2</v>
      </c>
    </row>
    <row r="195" spans="1:6" x14ac:dyDescent="0.3">
      <c r="A195" s="338" t="s">
        <v>295</v>
      </c>
      <c r="B195" s="339"/>
      <c r="C195" s="340"/>
      <c r="D195" s="33">
        <f>D194/(COUNT(B190:C193)*2)</f>
        <v>0.5</v>
      </c>
    </row>
    <row r="197" spans="1:6" ht="18" x14ac:dyDescent="0.35">
      <c r="A197" s="64" t="s">
        <v>246</v>
      </c>
      <c r="B197" s="63"/>
      <c r="C197" s="63"/>
      <c r="D197" s="293">
        <v>0.5</v>
      </c>
      <c r="E197" s="286"/>
      <c r="F197" s="287"/>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0.93518518518518523</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view="pageBreakPreview" topLeftCell="A437" zoomScale="74" zoomScaleSheetLayoutView="74" workbookViewId="0">
      <selection activeCell="D444" sqref="D44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t="s">
        <v>441</v>
      </c>
      <c r="C9" s="313"/>
      <c r="D9" s="313"/>
      <c r="E9" s="313"/>
      <c r="F9" s="313"/>
      <c r="G9" s="125"/>
    </row>
    <row r="10" spans="1:7" ht="24" x14ac:dyDescent="0.45">
      <c r="A10" s="15" t="s">
        <v>44</v>
      </c>
      <c r="B10" s="314" t="s">
        <v>442</v>
      </c>
      <c r="C10" s="314"/>
      <c r="D10" s="314"/>
      <c r="E10" s="314"/>
      <c r="F10" s="314"/>
      <c r="G10" s="125"/>
    </row>
    <row r="11" spans="1:7" ht="24" x14ac:dyDescent="0.45">
      <c r="A11" s="14" t="s">
        <v>43</v>
      </c>
      <c r="B11" s="309">
        <v>43243</v>
      </c>
      <c r="C11" s="309"/>
      <c r="D11" s="309"/>
      <c r="E11" s="309"/>
      <c r="F11" s="309"/>
      <c r="G11" s="125"/>
    </row>
    <row r="12" spans="1:7" ht="24" x14ac:dyDescent="0.45">
      <c r="A12" s="14" t="s">
        <v>239</v>
      </c>
      <c r="B12" s="315">
        <f>D549</f>
        <v>0.83396946564885499</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43243</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1</v>
      </c>
      <c r="C23" s="130"/>
      <c r="D23" s="95" t="s">
        <v>467</v>
      </c>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6.25"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523</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43243</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66" x14ac:dyDescent="0.3">
      <c r="A54" s="18" t="s">
        <v>229</v>
      </c>
      <c r="B54" s="130">
        <v>1</v>
      </c>
      <c r="C54" s="130"/>
      <c r="D54" s="138" t="s">
        <v>517</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ht="33" x14ac:dyDescent="0.3">
      <c r="A58" s="18" t="s">
        <v>128</v>
      </c>
      <c r="B58" s="130">
        <v>1</v>
      </c>
      <c r="C58" s="130"/>
      <c r="D58" s="138" t="s">
        <v>473</v>
      </c>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0.83333333333333337</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 x14ac:dyDescent="0.35">
      <c r="A68" s="296" t="s">
        <v>402</v>
      </c>
      <c r="B68" s="130">
        <v>2</v>
      </c>
      <c r="C68" s="136" t="str">
        <f>IF(B68=0, -10, "0")</f>
        <v>0</v>
      </c>
      <c r="D68" s="116"/>
      <c r="E68" s="94"/>
      <c r="F68" s="204"/>
      <c r="G68" s="214"/>
    </row>
    <row r="69" spans="1:7" ht="53.25" customHeight="1" x14ac:dyDescent="0.3">
      <c r="A69" s="209" t="s">
        <v>380</v>
      </c>
      <c r="B69" s="130">
        <v>1</v>
      </c>
      <c r="C69" s="150" t="str">
        <f>IF(B69=0, -5, "0")</f>
        <v>0</v>
      </c>
      <c r="D69" s="95" t="s">
        <v>497</v>
      </c>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8"/>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498</v>
      </c>
      <c r="E76" s="106"/>
      <c r="F76" s="204"/>
      <c r="G76" s="214"/>
    </row>
    <row r="77" spans="1:7" s="112" customFormat="1" ht="33" x14ac:dyDescent="0.3">
      <c r="A77" s="70" t="s">
        <v>170</v>
      </c>
      <c r="B77" s="130">
        <v>0</v>
      </c>
      <c r="C77" s="131"/>
      <c r="D77" s="151" t="s">
        <v>475</v>
      </c>
      <c r="E77" s="106" t="s">
        <v>474</v>
      </c>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499</v>
      </c>
      <c r="E79" s="106"/>
      <c r="F79" s="204"/>
      <c r="G79" s="214"/>
    </row>
    <row r="80" spans="1:7" s="112" customFormat="1" ht="49.5" x14ac:dyDescent="0.3">
      <c r="A80" s="8" t="s">
        <v>75</v>
      </c>
      <c r="B80" s="130">
        <v>1</v>
      </c>
      <c r="C80" s="131"/>
      <c r="D80" s="151" t="s">
        <v>456</v>
      </c>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x14ac:dyDescent="0.3">
      <c r="A95" s="229" t="s">
        <v>361</v>
      </c>
      <c r="B95" s="130">
        <v>2</v>
      </c>
      <c r="C95" s="230"/>
      <c r="D95" s="231"/>
      <c r="E95" s="106"/>
      <c r="F95" s="204"/>
    </row>
    <row r="96" spans="1:7" s="112" customFormat="1" x14ac:dyDescent="0.3">
      <c r="A96" s="55" t="s">
        <v>500</v>
      </c>
      <c r="B96" s="130">
        <v>2</v>
      </c>
      <c r="C96" s="213"/>
      <c r="D96" s="223"/>
      <c r="E96" s="106"/>
      <c r="F96" s="204"/>
      <c r="G96" s="127"/>
    </row>
    <row r="97" spans="1:7" s="112" customFormat="1" ht="31.5" customHeight="1" x14ac:dyDescent="0.3">
      <c r="A97" s="219" t="s">
        <v>501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3</v>
      </c>
      <c r="F99" s="283">
        <f>COUNTA('A1 Exploitation'!F53:F98)</f>
        <v>3</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56</v>
      </c>
    </row>
    <row r="103" spans="1:7" ht="18" x14ac:dyDescent="0.35">
      <c r="A103" s="42" t="s">
        <v>199</v>
      </c>
      <c r="B103" s="152"/>
      <c r="C103" s="153"/>
      <c r="D103" s="144">
        <f>D102/(COUNT(B88:C93,B53:C60,B65:C83,B95:C99)*2)</f>
        <v>0.875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43243</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ht="82.5" x14ac:dyDescent="0.3">
      <c r="A121" s="4" t="s">
        <v>252</v>
      </c>
      <c r="B121" s="130">
        <v>0</v>
      </c>
      <c r="C121" s="130"/>
      <c r="D121" s="113" t="s">
        <v>478</v>
      </c>
      <c r="E121" s="113" t="s">
        <v>476</v>
      </c>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502</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ht="82.5" x14ac:dyDescent="0.3">
      <c r="A137" s="55" t="s">
        <v>383</v>
      </c>
      <c r="B137" s="130">
        <v>1</v>
      </c>
      <c r="C137" s="130"/>
      <c r="D137" s="217" t="s">
        <v>503</v>
      </c>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1</v>
      </c>
    </row>
    <row r="140" spans="1:7" x14ac:dyDescent="0.3">
      <c r="A140" s="5" t="s">
        <v>35</v>
      </c>
      <c r="B140" s="132"/>
      <c r="C140" s="133"/>
      <c r="D140" s="134">
        <f>D139/(COUNT(B121:C138)*2)</f>
        <v>0.25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x14ac:dyDescent="0.3">
      <c r="A149" s="58" t="s">
        <v>361</v>
      </c>
      <c r="B149" s="130">
        <v>2</v>
      </c>
      <c r="C149" s="225"/>
      <c r="D149" s="116"/>
      <c r="E149" s="116"/>
      <c r="F149" s="204"/>
      <c r="G149" s="127"/>
    </row>
    <row r="150" spans="1:7" s="112" customFormat="1" x14ac:dyDescent="0.3">
      <c r="A150" s="55" t="s">
        <v>500</v>
      </c>
      <c r="B150" s="130">
        <v>2</v>
      </c>
      <c r="C150" s="225"/>
      <c r="D150" s="116"/>
      <c r="E150" s="116"/>
      <c r="F150" s="204"/>
      <c r="G150" s="127"/>
    </row>
    <row r="151" spans="1:7" s="112" customFormat="1" ht="30" x14ac:dyDescent="0.3">
      <c r="A151" s="219" t="s">
        <v>501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v>
      </c>
    </row>
    <row r="158" spans="1:7" ht="18" x14ac:dyDescent="0.35">
      <c r="A158" s="42" t="s">
        <v>200</v>
      </c>
      <c r="B158" s="152"/>
      <c r="C158" s="153"/>
      <c r="D158" s="144">
        <f>D157/(COUNT(B143:C147,B110:C116,B121:C138,B149:C153)*2)</f>
        <v>0.7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43243</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66" x14ac:dyDescent="0.3">
      <c r="A176" s="4" t="s">
        <v>93</v>
      </c>
      <c r="B176" s="130">
        <v>1</v>
      </c>
      <c r="C176" s="130"/>
      <c r="D176" s="113" t="s">
        <v>504</v>
      </c>
      <c r="E176" s="94"/>
      <c r="F176" s="204"/>
    </row>
    <row r="177" spans="1:7" x14ac:dyDescent="0.3">
      <c r="A177" s="4" t="s">
        <v>122</v>
      </c>
      <c r="B177" s="130">
        <v>2</v>
      </c>
      <c r="C177" s="130"/>
      <c r="D177" s="113"/>
      <c r="E177" s="94"/>
      <c r="F177" s="204"/>
    </row>
    <row r="178" spans="1:7" ht="148.5" x14ac:dyDescent="0.3">
      <c r="A178" s="4" t="s">
        <v>59</v>
      </c>
      <c r="B178" s="130">
        <v>1</v>
      </c>
      <c r="C178" s="130"/>
      <c r="D178" s="157" t="s">
        <v>505</v>
      </c>
      <c r="E178" s="94"/>
      <c r="F178" s="204"/>
    </row>
    <row r="179" spans="1:7" ht="115.5" x14ac:dyDescent="0.3">
      <c r="A179" s="4" t="s">
        <v>241</v>
      </c>
      <c r="B179" s="130">
        <v>0</v>
      </c>
      <c r="C179" s="130"/>
      <c r="D179" s="157" t="s">
        <v>506</v>
      </c>
      <c r="E179" s="95" t="s">
        <v>480</v>
      </c>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6.25" customHeight="1" x14ac:dyDescent="0.35">
      <c r="A186" s="266" t="s">
        <v>186</v>
      </c>
      <c r="B186" s="130">
        <v>0</v>
      </c>
      <c r="C186" s="136">
        <f>IF(B186=0, -10, "0")</f>
        <v>-10</v>
      </c>
      <c r="D186" s="297" t="s">
        <v>507</v>
      </c>
      <c r="E186" s="95" t="s">
        <v>453</v>
      </c>
      <c r="F186" s="204"/>
    </row>
    <row r="187" spans="1:7" ht="49.5" x14ac:dyDescent="0.3">
      <c r="A187" s="70" t="s">
        <v>251</v>
      </c>
      <c r="B187" s="130">
        <v>1</v>
      </c>
      <c r="C187" s="130"/>
      <c r="D187" s="116" t="s">
        <v>452</v>
      </c>
      <c r="E187" s="94"/>
      <c r="F187" s="204"/>
    </row>
    <row r="188" spans="1:7" ht="36" customHeight="1" x14ac:dyDescent="0.3">
      <c r="A188" s="70" t="s">
        <v>170</v>
      </c>
      <c r="B188" s="130">
        <v>1</v>
      </c>
      <c r="C188" s="130"/>
      <c r="D188" s="116" t="s">
        <v>481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500</v>
      </c>
      <c r="B197" s="130">
        <v>2</v>
      </c>
      <c r="C197" s="131"/>
      <c r="D197" s="116"/>
      <c r="E197" s="106"/>
      <c r="F197" s="204"/>
      <c r="G197" s="127"/>
    </row>
    <row r="198" spans="1:7" s="112" customFormat="1" ht="33" customHeight="1" x14ac:dyDescent="0.3">
      <c r="A198" s="10" t="s">
        <v>501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29</v>
      </c>
    </row>
    <row r="202" spans="1:7" x14ac:dyDescent="0.3">
      <c r="A202" s="5" t="s">
        <v>35</v>
      </c>
      <c r="B202" s="132"/>
      <c r="C202" s="133"/>
      <c r="D202" s="134">
        <f>D201/(COUNT(B176:C194,B196:C200)*2)</f>
        <v>0.57999999999999996</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43243</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4.5" customHeight="1"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4" customHeight="1" x14ac:dyDescent="0.3">
      <c r="A238" s="209" t="s">
        <v>66</v>
      </c>
      <c r="B238" s="130">
        <v>0</v>
      </c>
      <c r="C238" s="150">
        <f>IF(B238=0, -5, "0")</f>
        <v>-5</v>
      </c>
      <c r="D238" s="165" t="s">
        <v>508</v>
      </c>
      <c r="E238" s="95" t="s">
        <v>450</v>
      </c>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449</v>
      </c>
      <c r="E240" s="94"/>
      <c r="F240" s="204"/>
      <c r="G240" s="127"/>
    </row>
    <row r="241" spans="1:7" ht="49.5" x14ac:dyDescent="0.3">
      <c r="A241" s="8" t="s">
        <v>75</v>
      </c>
      <c r="B241" s="130" t="s">
        <v>32</v>
      </c>
      <c r="C241" s="130"/>
      <c r="D241" s="95" t="s">
        <v>482</v>
      </c>
      <c r="E241" s="94"/>
      <c r="F241" s="204"/>
      <c r="G241" s="127"/>
    </row>
    <row r="242" spans="1:7" ht="49.5" x14ac:dyDescent="0.3">
      <c r="A242" s="70" t="s">
        <v>178</v>
      </c>
      <c r="B242" s="130">
        <v>1</v>
      </c>
      <c r="C242" s="130"/>
      <c r="D242" s="297" t="s">
        <v>445</v>
      </c>
      <c r="E242" s="94"/>
      <c r="F242" s="204"/>
      <c r="G242" s="127"/>
    </row>
    <row r="243" spans="1:7" s="112" customFormat="1" x14ac:dyDescent="0.3">
      <c r="A243" s="55" t="s">
        <v>383</v>
      </c>
      <c r="B243" s="130">
        <v>1</v>
      </c>
      <c r="C243" s="131"/>
      <c r="D243" s="217" t="s">
        <v>446</v>
      </c>
      <c r="E243" s="106"/>
      <c r="F243" s="204"/>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63" customHeight="1" x14ac:dyDescent="0.3">
      <c r="A252" s="208" t="s">
        <v>509</v>
      </c>
      <c r="B252" s="130">
        <v>0</v>
      </c>
      <c r="C252" s="150">
        <f>IF(B252=0, -5, "0")</f>
        <v>-5</v>
      </c>
      <c r="D252" s="137" t="s">
        <v>515</v>
      </c>
      <c r="E252" s="95" t="s">
        <v>516</v>
      </c>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x14ac:dyDescent="0.3">
      <c r="A258" s="55" t="s">
        <v>500</v>
      </c>
      <c r="B258" s="130">
        <v>2</v>
      </c>
      <c r="C258" s="131"/>
      <c r="D258" s="147"/>
      <c r="E258" s="106"/>
      <c r="F258" s="204"/>
      <c r="G258" s="127"/>
    </row>
    <row r="259" spans="1:7" ht="33" x14ac:dyDescent="0.3">
      <c r="A259" s="219" t="s">
        <v>501</v>
      </c>
      <c r="B259" s="130">
        <v>1</v>
      </c>
      <c r="C259" s="131"/>
      <c r="D259" s="147" t="s">
        <v>451</v>
      </c>
      <c r="E259" s="106"/>
      <c r="F259" s="204"/>
      <c r="G259" s="127"/>
    </row>
    <row r="260" spans="1:7" x14ac:dyDescent="0.3">
      <c r="A260" s="219" t="s">
        <v>392</v>
      </c>
      <c r="B260" s="130">
        <v>2</v>
      </c>
      <c r="C260" s="131"/>
      <c r="D260" s="147"/>
      <c r="E260" s="106"/>
      <c r="F260" s="204"/>
      <c r="G260" s="127"/>
    </row>
    <row r="261" spans="1:7" ht="45" x14ac:dyDescent="0.3">
      <c r="A261" s="55" t="s">
        <v>249</v>
      </c>
      <c r="B261" s="280" t="s">
        <v>523</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16</v>
      </c>
    </row>
    <row r="263" spans="1:7" x14ac:dyDescent="0.3">
      <c r="A263" s="5" t="s">
        <v>35</v>
      </c>
      <c r="B263" s="132"/>
      <c r="C263" s="133"/>
      <c r="D263" s="134">
        <f>D262/(COUNT(B248:C255,B257:C261)*2)</f>
        <v>0.61538461538461542</v>
      </c>
    </row>
    <row r="264" spans="1:7" x14ac:dyDescent="0.3">
      <c r="A264" s="145"/>
      <c r="B264" s="124"/>
      <c r="C264" s="135"/>
      <c r="D264" s="124"/>
    </row>
    <row r="265" spans="1:7" ht="18" x14ac:dyDescent="0.35">
      <c r="A265" s="42" t="s">
        <v>70</v>
      </c>
      <c r="B265" s="152"/>
      <c r="C265" s="153"/>
      <c r="D265" s="143">
        <f>SUM(D262,D222,D244)</f>
        <v>52</v>
      </c>
    </row>
    <row r="266" spans="1:7" ht="18" x14ac:dyDescent="0.35">
      <c r="A266" s="57" t="s">
        <v>202</v>
      </c>
      <c r="B266" s="160"/>
      <c r="C266" s="161"/>
      <c r="D266" s="162">
        <f>D265/(COUNT(B226:C243,B248:C255,B212:C221,B257:C261)*2)</f>
        <v>0.70270270270270274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43243</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483</v>
      </c>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3.5" customHeight="1" x14ac:dyDescent="0.3">
      <c r="A289" s="211" t="s">
        <v>372</v>
      </c>
      <c r="B289" s="130">
        <v>1</v>
      </c>
      <c r="C289" s="131"/>
      <c r="D289" s="214" t="s">
        <v>484</v>
      </c>
      <c r="E289" s="106"/>
      <c r="F289" s="204"/>
      <c r="G289" s="214"/>
    </row>
    <row r="290" spans="1:7" s="16" customFormat="1" x14ac:dyDescent="0.3">
      <c r="A290" s="4" t="s">
        <v>183</v>
      </c>
      <c r="B290" s="130">
        <v>1</v>
      </c>
      <c r="C290" s="130"/>
      <c r="D290" s="156" t="s">
        <v>465</v>
      </c>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148.5" x14ac:dyDescent="0.3">
      <c r="A300" s="70" t="s">
        <v>376</v>
      </c>
      <c r="B300" s="130">
        <v>1</v>
      </c>
      <c r="C300" s="239"/>
      <c r="D300" s="226" t="s">
        <v>510</v>
      </c>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485</v>
      </c>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500</v>
      </c>
      <c r="B310" s="130">
        <v>2</v>
      </c>
      <c r="C310" s="213"/>
      <c r="D310" s="165"/>
      <c r="E310" s="106"/>
      <c r="F310" s="204"/>
      <c r="G310" s="214"/>
    </row>
    <row r="311" spans="1:7" s="16" customFormat="1" ht="30" x14ac:dyDescent="0.3">
      <c r="A311" s="219" t="s">
        <v>501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523</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0.92647058823529416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43243</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ht="54" customHeight="1" x14ac:dyDescent="0.3">
      <c r="A325" s="6" t="s">
        <v>6</v>
      </c>
      <c r="B325" s="130">
        <v>1</v>
      </c>
      <c r="C325" s="130"/>
      <c r="D325" s="95" t="s">
        <v>486</v>
      </c>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ht="33" x14ac:dyDescent="0.3">
      <c r="A337" s="70" t="s">
        <v>261</v>
      </c>
      <c r="B337" s="130">
        <v>1</v>
      </c>
      <c r="C337" s="131"/>
      <c r="D337" s="116" t="s">
        <v>479</v>
      </c>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27"/>
      <c r="E350" s="227"/>
      <c r="F350" s="204"/>
      <c r="G350" s="127"/>
    </row>
    <row r="351" spans="1:7" s="112" customFormat="1" ht="30" x14ac:dyDescent="0.3">
      <c r="A351" s="219" t="s">
        <v>501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0.95454545454545459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43243</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ht="82.5" x14ac:dyDescent="0.3">
      <c r="A365" s="70" t="s">
        <v>99</v>
      </c>
      <c r="B365" s="130">
        <v>1</v>
      </c>
      <c r="C365" s="130"/>
      <c r="D365" s="113" t="s">
        <v>511</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99" x14ac:dyDescent="0.3">
      <c r="A372" s="70" t="s">
        <v>262</v>
      </c>
      <c r="B372" s="130">
        <v>0</v>
      </c>
      <c r="C372" s="131"/>
      <c r="D372" s="149" t="s">
        <v>492</v>
      </c>
      <c r="E372" s="116" t="s">
        <v>512</v>
      </c>
      <c r="F372" s="204"/>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487</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501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23</v>
      </c>
      <c r="G390" s="127"/>
    </row>
    <row r="391" spans="1:7" ht="18" x14ac:dyDescent="0.35">
      <c r="A391" s="42" t="s">
        <v>205</v>
      </c>
      <c r="B391" s="152"/>
      <c r="C391" s="153"/>
      <c r="D391" s="168">
        <f>D390/(COUNT(B377:C382,B365:C372,B384:C386)*2)</f>
        <v>0.67647058823529416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43243</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36.75" customHeight="1" x14ac:dyDescent="0.3">
      <c r="A398" s="18" t="s">
        <v>102</v>
      </c>
      <c r="B398" s="130">
        <v>1</v>
      </c>
      <c r="C398" s="130"/>
      <c r="D398" s="95" t="s">
        <v>488</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ht="30" x14ac:dyDescent="0.3">
      <c r="A437" s="10" t="s">
        <v>501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43243</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ht="53.25" customHeight="1" x14ac:dyDescent="0.3">
      <c r="A451" s="6" t="s">
        <v>6</v>
      </c>
      <c r="B451" s="130">
        <v>1</v>
      </c>
      <c r="C451" s="130"/>
      <c r="D451" s="95" t="s">
        <v>489</v>
      </c>
      <c r="E451" s="94"/>
      <c r="F451" s="204"/>
    </row>
    <row r="452" spans="1:6" ht="128.25" customHeight="1" x14ac:dyDescent="0.3">
      <c r="A452" s="9" t="s">
        <v>20</v>
      </c>
      <c r="B452" s="130">
        <v>0</v>
      </c>
      <c r="C452" s="130"/>
      <c r="D452" s="138" t="s">
        <v>513</v>
      </c>
      <c r="E452" s="95" t="s">
        <v>514</v>
      </c>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9</v>
      </c>
    </row>
    <row r="458" spans="1:6" x14ac:dyDescent="0.3">
      <c r="A458" s="5" t="s">
        <v>35</v>
      </c>
      <c r="B458" s="132"/>
      <c r="C458" s="133"/>
      <c r="D458" s="134">
        <f>D457/(COUNT(B451:C456)*2)</f>
        <v>0.75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490</v>
      </c>
      <c r="E462" s="94"/>
      <c r="F462" s="204"/>
    </row>
    <row r="463" spans="1:6" x14ac:dyDescent="0.3">
      <c r="A463" s="70" t="s">
        <v>351</v>
      </c>
      <c r="B463" s="130">
        <v>2</v>
      </c>
      <c r="C463" s="130"/>
      <c r="D463" s="95"/>
      <c r="E463" s="94"/>
      <c r="F463" s="204"/>
    </row>
    <row r="464" spans="1:6" ht="33" x14ac:dyDescent="0.3">
      <c r="A464" s="70" t="s">
        <v>133</v>
      </c>
      <c r="B464" s="130">
        <v>1</v>
      </c>
      <c r="C464" s="130"/>
      <c r="D464" s="138" t="s">
        <v>491</v>
      </c>
      <c r="E464" s="94"/>
      <c r="F464" s="204"/>
    </row>
    <row r="465" spans="1:7" ht="17.25" x14ac:dyDescent="0.35">
      <c r="A465" s="261" t="s">
        <v>57</v>
      </c>
      <c r="B465" s="130">
        <v>2</v>
      </c>
      <c r="C465" s="136" t="str">
        <f>IF(B465=0, -10, IF(B465=1, -5, "0"))</f>
        <v>0</v>
      </c>
      <c r="D465" s="95"/>
      <c r="E465" s="94"/>
      <c r="F465" s="204"/>
    </row>
    <row r="466" spans="1:7" ht="49.5" customHeight="1"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500</v>
      </c>
      <c r="B473" s="130">
        <v>2</v>
      </c>
      <c r="C473" s="213"/>
      <c r="D473" s="116"/>
      <c r="E473" s="106"/>
      <c r="F473" s="204"/>
      <c r="G473" s="127"/>
    </row>
    <row r="474" spans="1:7" s="112" customFormat="1" ht="30" x14ac:dyDescent="0.3">
      <c r="A474" s="219" t="s">
        <v>501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523</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31</v>
      </c>
    </row>
    <row r="481" spans="1:7" ht="18" x14ac:dyDescent="0.35">
      <c r="A481" s="42" t="s">
        <v>207</v>
      </c>
      <c r="B481" s="152"/>
      <c r="C481" s="153"/>
      <c r="D481" s="144">
        <f>D480/(COUNT(B461:C470,B451:C456,B472:C476)*2)</f>
        <v>0.86111111111111116</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43243</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43243</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52"/>
      <c r="E508" s="319"/>
      <c r="F508" s="319"/>
    </row>
    <row r="509" spans="1:7" x14ac:dyDescent="0.3">
      <c r="A509" s="6" t="s">
        <v>15</v>
      </c>
      <c r="B509" s="130">
        <v>1</v>
      </c>
      <c r="C509" s="130"/>
      <c r="D509" s="95" t="s">
        <v>458</v>
      </c>
      <c r="E509" s="94"/>
      <c r="F509" s="204"/>
    </row>
    <row r="510" spans="1:7" ht="49.5" x14ac:dyDescent="0.3">
      <c r="A510" s="9" t="s">
        <v>218</v>
      </c>
      <c r="B510" s="130">
        <v>1</v>
      </c>
      <c r="C510" s="130"/>
      <c r="D510" s="95" t="s">
        <v>493</v>
      </c>
      <c r="E510" s="94"/>
      <c r="F510" s="204"/>
    </row>
    <row r="511" spans="1:7" ht="82.5" x14ac:dyDescent="0.3">
      <c r="A511" s="9" t="s">
        <v>16</v>
      </c>
      <c r="B511" s="130">
        <v>0</v>
      </c>
      <c r="C511" s="130"/>
      <c r="D511" s="138" t="s">
        <v>466</v>
      </c>
      <c r="E511" s="95" t="s">
        <v>428</v>
      </c>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2</v>
      </c>
    </row>
    <row r="514" spans="1:7" x14ac:dyDescent="0.3">
      <c r="A514" s="5" t="s">
        <v>35</v>
      </c>
      <c r="B514" s="132"/>
      <c r="C514" s="133"/>
      <c r="D514" s="134">
        <f>D513/(COUNT(B509:C512)*2)</f>
        <v>0.33333333333333331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43243</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52"/>
      <c r="E519" s="319"/>
      <c r="F519" s="319"/>
    </row>
    <row r="520" spans="1:7" x14ac:dyDescent="0.3">
      <c r="A520" s="4" t="s">
        <v>9</v>
      </c>
      <c r="B520" s="130">
        <v>2</v>
      </c>
      <c r="C520" s="130"/>
      <c r="D520" s="95"/>
      <c r="E520" s="94"/>
      <c r="F520" s="204"/>
    </row>
    <row r="521" spans="1:7" ht="33" x14ac:dyDescent="0.3">
      <c r="A521" s="70" t="s">
        <v>390</v>
      </c>
      <c r="B521" s="130">
        <v>1</v>
      </c>
      <c r="C521" s="130"/>
      <c r="D521" s="95" t="s">
        <v>457</v>
      </c>
      <c r="E521" s="94"/>
      <c r="F521" s="204"/>
    </row>
    <row r="522" spans="1:7" ht="49.5" x14ac:dyDescent="0.3">
      <c r="A522" s="4" t="s">
        <v>47</v>
      </c>
      <c r="B522" s="130">
        <v>1</v>
      </c>
      <c r="C522" s="130"/>
      <c r="D522" s="95" t="s">
        <v>494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90" customHeight="1" x14ac:dyDescent="0.3">
      <c r="A530" s="66" t="s">
        <v>394</v>
      </c>
      <c r="B530" s="130">
        <v>1</v>
      </c>
      <c r="C530" s="150" t="str">
        <f>IF(B530=0, -5, "0")</f>
        <v>0</v>
      </c>
      <c r="D530" s="116" t="s">
        <v>495</v>
      </c>
      <c r="E530" s="106"/>
      <c r="F530" s="204"/>
      <c r="G530" s="127"/>
    </row>
    <row r="531" spans="1:7" s="112" customFormat="1" ht="66" customHeight="1" x14ac:dyDescent="0.3">
      <c r="A531" s="224" t="s">
        <v>395</v>
      </c>
      <c r="B531" s="130">
        <v>1</v>
      </c>
      <c r="C531" s="225"/>
      <c r="D531" s="228" t="s">
        <v>496</v>
      </c>
      <c r="E531" s="106"/>
      <c r="F531" s="204"/>
      <c r="G531" s="127"/>
    </row>
    <row r="532" spans="1:7" ht="45" x14ac:dyDescent="0.3">
      <c r="A532" s="55" t="s">
        <v>249</v>
      </c>
      <c r="B532" s="280" t="s">
        <v>523</v>
      </c>
      <c r="C532" s="140"/>
      <c r="D532" s="281" t="str">
        <f>IFERROR(E532/F532,"N.A")</f>
        <v>N.A</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43243</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52"/>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523</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0.8125</v>
      </c>
    </row>
    <row r="548" spans="1:4" ht="22.5" x14ac:dyDescent="0.45">
      <c r="A548" s="35" t="s">
        <v>45</v>
      </c>
      <c r="B548" s="181"/>
      <c r="C548" s="182"/>
      <c r="D548" s="183">
        <f>SUM(D544,D533,D513,D502,D443,D390,D357,D45,D317,D265,D157,D480,D204,D102)</f>
        <v>437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0.83396946564885499</v>
      </c>
    </row>
  </sheetData>
  <sheetProtection algorithmName="SHA-512" hashValue="Zy7A8WR4TxTxwSghsYKL2bdYPfSWllDmaDCFyt8POaIpDj5YvTNIwW16IZlUUp4udgV29fUe4G+aqTZdAZQfAA==" saltValue="nQOKhl1xeIfrZ9RH7/pH0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view="pageBreakPreview" topLeftCell="A174" zoomScale="67" zoomScaleNormal="90" zoomScaleSheetLayoutView="67" workbookViewId="0">
      <selection activeCell="A6" sqref="A6:F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'A2 Exploitation'!A8:F8</f>
        <v>CHIHIA</v>
      </c>
      <c r="B7" s="312"/>
      <c r="C7" s="312"/>
      <c r="D7" s="312"/>
      <c r="E7" s="312"/>
      <c r="F7" s="312"/>
      <c r="G7" s="125"/>
    </row>
    <row r="8" spans="1:7" s="12" customFormat="1" ht="24" x14ac:dyDescent="0.45">
      <c r="A8" s="14" t="s">
        <v>42</v>
      </c>
      <c r="B8" s="335" t="str">
        <f>'A2 Exploitation'!B9:F9</f>
        <v>Mme Meriam CHOUCHENE &amp; M. Yassine ELLOUMI</v>
      </c>
      <c r="C8" s="335"/>
      <c r="D8" s="335"/>
      <c r="E8" s="335"/>
      <c r="F8" s="335"/>
      <c r="G8" s="125"/>
    </row>
    <row r="9" spans="1:7" s="12" customFormat="1" ht="24" x14ac:dyDescent="0.45">
      <c r="A9" s="15" t="s">
        <v>44</v>
      </c>
      <c r="B9" s="336" t="str">
        <f>'A2 Exploitation'!B10:F10</f>
        <v>Directeur magasin &amp; chefs rayons</v>
      </c>
      <c r="C9" s="336"/>
      <c r="D9" s="336"/>
      <c r="E9" s="336"/>
      <c r="F9" s="336"/>
      <c r="G9" s="125"/>
    </row>
    <row r="10" spans="1:7" s="12" customFormat="1" ht="24" x14ac:dyDescent="0.45">
      <c r="A10" s="14" t="s">
        <v>43</v>
      </c>
      <c r="B10" s="333">
        <f>'A2 Exploitation'!B11:F11</f>
        <v>43243</v>
      </c>
      <c r="C10" s="333"/>
      <c r="D10" s="333"/>
      <c r="E10" s="333"/>
      <c r="F10" s="333"/>
      <c r="G10" s="125"/>
    </row>
    <row r="11" spans="1:7" s="12" customFormat="1" ht="24" x14ac:dyDescent="0.45">
      <c r="A11" s="14" t="s">
        <v>294</v>
      </c>
      <c r="B11" s="337">
        <f>D199</f>
        <v>0.87623762376237624</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44"/>
      <c r="C22" s="345"/>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7.5" customHeight="1" x14ac:dyDescent="0.3">
      <c r="A41" s="17" t="s">
        <v>293</v>
      </c>
      <c r="B41" s="94">
        <v>1</v>
      </c>
      <c r="C41" s="94"/>
      <c r="D41" s="98" t="s">
        <v>460</v>
      </c>
      <c r="E41" s="94"/>
      <c r="F41" s="94"/>
      <c r="G41" s="126"/>
    </row>
    <row r="42" spans="1:7" s="22" customFormat="1" x14ac:dyDescent="0.3">
      <c r="A42" s="338" t="s">
        <v>36</v>
      </c>
      <c r="B42" s="339"/>
      <c r="C42" s="340"/>
      <c r="D42" s="248">
        <f>SUM(B37:C41)</f>
        <v>9</v>
      </c>
      <c r="E42" s="13"/>
      <c r="F42" s="13"/>
      <c r="G42" s="126"/>
    </row>
    <row r="43" spans="1:7" s="22" customFormat="1" x14ac:dyDescent="0.3">
      <c r="A43" s="338" t="s">
        <v>295</v>
      </c>
      <c r="B43" s="339"/>
      <c r="C43" s="340"/>
      <c r="D43" s="33">
        <f>D42/(COUNT(B37:C41)*2)</f>
        <v>0.9</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31.5" x14ac:dyDescent="0.35">
      <c r="A51" s="40" t="s">
        <v>296</v>
      </c>
      <c r="B51" s="94">
        <v>1</v>
      </c>
      <c r="C51" s="120" t="str">
        <f>IF(B51=0, -5, "0")</f>
        <v>0</v>
      </c>
      <c r="D51" s="98" t="s">
        <v>459</v>
      </c>
      <c r="E51" s="94"/>
      <c r="F51" s="94"/>
    </row>
    <row r="52" spans="1:7" x14ac:dyDescent="0.3">
      <c r="A52" s="338" t="s">
        <v>36</v>
      </c>
      <c r="B52" s="339"/>
      <c r="C52" s="340"/>
      <c r="D52" s="248">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1</v>
      </c>
      <c r="C56" s="120" t="str">
        <f>IF(B56=0, -5, "0")</f>
        <v>0</v>
      </c>
      <c r="D56" s="98" t="s">
        <v>454</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19.5" x14ac:dyDescent="0.4">
      <c r="A68" s="17" t="s">
        <v>272</v>
      </c>
      <c r="B68" s="100">
        <v>1</v>
      </c>
      <c r="C68" s="101"/>
      <c r="D68" s="95" t="s">
        <v>468</v>
      </c>
      <c r="E68" s="102"/>
      <c r="F68" s="94"/>
    </row>
    <row r="69" spans="1:7" ht="32.25" x14ac:dyDescent="0.4">
      <c r="A69" s="17" t="s">
        <v>293</v>
      </c>
      <c r="B69" s="100">
        <v>1</v>
      </c>
      <c r="C69" s="101"/>
      <c r="D69" s="103" t="s">
        <v>461</v>
      </c>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ht="30.75" x14ac:dyDescent="0.3">
      <c r="A79" s="17" t="s">
        <v>177</v>
      </c>
      <c r="B79" s="100">
        <v>1</v>
      </c>
      <c r="C79" s="94"/>
      <c r="D79" s="107" t="s">
        <v>469</v>
      </c>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19</v>
      </c>
    </row>
    <row r="85" spans="1:7" x14ac:dyDescent="0.3">
      <c r="A85" s="338" t="s">
        <v>295</v>
      </c>
      <c r="B85" s="339"/>
      <c r="C85" s="340"/>
      <c r="D85" s="33">
        <f>D84/(COUNT(B67:C83)*2)</f>
        <v>0.86363636363636365</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5.5" customHeight="1"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t="s">
        <v>470</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14</v>
      </c>
    </row>
    <row r="103" spans="1:7" x14ac:dyDescent="0.3">
      <c r="A103" s="338" t="s">
        <v>295</v>
      </c>
      <c r="B103" s="339"/>
      <c r="C103" s="340"/>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7" customHeight="1"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6" customHeight="1" x14ac:dyDescent="0.3">
      <c r="A113" s="21" t="s">
        <v>165</v>
      </c>
      <c r="B113" s="110">
        <v>1</v>
      </c>
      <c r="C113" s="94"/>
      <c r="D113" s="113" t="s">
        <v>477</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19</v>
      </c>
      <c r="E118" s="13"/>
      <c r="F118" s="13"/>
      <c r="G118" s="126"/>
    </row>
    <row r="119" spans="1:7" s="22" customFormat="1" x14ac:dyDescent="0.3">
      <c r="A119" s="338" t="s">
        <v>295</v>
      </c>
      <c r="B119" s="339"/>
      <c r="C119" s="340"/>
      <c r="D119" s="33">
        <f>D118/(COUNT(B107:C117)*2)</f>
        <v>0.95</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51" x14ac:dyDescent="0.4">
      <c r="A124" s="17" t="s">
        <v>293</v>
      </c>
      <c r="B124" s="111">
        <v>1</v>
      </c>
      <c r="C124" s="101"/>
      <c r="D124" s="95" t="s">
        <v>447</v>
      </c>
      <c r="E124" s="95"/>
      <c r="F124" s="94"/>
    </row>
    <row r="125" spans="1:7" ht="19.5" x14ac:dyDescent="0.4">
      <c r="A125" s="20" t="s">
        <v>247</v>
      </c>
      <c r="B125" s="111" t="s">
        <v>32</v>
      </c>
      <c r="C125" s="101"/>
      <c r="D125" s="95" t="s">
        <v>443</v>
      </c>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t="s">
        <v>443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444</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13</v>
      </c>
    </row>
    <row r="134" spans="1:7" x14ac:dyDescent="0.3">
      <c r="A134" s="338" t="s">
        <v>295</v>
      </c>
      <c r="B134" s="339"/>
      <c r="C134" s="340"/>
      <c r="D134" s="32">
        <f>D133/(COUNT(B122:C132)*2)</f>
        <v>0.9285714285714286</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1</v>
      </c>
      <c r="C146" s="95"/>
      <c r="D146" s="98" t="s">
        <v>464</v>
      </c>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23</v>
      </c>
    </row>
    <row r="150" spans="1:7" x14ac:dyDescent="0.3">
      <c r="A150" s="338" t="s">
        <v>295</v>
      </c>
      <c r="B150" s="339"/>
      <c r="C150" s="340"/>
      <c r="D150" s="33">
        <f>D149/(COUNT(B137:C148)*2)</f>
        <v>0.95833333333333337</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0</v>
      </c>
      <c r="C157" s="120">
        <f>IF(B157=0, -5, "0")</f>
        <v>-5</v>
      </c>
      <c r="D157" s="95" t="s">
        <v>519</v>
      </c>
      <c r="E157" s="95" t="s">
        <v>448</v>
      </c>
      <c r="F157" s="94"/>
    </row>
    <row r="158" spans="1:7" ht="33" x14ac:dyDescent="0.3">
      <c r="A158" s="76" t="s">
        <v>196</v>
      </c>
      <c r="B158" s="94">
        <v>1</v>
      </c>
      <c r="C158" s="94"/>
      <c r="D158" s="129" t="s">
        <v>520</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8</v>
      </c>
    </row>
    <row r="162" spans="1:7" x14ac:dyDescent="0.3">
      <c r="A162" s="338" t="s">
        <v>295</v>
      </c>
      <c r="B162" s="339"/>
      <c r="C162" s="340"/>
      <c r="D162" s="33">
        <f>D161/(COUNT(B153:C160)*2)</f>
        <v>0.44444444444444442</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ht="33" x14ac:dyDescent="0.3">
      <c r="A166" s="17" t="s">
        <v>287</v>
      </c>
      <c r="B166" s="94">
        <v>1</v>
      </c>
      <c r="C166" s="94"/>
      <c r="D166" s="95" t="s">
        <v>455</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7</v>
      </c>
    </row>
    <row r="170" spans="1:7" x14ac:dyDescent="0.3">
      <c r="A170" s="338" t="s">
        <v>295</v>
      </c>
      <c r="B170" s="339"/>
      <c r="C170" s="340"/>
      <c r="D170" s="33">
        <f>D169/(COUNT(B165:C168)*2)</f>
        <v>0.875</v>
      </c>
    </row>
    <row r="171" spans="1:7" s="22" customFormat="1" x14ac:dyDescent="0.3">
      <c r="A171" s="26"/>
      <c r="B171" s="27"/>
      <c r="C171" s="27"/>
      <c r="D171" s="28"/>
      <c r="G171" s="126"/>
    </row>
    <row r="172" spans="1:7" ht="19.5" x14ac:dyDescent="0.4">
      <c r="A172" s="350" t="s">
        <v>17</v>
      </c>
      <c r="B172" s="351"/>
      <c r="C172" s="351"/>
      <c r="D172" s="351"/>
      <c r="E172" s="351"/>
      <c r="F172" s="351"/>
    </row>
    <row r="173" spans="1:7" ht="30.75" x14ac:dyDescent="0.3">
      <c r="A173" s="20" t="s">
        <v>180</v>
      </c>
      <c r="B173" s="94">
        <v>1</v>
      </c>
      <c r="C173" s="94"/>
      <c r="D173" s="119" t="s">
        <v>462</v>
      </c>
      <c r="E173" s="94"/>
      <c r="F173" s="94"/>
    </row>
    <row r="174" spans="1:7" x14ac:dyDescent="0.3">
      <c r="A174" s="17" t="s">
        <v>87</v>
      </c>
      <c r="B174" s="94">
        <v>2</v>
      </c>
      <c r="C174" s="94"/>
      <c r="D174" s="119"/>
      <c r="E174" s="94"/>
      <c r="F174" s="94"/>
    </row>
    <row r="175" spans="1:7" ht="33" x14ac:dyDescent="0.3">
      <c r="A175" s="44" t="s">
        <v>197</v>
      </c>
      <c r="B175" s="94">
        <v>1</v>
      </c>
      <c r="C175" s="94"/>
      <c r="D175" s="95" t="s">
        <v>521</v>
      </c>
      <c r="E175" s="94"/>
      <c r="F175" s="94"/>
    </row>
    <row r="176" spans="1:7" x14ac:dyDescent="0.3">
      <c r="A176" s="17" t="s">
        <v>150</v>
      </c>
      <c r="B176" s="94">
        <v>2</v>
      </c>
      <c r="C176" s="94"/>
      <c r="D176" s="95"/>
      <c r="E176" s="95"/>
      <c r="F176" s="94"/>
    </row>
    <row r="177" spans="1:7" x14ac:dyDescent="0.3">
      <c r="A177" s="338" t="s">
        <v>36</v>
      </c>
      <c r="B177" s="339"/>
      <c r="C177" s="340"/>
      <c r="D177" s="248">
        <f>SUM(B173:C176)</f>
        <v>6</v>
      </c>
    </row>
    <row r="178" spans="1:7" x14ac:dyDescent="0.3">
      <c r="A178" s="338" t="s">
        <v>295</v>
      </c>
      <c r="B178" s="339"/>
      <c r="C178" s="340"/>
      <c r="D178" s="33">
        <f>D177/(COUNT(B173:C176)*2)</f>
        <v>0.75</v>
      </c>
    </row>
    <row r="179" spans="1:7" s="22" customFormat="1" x14ac:dyDescent="0.3">
      <c r="A179" s="26"/>
      <c r="B179" s="27"/>
      <c r="C179" s="27"/>
      <c r="D179" s="28"/>
      <c r="G179" s="126"/>
    </row>
    <row r="180" spans="1:7" ht="19.5" x14ac:dyDescent="0.4">
      <c r="A180" s="346" t="s">
        <v>78</v>
      </c>
      <c r="B180" s="347"/>
      <c r="C180" s="347"/>
      <c r="D180" s="347"/>
      <c r="E180" s="347"/>
      <c r="F180" s="347"/>
    </row>
    <row r="181" spans="1:7" ht="33" x14ac:dyDescent="0.3">
      <c r="A181" s="44" t="s">
        <v>315</v>
      </c>
      <c r="B181" s="94" t="s">
        <v>32</v>
      </c>
      <c r="C181" s="94"/>
      <c r="D181" s="95" t="s">
        <v>463</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98.25" customHeight="1" x14ac:dyDescent="0.3">
      <c r="A185" s="17" t="s">
        <v>309</v>
      </c>
      <c r="B185" s="94">
        <v>1</v>
      </c>
      <c r="C185" s="94"/>
      <c r="D185" s="95" t="s">
        <v>522</v>
      </c>
      <c r="E185" s="94"/>
      <c r="F185" s="94"/>
    </row>
    <row r="186" spans="1:7" x14ac:dyDescent="0.3">
      <c r="A186" s="338" t="s">
        <v>36</v>
      </c>
      <c r="B186" s="339"/>
      <c r="C186" s="340"/>
      <c r="D186" s="248">
        <f>SUM(B181:C185)</f>
        <v>7</v>
      </c>
    </row>
    <row r="187" spans="1:7" x14ac:dyDescent="0.3">
      <c r="A187" s="338" t="s">
        <v>295</v>
      </c>
      <c r="B187" s="339"/>
      <c r="C187" s="340"/>
      <c r="D187" s="33">
        <f>D186/(COUNT(B181:C185)*2)</f>
        <v>0.875</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54" customHeight="1" x14ac:dyDescent="0.3">
      <c r="A192" s="20" t="s">
        <v>311</v>
      </c>
      <c r="B192" s="94">
        <v>0</v>
      </c>
      <c r="C192" s="94"/>
      <c r="D192" s="95" t="s">
        <v>471</v>
      </c>
      <c r="E192" s="95" t="s">
        <v>472</v>
      </c>
      <c r="F192" s="94"/>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518</v>
      </c>
      <c r="B197" s="63"/>
      <c r="C197" s="63"/>
      <c r="D197" s="294">
        <f>E197/F197</f>
        <v>0.33333333333333331</v>
      </c>
      <c r="E197" s="300">
        <f>COUNTIF('A1 Technique'!F17:F193,"ok")</f>
        <v>3</v>
      </c>
      <c r="F197" s="300">
        <f>COUNTA('A1 Technique'!F17:F193)</f>
        <v>9</v>
      </c>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0.87623762376237624</v>
      </c>
    </row>
  </sheetData>
  <sheetProtection algorithmName="SHA-512" hashValue="dR5/MoZAk9kTt3dPF2kDr/Rl8F/yrA9VvyicnOrTzrHUjYOqPFT8KzpODNawxzulZSq3LjRkLq3SfpDqVqqLKg==" saltValue="K6qftXjvUo1aTKwoE30DQ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RP9QUVku3TdFgiC5rKzd4xQKy3E7H9EULSJoSAfIVGN6vbDk3MYrEFp2hhgMHxxnkx5qVLVsAOgxPGlV+wyfA==" saltValue="54KltFq4QLemFVYZnVqvN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7" man="1"/>
    <brk id="26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4" t="s">
        <v>50</v>
      </c>
      <c r="B6" s="334"/>
      <c r="C6" s="334"/>
      <c r="D6" s="334"/>
      <c r="E6" s="334"/>
      <c r="F6" s="334"/>
      <c r="G6" s="125"/>
    </row>
    <row r="7" spans="1:7" s="12" customFormat="1" ht="21.75" customHeight="1" x14ac:dyDescent="0.45">
      <c r="A7" s="312" t="str">
        <f>'A3 Exploitation'!A8:F8</f>
        <v>CHIHIA</v>
      </c>
      <c r="B7" s="312"/>
      <c r="C7" s="312"/>
      <c r="D7" s="312"/>
      <c r="E7" s="312"/>
      <c r="F7" s="312"/>
      <c r="G7" s="125"/>
    </row>
    <row r="8" spans="1:7" s="12" customFormat="1" ht="24" x14ac:dyDescent="0.45">
      <c r="A8" s="14" t="s">
        <v>42</v>
      </c>
      <c r="B8" s="335">
        <f>'A3 Exploitation'!B9:F9</f>
        <v>0</v>
      </c>
      <c r="C8" s="335"/>
      <c r="D8" s="335"/>
      <c r="E8" s="335"/>
      <c r="F8" s="335"/>
      <c r="G8" s="125"/>
    </row>
    <row r="9" spans="1:7" s="12" customFormat="1" ht="24" x14ac:dyDescent="0.45">
      <c r="A9" s="15" t="s">
        <v>44</v>
      </c>
      <c r="B9" s="336">
        <f>'A3 Exploitation'!B10:F10</f>
        <v>0</v>
      </c>
      <c r="C9" s="336"/>
      <c r="D9" s="336"/>
      <c r="E9" s="336"/>
      <c r="F9" s="336"/>
      <c r="G9" s="125"/>
    </row>
    <row r="10" spans="1:7" s="12" customFormat="1" ht="24" x14ac:dyDescent="0.45">
      <c r="A10" s="14" t="s">
        <v>43</v>
      </c>
      <c r="B10" s="333">
        <f>'A3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92">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91">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91">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91">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91">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91">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91">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91">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91">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91">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92">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91">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91">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91">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4" t="e">
        <f>E197/F197</f>
        <v>#DIV/0!</v>
      </c>
      <c r="E197" s="300">
        <f>COUNTIF('A2 Technique'!F17:F193,"ok")</f>
        <v>0</v>
      </c>
      <c r="F197" s="300">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topLeftCell="A424" zoomScale="70" zoomScaleSheetLayoutView="7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1" t="s">
        <v>179</v>
      </c>
      <c r="B7" s="311"/>
      <c r="C7" s="311"/>
      <c r="D7" s="311"/>
      <c r="E7" s="311"/>
      <c r="F7" s="311"/>
      <c r="G7" s="125"/>
    </row>
    <row r="8" spans="1:7" ht="29.25" x14ac:dyDescent="0.45">
      <c r="A8" s="312" t="str">
        <f>'Page de garde'!D18</f>
        <v>CHIHIA</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MSi7vBNKtVuRCg71u/qFPQ/EnpwtpzqzaMszyipSnQQIwUHS6MVYeZKA9HPqUkXrVbJehTPXXagbXtl3khfvOw==" saltValue="diBCTGwo/p2rWsd0miKW8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4" t="s">
        <v>50</v>
      </c>
      <c r="B6" s="334"/>
      <c r="C6" s="334"/>
      <c r="D6" s="334"/>
      <c r="E6" s="334"/>
      <c r="F6" s="334"/>
      <c r="G6" s="125"/>
    </row>
    <row r="7" spans="1:7" s="12" customFormat="1" ht="21.75" customHeight="1" x14ac:dyDescent="0.45">
      <c r="A7" s="312" t="e">
        <f>#REF!</f>
        <v>#REF!</v>
      </c>
      <c r="B7" s="312"/>
      <c r="C7" s="312"/>
      <c r="D7" s="312"/>
      <c r="E7" s="312"/>
      <c r="F7" s="312"/>
      <c r="G7" s="125"/>
    </row>
    <row r="8" spans="1:7" s="12" customFormat="1" ht="24" x14ac:dyDescent="0.45">
      <c r="A8" s="14" t="s">
        <v>42</v>
      </c>
      <c r="B8" s="335">
        <f>'A4 Exploitation'!B9:F9</f>
        <v>0</v>
      </c>
      <c r="C8" s="335"/>
      <c r="D8" s="335"/>
      <c r="E8" s="335"/>
      <c r="F8" s="335"/>
      <c r="G8" s="125"/>
    </row>
    <row r="9" spans="1:7" s="12" customFormat="1" ht="24" x14ac:dyDescent="0.45">
      <c r="A9" s="15" t="s">
        <v>44</v>
      </c>
      <c r="B9" s="336">
        <f>'A4 Exploitation'!B10:F10</f>
        <v>0</v>
      </c>
      <c r="C9" s="336"/>
      <c r="D9" s="336"/>
      <c r="E9" s="336"/>
      <c r="F9" s="336"/>
      <c r="G9" s="125"/>
    </row>
    <row r="10" spans="1:7" s="12" customFormat="1" ht="24" x14ac:dyDescent="0.45">
      <c r="A10" s="14" t="s">
        <v>43</v>
      </c>
      <c r="B10" s="333">
        <f>'A4 Exploitation'!A8:F8</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4" t="e">
        <f>E197/F197</f>
        <v>#DIV/0!</v>
      </c>
      <c r="E197" s="300">
        <f>COUNTIF('A3 Technique'!F17:F193,"ok")</f>
        <v>0</v>
      </c>
      <c r="F197" s="300">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2018-06-22T10:57:57Z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