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Chihia octobre 2018\"/>
    </mc:Choice>
  </mc:AlternateContent>
  <bookViews>
    <workbookView xWindow="0" yWindow="0" windowWidth="20490" windowHeight="7755" tabRatio="916" activeTab="7"/>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Exploitation'!$A$1:$H$549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7902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444" i="31" l="1"/>
  <c r="B8" i="25" l="1"/>
  <c r="F543" i="38" l="1"/>
  <c r="F543" i="31"/>
  <c r="F543" i="43"/>
  <c r="F543" i="33"/>
  <c r="F197" i="41" l="1"/>
  <c r="E197" i="41"/>
  <c r="D197" i="41" s="1"/>
  <c r="C191" i="41"/>
  <c r="D194" i="41" s="1"/>
  <c r="D186" i="41"/>
  <c r="D187" i="41" s="1"/>
  <c r="D177" i="41"/>
  <c r="D178" i="41" s="1"/>
  <c r="C165" i="41"/>
  <c r="D169" i="41" s="1"/>
  <c r="D170" i="41" s="1"/>
  <c r="C157" i="41"/>
  <c r="C156" i="41"/>
  <c r="C155" i="41"/>
  <c r="C145" i="41"/>
  <c r="C144" i="41"/>
  <c r="C138" i="41"/>
  <c r="C132" i="41"/>
  <c r="C130" i="41"/>
  <c r="C128" i="41"/>
  <c r="C127" i="41"/>
  <c r="D133" i="41" s="1"/>
  <c r="D134" i="41" s="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0" i="41"/>
  <c r="B9" i="41"/>
  <c r="B8" i="41"/>
  <c r="F543" i="40"/>
  <c r="E543" i="40"/>
  <c r="D543" i="40" s="1"/>
  <c r="B543" i="40" s="1"/>
  <c r="C542" i="40"/>
  <c r="A537" i="40"/>
  <c r="F532" i="40"/>
  <c r="E532" i="40"/>
  <c r="D532" i="40" s="1"/>
  <c r="B532" i="40" s="1"/>
  <c r="C530" i="40"/>
  <c r="C528" i="40"/>
  <c r="A517" i="40"/>
  <c r="F512" i="40"/>
  <c r="E512" i="40"/>
  <c r="A506" i="40"/>
  <c r="F498" i="40"/>
  <c r="E498" i="40"/>
  <c r="D498" i="40" s="1"/>
  <c r="C490" i="40"/>
  <c r="D493" i="40" s="1"/>
  <c r="D494" i="40" s="1"/>
  <c r="A484" i="40"/>
  <c r="F476" i="40"/>
  <c r="E476" i="40"/>
  <c r="D476" i="40"/>
  <c r="B476" i="40" s="1"/>
  <c r="C469" i="40"/>
  <c r="C466" i="40"/>
  <c r="C465" i="40"/>
  <c r="C461" i="40"/>
  <c r="C455" i="40"/>
  <c r="D457" i="40" s="1"/>
  <c r="D458" i="40" s="1"/>
  <c r="A447" i="40"/>
  <c r="F439" i="40"/>
  <c r="E439" i="40"/>
  <c r="D439" i="40" s="1"/>
  <c r="B439" i="40" s="1"/>
  <c r="C438" i="40"/>
  <c r="C432" i="40"/>
  <c r="C431" i="40"/>
  <c r="C425" i="40"/>
  <c r="C422" i="40"/>
  <c r="C415" i="40"/>
  <c r="C411" i="40"/>
  <c r="D417" i="40" s="1"/>
  <c r="D418" i="40" s="1"/>
  <c r="C405" i="40"/>
  <c r="C402" i="40"/>
  <c r="A394" i="40"/>
  <c r="F386" i="40"/>
  <c r="D386" i="40" s="1"/>
  <c r="B386" i="40" s="1"/>
  <c r="E386" i="40"/>
  <c r="C381" i="40"/>
  <c r="C378" i="40"/>
  <c r="C371" i="40"/>
  <c r="C369" i="40"/>
  <c r="C368" i="40"/>
  <c r="A361" i="40"/>
  <c r="F353" i="40"/>
  <c r="E353" i="40"/>
  <c r="D353" i="40" s="1"/>
  <c r="B353" i="40" s="1"/>
  <c r="C348" i="40"/>
  <c r="C344" i="40"/>
  <c r="C342" i="40"/>
  <c r="C340" i="40"/>
  <c r="C331" i="40"/>
  <c r="D333" i="40" s="1"/>
  <c r="D334" i="40" s="1"/>
  <c r="A321" i="40"/>
  <c r="F313" i="40"/>
  <c r="E313" i="40"/>
  <c r="D313" i="40"/>
  <c r="B313" i="40" s="1"/>
  <c r="C304" i="40"/>
  <c r="C302" i="40"/>
  <c r="C297" i="40"/>
  <c r="C295" i="40"/>
  <c r="C294" i="40"/>
  <c r="C291" i="40"/>
  <c r="C282" i="40"/>
  <c r="C278" i="40"/>
  <c r="A269" i="40"/>
  <c r="F261" i="40"/>
  <c r="E261" i="40"/>
  <c r="C252" i="40"/>
  <c r="C251" i="40"/>
  <c r="C250" i="40"/>
  <c r="C249" i="40"/>
  <c r="C240" i="40"/>
  <c r="C238" i="40"/>
  <c r="C235" i="40"/>
  <c r="C230" i="40"/>
  <c r="C227" i="40"/>
  <c r="C220" i="40"/>
  <c r="C219" i="40"/>
  <c r="D222" i="40" s="1"/>
  <c r="D223" i="40" s="1"/>
  <c r="A208" i="40"/>
  <c r="F200" i="40"/>
  <c r="E200" i="40"/>
  <c r="C194" i="40"/>
  <c r="C190" i="40"/>
  <c r="C186" i="40"/>
  <c r="C184" i="40"/>
  <c r="C182" i="40"/>
  <c r="C181" i="40"/>
  <c r="C170" i="40"/>
  <c r="D172" i="40" s="1"/>
  <c r="A161" i="40"/>
  <c r="F153" i="40"/>
  <c r="E153" i="40"/>
  <c r="C147" i="40"/>
  <c r="C145" i="40"/>
  <c r="C143" i="40"/>
  <c r="C138" i="40"/>
  <c r="C134" i="40"/>
  <c r="C132" i="40"/>
  <c r="C131" i="40"/>
  <c r="C129" i="40"/>
  <c r="C125" i="40"/>
  <c r="C115" i="40"/>
  <c r="D117" i="40" s="1"/>
  <c r="D118" i="40" s="1"/>
  <c r="A106" i="40"/>
  <c r="F99" i="40"/>
  <c r="E99" i="40"/>
  <c r="D99" i="40" s="1"/>
  <c r="B99" i="40" s="1"/>
  <c r="C91" i="40"/>
  <c r="C89" i="40"/>
  <c r="C82" i="40"/>
  <c r="C79" i="40"/>
  <c r="C74" i="40"/>
  <c r="C72" i="40"/>
  <c r="C69" i="40"/>
  <c r="C68" i="40"/>
  <c r="C65" i="40"/>
  <c r="C59" i="40"/>
  <c r="D61" i="40" s="1"/>
  <c r="D62" i="40" s="1"/>
  <c r="A49" i="40"/>
  <c r="F41" i="40"/>
  <c r="E41" i="40"/>
  <c r="D41" i="40" s="1"/>
  <c r="B41" i="40" s="1"/>
  <c r="C35" i="40"/>
  <c r="C34" i="40"/>
  <c r="C30" i="40"/>
  <c r="D25" i="40"/>
  <c r="D26" i="40" s="1"/>
  <c r="A16" i="40"/>
  <c r="A8" i="40"/>
  <c r="A7" i="41" s="1"/>
  <c r="F197" i="39"/>
  <c r="E197" i="39"/>
  <c r="D197" i="39" s="1"/>
  <c r="C191" i="39"/>
  <c r="D194" i="39" s="1"/>
  <c r="D186" i="39"/>
  <c r="D187" i="39" s="1"/>
  <c r="D177" i="39"/>
  <c r="D178" i="39" s="1"/>
  <c r="D169" i="39"/>
  <c r="D170" i="39" s="1"/>
  <c r="C165" i="39"/>
  <c r="C157" i="39"/>
  <c r="C156" i="39"/>
  <c r="C155" i="39"/>
  <c r="C145" i="39"/>
  <c r="C144" i="39"/>
  <c r="D149" i="39" s="1"/>
  <c r="D150" i="39" s="1"/>
  <c r="C138" i="39"/>
  <c r="C132" i="39"/>
  <c r="C130" i="39"/>
  <c r="C128" i="39"/>
  <c r="C127" i="39"/>
  <c r="C116" i="39"/>
  <c r="C115" i="39"/>
  <c r="C112" i="39"/>
  <c r="C100" i="39"/>
  <c r="C99" i="39"/>
  <c r="C94" i="39"/>
  <c r="C93" i="39"/>
  <c r="C82" i="39"/>
  <c r="C80" i="39"/>
  <c r="C77" i="39"/>
  <c r="C76" i="39"/>
  <c r="C75" i="39"/>
  <c r="C61" i="39"/>
  <c r="C60" i="39"/>
  <c r="C56" i="39"/>
  <c r="D52" i="39"/>
  <c r="D53" i="39" s="1"/>
  <c r="C51" i="39"/>
  <c r="C37" i="39"/>
  <c r="D42" i="39" s="1"/>
  <c r="D43" i="39" s="1"/>
  <c r="C26" i="39"/>
  <c r="D33" i="39" s="1"/>
  <c r="D34" i="39" s="1"/>
  <c r="D23" i="39"/>
  <c r="D22" i="39"/>
  <c r="B10" i="39"/>
  <c r="B9" i="39"/>
  <c r="B8" i="39"/>
  <c r="E543" i="38"/>
  <c r="D543" i="38" s="1"/>
  <c r="B543" i="38" s="1"/>
  <c r="C542" i="38"/>
  <c r="A537" i="38"/>
  <c r="F532" i="38"/>
  <c r="E532" i="38"/>
  <c r="C530" i="38"/>
  <c r="C528" i="38"/>
  <c r="A517" i="38"/>
  <c r="F512" i="38"/>
  <c r="D512" i="38" s="1"/>
  <c r="B512" i="38" s="1"/>
  <c r="D513" i="38" s="1"/>
  <c r="D514" i="38" s="1"/>
  <c r="B155" i="29" s="1"/>
  <c r="E512" i="38"/>
  <c r="A506" i="38"/>
  <c r="F498" i="38"/>
  <c r="E498" i="38"/>
  <c r="D498" i="38" s="1"/>
  <c r="C490" i="38"/>
  <c r="D493" i="38" s="1"/>
  <c r="D494" i="38" s="1"/>
  <c r="A484" i="38"/>
  <c r="F476" i="38"/>
  <c r="E476" i="38"/>
  <c r="C469" i="38"/>
  <c r="C466" i="38"/>
  <c r="C465" i="38"/>
  <c r="C461" i="38"/>
  <c r="C455" i="38"/>
  <c r="D457" i="38" s="1"/>
  <c r="D458" i="38" s="1"/>
  <c r="A447" i="38"/>
  <c r="F439" i="38"/>
  <c r="E439" i="38"/>
  <c r="D439" i="38"/>
  <c r="B439" i="38" s="1"/>
  <c r="C438" i="38"/>
  <c r="C432" i="38"/>
  <c r="C431" i="38"/>
  <c r="C425" i="38"/>
  <c r="C422" i="38"/>
  <c r="C415" i="38"/>
  <c r="C411" i="38"/>
  <c r="C405" i="38"/>
  <c r="C402" i="38"/>
  <c r="A394" i="38"/>
  <c r="F386" i="38"/>
  <c r="E386" i="38"/>
  <c r="D386" i="38" s="1"/>
  <c r="B386" i="38" s="1"/>
  <c r="C381" i="38"/>
  <c r="C378" i="38"/>
  <c r="C371" i="38"/>
  <c r="C369" i="38"/>
  <c r="C368" i="38"/>
  <c r="A361" i="38"/>
  <c r="F353" i="38"/>
  <c r="D353" i="38" s="1"/>
  <c r="B353" i="38" s="1"/>
  <c r="E353" i="38"/>
  <c r="C348" i="38"/>
  <c r="C344" i="38"/>
  <c r="C342" i="38"/>
  <c r="C340" i="38"/>
  <c r="C331" i="38"/>
  <c r="D333" i="38" s="1"/>
  <c r="D334" i="38" s="1"/>
  <c r="A321" i="38"/>
  <c r="F313" i="38"/>
  <c r="E313" i="38"/>
  <c r="D313" i="38"/>
  <c r="B313" i="38" s="1"/>
  <c r="C304" i="38"/>
  <c r="C302" i="38"/>
  <c r="C297" i="38"/>
  <c r="C295" i="38"/>
  <c r="C294" i="38"/>
  <c r="C291" i="38"/>
  <c r="C282" i="38"/>
  <c r="C278" i="38"/>
  <c r="A269" i="38"/>
  <c r="F261" i="38"/>
  <c r="E261" i="38"/>
  <c r="D261" i="38"/>
  <c r="B261" i="38" s="1"/>
  <c r="C252" i="38"/>
  <c r="C251" i="38"/>
  <c r="C250" i="38"/>
  <c r="C249" i="38"/>
  <c r="C240" i="38"/>
  <c r="C238" i="38"/>
  <c r="C235" i="38"/>
  <c r="C230" i="38"/>
  <c r="C227" i="38"/>
  <c r="C220" i="38"/>
  <c r="C219" i="38"/>
  <c r="A208" i="38"/>
  <c r="F200" i="38"/>
  <c r="E200" i="38"/>
  <c r="D200" i="38" s="1"/>
  <c r="B200" i="38" s="1"/>
  <c r="C194" i="38"/>
  <c r="C190" i="38"/>
  <c r="C186" i="38"/>
  <c r="C184" i="38"/>
  <c r="C182" i="38"/>
  <c r="C181" i="38"/>
  <c r="D172" i="38"/>
  <c r="D173" i="38" s="1"/>
  <c r="C170" i="38"/>
  <c r="A161" i="38"/>
  <c r="F153" i="38"/>
  <c r="E153" i="38"/>
  <c r="D153" i="38" s="1"/>
  <c r="B153" i="38" s="1"/>
  <c r="C147" i="38"/>
  <c r="C145" i="38"/>
  <c r="C143" i="38"/>
  <c r="C138" i="38"/>
  <c r="C134" i="38"/>
  <c r="C132" i="38"/>
  <c r="C131" i="38"/>
  <c r="C129" i="38"/>
  <c r="C125" i="38"/>
  <c r="C115" i="38"/>
  <c r="D117" i="38" s="1"/>
  <c r="D118" i="38" s="1"/>
  <c r="A106" i="38"/>
  <c r="F99" i="38"/>
  <c r="E99" i="38"/>
  <c r="C91" i="38"/>
  <c r="C89" i="38"/>
  <c r="C82" i="38"/>
  <c r="C79" i="38"/>
  <c r="C74" i="38"/>
  <c r="C72" i="38"/>
  <c r="C69" i="38"/>
  <c r="C68" i="38"/>
  <c r="C65" i="38"/>
  <c r="C59" i="38"/>
  <c r="D61" i="38" s="1"/>
  <c r="D62" i="38" s="1"/>
  <c r="A49" i="38"/>
  <c r="F41" i="38"/>
  <c r="D41" i="38" s="1"/>
  <c r="B41" i="38" s="1"/>
  <c r="E41" i="38"/>
  <c r="C35" i="38"/>
  <c r="C34" i="38"/>
  <c r="C30" i="38"/>
  <c r="D26" i="38"/>
  <c r="D25" i="38"/>
  <c r="A16" i="38"/>
  <c r="A8" i="38"/>
  <c r="A7" i="39" s="1"/>
  <c r="F197" i="32"/>
  <c r="E197" i="32"/>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D102" i="32" s="1"/>
  <c r="D103" i="32" s="1"/>
  <c r="C82" i="32"/>
  <c r="C80" i="32"/>
  <c r="C77" i="32"/>
  <c r="C76" i="32"/>
  <c r="C75" i="32"/>
  <c r="C61" i="32"/>
  <c r="C60" i="32"/>
  <c r="C56" i="32"/>
  <c r="C51" i="32"/>
  <c r="D52" i="32" s="1"/>
  <c r="D53" i="32" s="1"/>
  <c r="C37" i="32"/>
  <c r="D42" i="32" s="1"/>
  <c r="D43" i="32" s="1"/>
  <c r="C26" i="32"/>
  <c r="D33" i="32" s="1"/>
  <c r="D34" i="32" s="1"/>
  <c r="D22" i="32"/>
  <c r="D23" i="32" s="1"/>
  <c r="B10" i="32"/>
  <c r="B9" i="32"/>
  <c r="B8" i="32"/>
  <c r="A7" i="32"/>
  <c r="E543" i="31"/>
  <c r="D543" i="31" s="1"/>
  <c r="B543" i="31" s="1"/>
  <c r="C542" i="31"/>
  <c r="A537" i="31"/>
  <c r="F532" i="31"/>
  <c r="E532" i="31"/>
  <c r="C530" i="31"/>
  <c r="C528" i="31"/>
  <c r="A517" i="31"/>
  <c r="F512" i="31"/>
  <c r="E512" i="31"/>
  <c r="D512" i="31"/>
  <c r="B512" i="31" s="1"/>
  <c r="D513" i="31" s="1"/>
  <c r="D514" i="31" s="1"/>
  <c r="B154" i="29" s="1"/>
  <c r="A506" i="31"/>
  <c r="F498" i="31"/>
  <c r="E498" i="31"/>
  <c r="D498" i="31"/>
  <c r="C490" i="31"/>
  <c r="D493" i="31" s="1"/>
  <c r="D494" i="31" s="1"/>
  <c r="A484" i="31"/>
  <c r="F476" i="31"/>
  <c r="E476" i="31"/>
  <c r="C469" i="31"/>
  <c r="C466" i="31"/>
  <c r="C465" i="31"/>
  <c r="C461" i="31"/>
  <c r="C455" i="31"/>
  <c r="D457" i="31" s="1"/>
  <c r="D458" i="31" s="1"/>
  <c r="A447" i="31"/>
  <c r="F439" i="31"/>
  <c r="E439" i="31"/>
  <c r="D439" i="31" s="1"/>
  <c r="B439" i="31" s="1"/>
  <c r="C438" i="31"/>
  <c r="C432" i="31"/>
  <c r="C431" i="31"/>
  <c r="C425" i="31"/>
  <c r="C422" i="31"/>
  <c r="C415" i="31"/>
  <c r="C411" i="31"/>
  <c r="C405" i="31"/>
  <c r="C402" i="31"/>
  <c r="A394" i="31"/>
  <c r="F386" i="31"/>
  <c r="E386" i="31"/>
  <c r="D386" i="31" s="1"/>
  <c r="B386" i="31" s="1"/>
  <c r="C381" i="31"/>
  <c r="C378" i="31"/>
  <c r="C371" i="31"/>
  <c r="C369" i="31"/>
  <c r="C368" i="31"/>
  <c r="A361" i="31"/>
  <c r="F353" i="31"/>
  <c r="E353" i="31"/>
  <c r="D353" i="31" s="1"/>
  <c r="B353" i="31" s="1"/>
  <c r="C348" i="31"/>
  <c r="C344" i="31"/>
  <c r="C342" i="31"/>
  <c r="C340" i="31"/>
  <c r="C331" i="31"/>
  <c r="D333" i="31" s="1"/>
  <c r="D334" i="31" s="1"/>
  <c r="A321" i="31"/>
  <c r="F313" i="31"/>
  <c r="E313" i="31"/>
  <c r="D313" i="31" s="1"/>
  <c r="B313" i="31" s="1"/>
  <c r="C304" i="31"/>
  <c r="C302" i="31"/>
  <c r="C297" i="31"/>
  <c r="C295" i="31"/>
  <c r="C294" i="31"/>
  <c r="C291" i="31"/>
  <c r="C282" i="31"/>
  <c r="C278" i="31"/>
  <c r="A269" i="31"/>
  <c r="F261" i="31"/>
  <c r="E261" i="31"/>
  <c r="C252" i="31"/>
  <c r="C251" i="31"/>
  <c r="C250" i="31"/>
  <c r="C249" i="31"/>
  <c r="C240" i="31"/>
  <c r="C238" i="31"/>
  <c r="C235" i="31"/>
  <c r="C230" i="31"/>
  <c r="C227" i="31"/>
  <c r="C220" i="31"/>
  <c r="C219" i="31"/>
  <c r="A208" i="31"/>
  <c r="F200" i="31"/>
  <c r="D200" i="31" s="1"/>
  <c r="B200" i="31" s="1"/>
  <c r="E200" i="31"/>
  <c r="C194" i="31"/>
  <c r="C190" i="31"/>
  <c r="C186" i="31"/>
  <c r="C184" i="31"/>
  <c r="C182" i="31"/>
  <c r="C181" i="31"/>
  <c r="C170" i="31"/>
  <c r="D172" i="31" s="1"/>
  <c r="A161" i="31"/>
  <c r="F153" i="31"/>
  <c r="E153" i="31"/>
  <c r="D153" i="31" s="1"/>
  <c r="B153" i="31" s="1"/>
  <c r="C147" i="31"/>
  <c r="C145" i="31"/>
  <c r="C143" i="31"/>
  <c r="C138" i="31"/>
  <c r="C134" i="31"/>
  <c r="C132" i="31"/>
  <c r="C131" i="31"/>
  <c r="C129" i="31"/>
  <c r="C125" i="31"/>
  <c r="C115" i="31"/>
  <c r="D117" i="31" s="1"/>
  <c r="D118" i="31" s="1"/>
  <c r="A106" i="31"/>
  <c r="F99" i="31"/>
  <c r="E99" i="31"/>
  <c r="C91" i="31"/>
  <c r="C89" i="31"/>
  <c r="C82" i="31"/>
  <c r="C79" i="31"/>
  <c r="C74" i="31"/>
  <c r="C72" i="31"/>
  <c r="C69" i="31"/>
  <c r="C68" i="31"/>
  <c r="C65" i="31"/>
  <c r="C59" i="31"/>
  <c r="D61" i="31" s="1"/>
  <c r="D62" i="31" s="1"/>
  <c r="A49" i="31"/>
  <c r="F41" i="31"/>
  <c r="E41" i="31"/>
  <c r="D41" i="31" s="1"/>
  <c r="B41" i="31" s="1"/>
  <c r="C35" i="31"/>
  <c r="C34" i="31"/>
  <c r="C30" i="31"/>
  <c r="D25" i="31"/>
  <c r="D26" i="31" s="1"/>
  <c r="A16" i="31"/>
  <c r="A8" i="31"/>
  <c r="F197" i="25"/>
  <c r="E197" i="25"/>
  <c r="D197" i="25" s="1"/>
  <c r="C191" i="25"/>
  <c r="D194" i="25" s="1"/>
  <c r="D186" i="25"/>
  <c r="D187" i="25" s="1"/>
  <c r="D177" i="25"/>
  <c r="D178" i="25" s="1"/>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D63" i="25" s="1"/>
  <c r="D64" i="25" s="1"/>
  <c r="C56" i="25"/>
  <c r="C51" i="25"/>
  <c r="D52" i="25" s="1"/>
  <c r="D53" i="25" s="1"/>
  <c r="C37" i="25"/>
  <c r="D42" i="25" s="1"/>
  <c r="D43" i="25" s="1"/>
  <c r="C26" i="25"/>
  <c r="D33" i="25" s="1"/>
  <c r="D34" i="25" s="1"/>
  <c r="D22" i="25"/>
  <c r="D23" i="25" s="1"/>
  <c r="B10" i="25"/>
  <c r="B9" i="25"/>
  <c r="E543" i="33"/>
  <c r="D543" i="33" s="1"/>
  <c r="B543" i="33" s="1"/>
  <c r="C542" i="33"/>
  <c r="A537" i="33"/>
  <c r="F532" i="33"/>
  <c r="E532" i="33"/>
  <c r="C530" i="33"/>
  <c r="C528" i="33"/>
  <c r="A517" i="33"/>
  <c r="F512" i="33"/>
  <c r="E512" i="33"/>
  <c r="D512" i="33" s="1"/>
  <c r="B512" i="33" s="1"/>
  <c r="D513" i="33" s="1"/>
  <c r="D514" i="33" s="1"/>
  <c r="B153" i="29" s="1"/>
  <c r="A506" i="33"/>
  <c r="F498" i="33"/>
  <c r="E498" i="33"/>
  <c r="D498" i="33" s="1"/>
  <c r="C490" i="33"/>
  <c r="D493" i="33" s="1"/>
  <c r="D494" i="33" s="1"/>
  <c r="A484" i="33"/>
  <c r="F476" i="33"/>
  <c r="E476" i="33"/>
  <c r="D476" i="33" s="1"/>
  <c r="B476" i="33" s="1"/>
  <c r="C469" i="33"/>
  <c r="C466" i="33"/>
  <c r="C465" i="33"/>
  <c r="C461" i="33"/>
  <c r="C455" i="33"/>
  <c r="D457" i="33" s="1"/>
  <c r="D458" i="33" s="1"/>
  <c r="A447" i="33"/>
  <c r="F439" i="33"/>
  <c r="E439" i="33"/>
  <c r="D439" i="33" s="1"/>
  <c r="B439" i="33" s="1"/>
  <c r="C438" i="33"/>
  <c r="C432" i="33"/>
  <c r="C431" i="33"/>
  <c r="C425" i="33"/>
  <c r="C422" i="33"/>
  <c r="C415" i="33"/>
  <c r="C411" i="33"/>
  <c r="C405" i="33"/>
  <c r="C402" i="33"/>
  <c r="A394" i="33"/>
  <c r="F386" i="33"/>
  <c r="E386" i="33"/>
  <c r="D386" i="33" s="1"/>
  <c r="B386" i="33" s="1"/>
  <c r="C381" i="33"/>
  <c r="C378" i="33"/>
  <c r="C371" i="33"/>
  <c r="C369" i="33"/>
  <c r="C368" i="33"/>
  <c r="A361" i="33"/>
  <c r="F353" i="33"/>
  <c r="E353" i="33"/>
  <c r="C348" i="33"/>
  <c r="C344" i="33"/>
  <c r="C342" i="33"/>
  <c r="C340" i="33"/>
  <c r="C331" i="33"/>
  <c r="D333" i="33" s="1"/>
  <c r="D334" i="33" s="1"/>
  <c r="A321" i="33"/>
  <c r="F313" i="33"/>
  <c r="E313" i="33"/>
  <c r="D313" i="33" s="1"/>
  <c r="B313" i="33" s="1"/>
  <c r="C304" i="33"/>
  <c r="C302" i="33"/>
  <c r="C297" i="33"/>
  <c r="C295" i="33"/>
  <c r="C294" i="33"/>
  <c r="C291" i="33"/>
  <c r="C282" i="33"/>
  <c r="C278" i="33"/>
  <c r="D285" i="33" s="1"/>
  <c r="D286" i="33" s="1"/>
  <c r="A269" i="33"/>
  <c r="F261" i="33"/>
  <c r="E261" i="33"/>
  <c r="C252" i="33"/>
  <c r="C251" i="33"/>
  <c r="C250" i="33"/>
  <c r="C249" i="33"/>
  <c r="C240" i="33"/>
  <c r="C238" i="33"/>
  <c r="C235" i="33"/>
  <c r="C230" i="33"/>
  <c r="C227" i="33"/>
  <c r="C220" i="33"/>
  <c r="C219" i="33"/>
  <c r="A208" i="33"/>
  <c r="F200" i="33"/>
  <c r="E200" i="33"/>
  <c r="C194" i="33"/>
  <c r="C190" i="33"/>
  <c r="C186" i="33"/>
  <c r="C184" i="33"/>
  <c r="C182" i="33"/>
  <c r="C181" i="33"/>
  <c r="D172" i="33"/>
  <c r="C170" i="33"/>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D41" i="33" s="1"/>
  <c r="B41" i="33" s="1"/>
  <c r="C35" i="33"/>
  <c r="C34" i="33"/>
  <c r="C30" i="33"/>
  <c r="D25" i="33"/>
  <c r="D26" i="33" s="1"/>
  <c r="A16" i="33"/>
  <c r="A8" i="33"/>
  <c r="A7" i="25" s="1"/>
  <c r="F197" i="35"/>
  <c r="E197" i="35"/>
  <c r="D197" i="35" s="1"/>
  <c r="C191" i="35"/>
  <c r="D194" i="35" s="1"/>
  <c r="D195" i="35" s="1"/>
  <c r="D186" i="35"/>
  <c r="D187" i="35" s="1"/>
  <c r="D177" i="35"/>
  <c r="D178" i="35" s="1"/>
  <c r="C165" i="35"/>
  <c r="D169" i="35" s="1"/>
  <c r="D170" i="35" s="1"/>
  <c r="C157" i="35"/>
  <c r="C156" i="35"/>
  <c r="C155" i="35"/>
  <c r="D161" i="35" s="1"/>
  <c r="D162" i="35" s="1"/>
  <c r="C145" i="35"/>
  <c r="C144" i="35"/>
  <c r="C138" i="35"/>
  <c r="C132" i="35"/>
  <c r="C130" i="35"/>
  <c r="C128" i="35"/>
  <c r="C127" i="35"/>
  <c r="C116" i="35"/>
  <c r="C115" i="35"/>
  <c r="C112" i="35"/>
  <c r="C100" i="35"/>
  <c r="C99" i="35"/>
  <c r="C94" i="35"/>
  <c r="C93" i="35"/>
  <c r="D102" i="35" s="1"/>
  <c r="D103" i="35" s="1"/>
  <c r="C82" i="35"/>
  <c r="C80" i="35"/>
  <c r="C77" i="35"/>
  <c r="C76" i="35"/>
  <c r="C75" i="35"/>
  <c r="C61" i="35"/>
  <c r="C60" i="35"/>
  <c r="C56" i="35"/>
  <c r="C51" i="35"/>
  <c r="D52" i="35" s="1"/>
  <c r="D53" i="35" s="1"/>
  <c r="C37" i="35"/>
  <c r="D42" i="35" s="1"/>
  <c r="D43" i="35" s="1"/>
  <c r="C26" i="35"/>
  <c r="D33" i="35" s="1"/>
  <c r="D34" i="35" s="1"/>
  <c r="D23" i="35"/>
  <c r="D22" i="35"/>
  <c r="B10" i="35"/>
  <c r="B9" i="35"/>
  <c r="B8" i="35"/>
  <c r="E543" i="43"/>
  <c r="D543" i="43" s="1"/>
  <c r="C542" i="43"/>
  <c r="A537" i="43"/>
  <c r="F532" i="43"/>
  <c r="E532" i="43"/>
  <c r="D532" i="43" s="1"/>
  <c r="C530" i="43"/>
  <c r="C528" i="43"/>
  <c r="A517" i="43"/>
  <c r="F512" i="43"/>
  <c r="E512" i="43"/>
  <c r="A506" i="43"/>
  <c r="F498" i="43"/>
  <c r="E498" i="43"/>
  <c r="C490" i="43"/>
  <c r="D493" i="43" s="1"/>
  <c r="D494" i="43" s="1"/>
  <c r="A484" i="43"/>
  <c r="F476" i="43"/>
  <c r="E476" i="43"/>
  <c r="C469" i="43"/>
  <c r="C466" i="43"/>
  <c r="C465" i="43"/>
  <c r="C461" i="43"/>
  <c r="C455" i="43"/>
  <c r="D457" i="43" s="1"/>
  <c r="D458" i="43" s="1"/>
  <c r="A447" i="43"/>
  <c r="F439" i="43"/>
  <c r="E439" i="43"/>
  <c r="D439" i="43"/>
  <c r="B439" i="43" s="1"/>
  <c r="C438" i="43"/>
  <c r="C432" i="43"/>
  <c r="C431" i="43"/>
  <c r="C425" i="43"/>
  <c r="C422" i="43"/>
  <c r="C415" i="43"/>
  <c r="C411" i="43"/>
  <c r="C405" i="43"/>
  <c r="C402" i="43"/>
  <c r="A394" i="43"/>
  <c r="F386" i="43"/>
  <c r="E386" i="43"/>
  <c r="D386" i="43" s="1"/>
  <c r="B386" i="43" s="1"/>
  <c r="C381" i="43"/>
  <c r="C378" i="43"/>
  <c r="C371" i="43"/>
  <c r="C369" i="43"/>
  <c r="C368" i="43"/>
  <c r="A361" i="43"/>
  <c r="F353" i="43"/>
  <c r="E353" i="43"/>
  <c r="D353" i="43" s="1"/>
  <c r="B353" i="43" s="1"/>
  <c r="C348" i="43"/>
  <c r="C344" i="43"/>
  <c r="C342" i="43"/>
  <c r="C340" i="43"/>
  <c r="C331" i="43"/>
  <c r="D333" i="43" s="1"/>
  <c r="A321" i="43"/>
  <c r="F313" i="43"/>
  <c r="E313" i="43"/>
  <c r="D313" i="43" s="1"/>
  <c r="C304" i="43"/>
  <c r="C302" i="43"/>
  <c r="C297" i="43"/>
  <c r="C295" i="43"/>
  <c r="C294" i="43"/>
  <c r="C291" i="43"/>
  <c r="C282" i="43"/>
  <c r="C278" i="43"/>
  <c r="A269" i="43"/>
  <c r="F261" i="43"/>
  <c r="E261" i="43"/>
  <c r="D261" i="43" s="1"/>
  <c r="C252" i="43"/>
  <c r="C251" i="43"/>
  <c r="C250" i="43"/>
  <c r="C249" i="43"/>
  <c r="C240" i="43"/>
  <c r="C238" i="43"/>
  <c r="C235" i="43"/>
  <c r="C230" i="43"/>
  <c r="C227" i="43"/>
  <c r="C220" i="43"/>
  <c r="C219" i="43"/>
  <c r="A208" i="43"/>
  <c r="F200" i="43"/>
  <c r="E200" i="43"/>
  <c r="D200" i="43" s="1"/>
  <c r="B200" i="43" s="1"/>
  <c r="C194" i="43"/>
  <c r="C190" i="43"/>
  <c r="C186" i="43"/>
  <c r="C184" i="43"/>
  <c r="C182" i="43"/>
  <c r="C181" i="43"/>
  <c r="C170" i="43"/>
  <c r="D172" i="43" s="1"/>
  <c r="A161" i="43"/>
  <c r="F153" i="43"/>
  <c r="E153" i="43"/>
  <c r="D153" i="43" s="1"/>
  <c r="B153" i="43" s="1"/>
  <c r="C147" i="43"/>
  <c r="C145" i="43"/>
  <c r="C143" i="43"/>
  <c r="C138" i="43"/>
  <c r="C134" i="43"/>
  <c r="C132" i="43"/>
  <c r="C131" i="43"/>
  <c r="C129" i="43"/>
  <c r="C125" i="43"/>
  <c r="C115" i="43"/>
  <c r="D117" i="43" s="1"/>
  <c r="D118" i="43" s="1"/>
  <c r="A106" i="43"/>
  <c r="F99" i="43"/>
  <c r="E99" i="43"/>
  <c r="C91" i="43"/>
  <c r="C89" i="43"/>
  <c r="C82" i="43"/>
  <c r="C79" i="43"/>
  <c r="C74" i="43"/>
  <c r="C72" i="43"/>
  <c r="C69" i="43"/>
  <c r="C68" i="43"/>
  <c r="C65" i="43"/>
  <c r="C59" i="43"/>
  <c r="D61" i="43" s="1"/>
  <c r="A49" i="43"/>
  <c r="F41" i="43"/>
  <c r="E41" i="43"/>
  <c r="C35" i="43"/>
  <c r="C34" i="43"/>
  <c r="C30" i="43"/>
  <c r="D25" i="43"/>
  <c r="A16" i="43"/>
  <c r="A8" i="43"/>
  <c r="A7" i="35" s="1"/>
  <c r="C191" i="37"/>
  <c r="D194" i="37" s="1"/>
  <c r="D195"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D533" i="36" s="1"/>
  <c r="D534" i="36" s="1"/>
  <c r="B161" i="29" s="1"/>
  <c r="A517" i="36"/>
  <c r="D513" i="36"/>
  <c r="D514" i="36" s="1"/>
  <c r="B151" i="29" s="1"/>
  <c r="A506" i="36"/>
  <c r="D499" i="36"/>
  <c r="D500" i="36" s="1"/>
  <c r="C490" i="36"/>
  <c r="D493" i="36" s="1"/>
  <c r="A484" i="36"/>
  <c r="C469" i="36"/>
  <c r="C466" i="36"/>
  <c r="C465" i="36"/>
  <c r="C461" i="36"/>
  <c r="C455" i="36"/>
  <c r="D457" i="36" s="1"/>
  <c r="A447" i="36"/>
  <c r="C438" i="36"/>
  <c r="C432" i="36"/>
  <c r="C431" i="36"/>
  <c r="C425" i="36"/>
  <c r="C422" i="36"/>
  <c r="C415" i="36"/>
  <c r="C411" i="36"/>
  <c r="D417" i="36" s="1"/>
  <c r="D418" i="36" s="1"/>
  <c r="C405" i="36"/>
  <c r="C402" i="36"/>
  <c r="D406" i="36" s="1"/>
  <c r="D407" i="36" s="1"/>
  <c r="A394" i="36"/>
  <c r="C381" i="36"/>
  <c r="D387" i="36" s="1"/>
  <c r="D388" i="36" s="1"/>
  <c r="C378" i="36"/>
  <c r="C371" i="36"/>
  <c r="C369" i="36"/>
  <c r="C368" i="36"/>
  <c r="A361" i="36"/>
  <c r="C348" i="36"/>
  <c r="C344" i="36"/>
  <c r="C342" i="36"/>
  <c r="C340" i="36"/>
  <c r="C331" i="36"/>
  <c r="D333" i="36" s="1"/>
  <c r="A321" i="36"/>
  <c r="C304" i="36"/>
  <c r="C302" i="36"/>
  <c r="C297" i="36"/>
  <c r="C295" i="36"/>
  <c r="C294" i="36"/>
  <c r="C291" i="36"/>
  <c r="C282" i="36"/>
  <c r="C278" i="36"/>
  <c r="A269" i="36"/>
  <c r="C252" i="36"/>
  <c r="C251" i="36"/>
  <c r="C250" i="36"/>
  <c r="C249" i="36"/>
  <c r="C240" i="36"/>
  <c r="C238" i="36"/>
  <c r="C235" i="36"/>
  <c r="C230" i="36"/>
  <c r="C227" i="36"/>
  <c r="C220" i="36"/>
  <c r="C219" i="36"/>
  <c r="A208" i="36"/>
  <c r="C194" i="36"/>
  <c r="C190" i="36"/>
  <c r="C186" i="36"/>
  <c r="C184" i="36"/>
  <c r="C182" i="36"/>
  <c r="C181" i="36"/>
  <c r="C170" i="36"/>
  <c r="D172" i="36" s="1"/>
  <c r="A161" i="36"/>
  <c r="C147" i="36"/>
  <c r="C145" i="36"/>
  <c r="C143" i="36"/>
  <c r="C138" i="36"/>
  <c r="C134" i="36"/>
  <c r="C132" i="36"/>
  <c r="C131" i="36"/>
  <c r="C129" i="36"/>
  <c r="C125" i="36"/>
  <c r="C115" i="36"/>
  <c r="D117" i="36" s="1"/>
  <c r="D118" i="36" s="1"/>
  <c r="A106" i="36"/>
  <c r="C91" i="36"/>
  <c r="C89" i="36"/>
  <c r="C82" i="36"/>
  <c r="C79" i="36"/>
  <c r="C74" i="36"/>
  <c r="C72" i="36"/>
  <c r="C69" i="36"/>
  <c r="C68" i="36"/>
  <c r="C65" i="36"/>
  <c r="C59" i="36"/>
  <c r="D61" i="36" s="1"/>
  <c r="A49" i="36"/>
  <c r="C35" i="36"/>
  <c r="C34" i="36"/>
  <c r="C30" i="36"/>
  <c r="D25" i="36"/>
  <c r="D26" i="36" s="1"/>
  <c r="A16" i="36"/>
  <c r="A8" i="36"/>
  <c r="A7" i="37" s="1"/>
  <c r="J178" i="29"/>
  <c r="J169" i="29"/>
  <c r="J160" i="29"/>
  <c r="J150" i="29"/>
  <c r="J141" i="29"/>
  <c r="J132" i="29"/>
  <c r="J123" i="29"/>
  <c r="J114" i="29"/>
  <c r="J105" i="29"/>
  <c r="J96" i="29"/>
  <c r="J87" i="29"/>
  <c r="J78" i="29"/>
  <c r="J69" i="29"/>
  <c r="J60" i="29"/>
  <c r="J51" i="29"/>
  <c r="J42" i="29"/>
  <c r="J33" i="29"/>
  <c r="J23" i="29"/>
  <c r="B498" i="40" l="1"/>
  <c r="D499" i="40" s="1"/>
  <c r="B498" i="38"/>
  <c r="D499" i="38" s="1"/>
  <c r="D100" i="36"/>
  <c r="D101" i="36" s="1"/>
  <c r="D84" i="37"/>
  <c r="D85" i="37" s="1"/>
  <c r="D133" i="37"/>
  <c r="D134" i="37" s="1"/>
  <c r="D41" i="43"/>
  <c r="D547" i="43" s="1"/>
  <c r="B44" i="29" s="1"/>
  <c r="D476" i="43"/>
  <c r="D498" i="43"/>
  <c r="B498" i="43" s="1"/>
  <c r="D499" i="43" s="1"/>
  <c r="D500" i="43" s="1"/>
  <c r="D118" i="35"/>
  <c r="D119" i="35" s="1"/>
  <c r="D261" i="33"/>
  <c r="B261" i="33" s="1"/>
  <c r="D262" i="33" s="1"/>
  <c r="D263" i="33" s="1"/>
  <c r="D417" i="33"/>
  <c r="D418" i="33" s="1"/>
  <c r="D261" i="31"/>
  <c r="B261" i="31" s="1"/>
  <c r="D417" i="31"/>
  <c r="D418" i="31" s="1"/>
  <c r="D197" i="32"/>
  <c r="D99" i="38"/>
  <c r="B99" i="38" s="1"/>
  <c r="D417" i="38"/>
  <c r="D418" i="38" s="1"/>
  <c r="D440" i="38"/>
  <c r="D477" i="38"/>
  <c r="D478" i="38" s="1"/>
  <c r="D476" i="38"/>
  <c r="B476" i="38" s="1"/>
  <c r="D532" i="38"/>
  <c r="B532" i="38" s="1"/>
  <c r="D63" i="39"/>
  <c r="D64" i="39" s="1"/>
  <c r="D153" i="40"/>
  <c r="B153" i="40" s="1"/>
  <c r="D154" i="40" s="1"/>
  <c r="D261" i="40"/>
  <c r="B261" i="40" s="1"/>
  <c r="D512" i="40"/>
  <c r="D84" i="41"/>
  <c r="D85" i="41" s="1"/>
  <c r="D102" i="41"/>
  <c r="D103" i="41" s="1"/>
  <c r="D118" i="41"/>
  <c r="D119" i="41" s="1"/>
  <c r="D149" i="41"/>
  <c r="D150" i="41" s="1"/>
  <c r="B498" i="31"/>
  <c r="D499" i="31" s="1"/>
  <c r="D118" i="37"/>
  <c r="D119" i="37" s="1"/>
  <c r="D354" i="38"/>
  <c r="D355" i="38" s="1"/>
  <c r="D161" i="39"/>
  <c r="D162" i="39" s="1"/>
  <c r="D387" i="40"/>
  <c r="D390" i="40" s="1"/>
  <c r="D391" i="40" s="1"/>
  <c r="B120" i="29" s="1"/>
  <c r="D373" i="36"/>
  <c r="D374" i="36" s="1"/>
  <c r="D222" i="36"/>
  <c r="D285" i="36"/>
  <c r="D139" i="43"/>
  <c r="D140" i="43" s="1"/>
  <c r="D426" i="43"/>
  <c r="D427" i="43" s="1"/>
  <c r="D99" i="33"/>
  <c r="B99" i="33" s="1"/>
  <c r="D161" i="25"/>
  <c r="D162" i="25" s="1"/>
  <c r="D100" i="38"/>
  <c r="D101" i="38" s="1"/>
  <c r="D84" i="39"/>
  <c r="D85" i="39" s="1"/>
  <c r="D118" i="39"/>
  <c r="D119" i="39" s="1"/>
  <c r="D200" i="40"/>
  <c r="B200" i="40" s="1"/>
  <c r="D63" i="41"/>
  <c r="D64" i="41" s="1"/>
  <c r="D161" i="41"/>
  <c r="D162" i="41" s="1"/>
  <c r="D133" i="32"/>
  <c r="D134" i="32" s="1"/>
  <c r="D532" i="31"/>
  <c r="B532" i="31" s="1"/>
  <c r="D533" i="31" s="1"/>
  <c r="D534" i="31" s="1"/>
  <c r="B164" i="29" s="1"/>
  <c r="D476" i="31"/>
  <c r="B476" i="31" s="1"/>
  <c r="D477" i="31" s="1"/>
  <c r="D478" i="31" s="1"/>
  <c r="D149" i="32"/>
  <c r="D150" i="32" s="1"/>
  <c r="D285" i="31"/>
  <c r="D286" i="31" s="1"/>
  <c r="D262" i="31"/>
  <c r="D263" i="31" s="1"/>
  <c r="D222" i="31"/>
  <c r="D223" i="31" s="1"/>
  <c r="D63" i="32"/>
  <c r="D64" i="32" s="1"/>
  <c r="D99" i="31"/>
  <c r="B99" i="31" s="1"/>
  <c r="D42" i="31"/>
  <c r="D45" i="31" s="1"/>
  <c r="D46" i="31" s="1"/>
  <c r="B55" i="29" s="1"/>
  <c r="D149" i="25"/>
  <c r="D150" i="25" s="1"/>
  <c r="D133" i="25"/>
  <c r="D134" i="25" s="1"/>
  <c r="D118" i="25"/>
  <c r="D119" i="25" s="1"/>
  <c r="D102" i="25"/>
  <c r="D103" i="25" s="1"/>
  <c r="D84" i="25"/>
  <c r="D85" i="25" s="1"/>
  <c r="D532" i="33"/>
  <c r="B532" i="33" s="1"/>
  <c r="B498" i="33"/>
  <c r="D499" i="33" s="1"/>
  <c r="D426" i="33"/>
  <c r="D427" i="33" s="1"/>
  <c r="D406" i="33"/>
  <c r="D407" i="33" s="1"/>
  <c r="D353" i="33"/>
  <c r="B353" i="33" s="1"/>
  <c r="D200" i="33"/>
  <c r="B200" i="33" s="1"/>
  <c r="D201" i="33" s="1"/>
  <c r="D202" i="33" s="1"/>
  <c r="D262" i="40"/>
  <c r="D263" i="40" s="1"/>
  <c r="D373" i="40"/>
  <c r="D374" i="40" s="1"/>
  <c r="D314" i="40"/>
  <c r="D315" i="40" s="1"/>
  <c r="D201" i="40"/>
  <c r="D202" i="40" s="1"/>
  <c r="D406" i="40"/>
  <c r="D407" i="40" s="1"/>
  <c r="D426" i="40"/>
  <c r="D427" i="40" s="1"/>
  <c r="D84" i="40"/>
  <c r="D85" i="40" s="1"/>
  <c r="D139" i="40"/>
  <c r="D140" i="40" s="1"/>
  <c r="D244" i="40"/>
  <c r="D245" i="40" s="1"/>
  <c r="D285" i="40"/>
  <c r="D286" i="40" s="1"/>
  <c r="D244" i="38"/>
  <c r="D245" i="38" s="1"/>
  <c r="D262" i="38"/>
  <c r="D263" i="38" s="1"/>
  <c r="D285" i="38"/>
  <c r="D286" i="38" s="1"/>
  <c r="D533" i="38"/>
  <c r="D534" i="38" s="1"/>
  <c r="B165" i="29" s="1"/>
  <c r="D84" i="38"/>
  <c r="D102" i="38" s="1"/>
  <c r="D103" i="38" s="1"/>
  <c r="B65" i="29" s="1"/>
  <c r="D154" i="38"/>
  <c r="D139" i="38"/>
  <c r="D140" i="38" s="1"/>
  <c r="D201" i="38"/>
  <c r="D202" i="38" s="1"/>
  <c r="D357" i="38"/>
  <c r="D358" i="38" s="1"/>
  <c r="B110" i="29" s="1"/>
  <c r="D201" i="31"/>
  <c r="D202" i="31" s="1"/>
  <c r="D100" i="31"/>
  <c r="D101" i="31" s="1"/>
  <c r="D84" i="31"/>
  <c r="D85" i="31" s="1"/>
  <c r="D139" i="31"/>
  <c r="D140" i="31" s="1"/>
  <c r="D244" i="31"/>
  <c r="D245" i="31" s="1"/>
  <c r="D222" i="33"/>
  <c r="D223" i="33" s="1"/>
  <c r="D139" i="33"/>
  <c r="D140" i="33" s="1"/>
  <c r="D354" i="33"/>
  <c r="D355" i="33" s="1"/>
  <c r="D373" i="33"/>
  <c r="D374" i="33" s="1"/>
  <c r="D544" i="38"/>
  <c r="D545" i="38" s="1"/>
  <c r="B174" i="29" s="1"/>
  <c r="D544" i="31"/>
  <c r="D544" i="33"/>
  <c r="D545" i="33" s="1"/>
  <c r="B172" i="29" s="1"/>
  <c r="D42" i="33"/>
  <c r="D195" i="25"/>
  <c r="D545" i="31"/>
  <c r="B173" i="29" s="1"/>
  <c r="D533" i="33"/>
  <c r="D534" i="33" s="1"/>
  <c r="B163" i="29" s="1"/>
  <c r="D440" i="33"/>
  <c r="D42" i="43"/>
  <c r="D43" i="43" s="1"/>
  <c r="D154" i="43"/>
  <c r="D544" i="43"/>
  <c r="D545" i="43" s="1"/>
  <c r="B171" i="29" s="1"/>
  <c r="D85" i="38"/>
  <c r="D42" i="36"/>
  <c r="D43" i="36" s="1"/>
  <c r="D139" i="36"/>
  <c r="D140" i="36" s="1"/>
  <c r="D477" i="36"/>
  <c r="D478" i="36" s="1"/>
  <c r="D173" i="33"/>
  <c r="D314" i="33"/>
  <c r="D387" i="33"/>
  <c r="D154" i="31"/>
  <c r="D84" i="32"/>
  <c r="D85" i="32" s="1"/>
  <c r="D195" i="32"/>
  <c r="D441" i="38"/>
  <c r="D195" i="39"/>
  <c r="D373" i="43"/>
  <c r="D374" i="43" s="1"/>
  <c r="D354" i="31"/>
  <c r="D440" i="31"/>
  <c r="D547" i="38"/>
  <c r="B47" i="29" s="1"/>
  <c r="D42" i="38"/>
  <c r="D155" i="38"/>
  <c r="D262" i="36"/>
  <c r="D263" i="36" s="1"/>
  <c r="D354" i="36"/>
  <c r="D355" i="36" s="1"/>
  <c r="D426" i="36"/>
  <c r="D427" i="36" s="1"/>
  <c r="D161" i="37"/>
  <c r="D162" i="37" s="1"/>
  <c r="D222" i="43"/>
  <c r="D223" i="43" s="1"/>
  <c r="D512" i="43"/>
  <c r="B512" i="43" s="1"/>
  <c r="D513" i="43" s="1"/>
  <c r="D514" i="43" s="1"/>
  <c r="B152" i="29" s="1"/>
  <c r="D533" i="43"/>
  <c r="D534" i="43" s="1"/>
  <c r="B162" i="29" s="1"/>
  <c r="D149" i="35"/>
  <c r="D150" i="35" s="1"/>
  <c r="D84" i="33"/>
  <c r="D100" i="33"/>
  <c r="D101" i="33" s="1"/>
  <c r="D153" i="33"/>
  <c r="D154" i="33" s="1"/>
  <c r="D244" i="33"/>
  <c r="D245" i="33" s="1"/>
  <c r="D477" i="33"/>
  <c r="D173" i="31"/>
  <c r="D314" i="31"/>
  <c r="D373" i="31"/>
  <c r="D374" i="31" s="1"/>
  <c r="D387" i="31"/>
  <c r="D406" i="31"/>
  <c r="D407" i="31" s="1"/>
  <c r="D426" i="31"/>
  <c r="D427" i="31" s="1"/>
  <c r="D161" i="32"/>
  <c r="D162" i="32" s="1"/>
  <c r="D388" i="40"/>
  <c r="D222" i="38"/>
  <c r="D223" i="38" s="1"/>
  <c r="D173" i="40"/>
  <c r="D317" i="40"/>
  <c r="D318" i="40" s="1"/>
  <c r="B102" i="29" s="1"/>
  <c r="D354" i="40"/>
  <c r="D544" i="40"/>
  <c r="D198" i="41"/>
  <c r="D199" i="41" s="1"/>
  <c r="D195" i="41"/>
  <c r="D118" i="32"/>
  <c r="D119" i="32" s="1"/>
  <c r="D102" i="39"/>
  <c r="D103" i="39" s="1"/>
  <c r="D133" i="39"/>
  <c r="D134" i="39" s="1"/>
  <c r="D100" i="40"/>
  <c r="D101" i="40" s="1"/>
  <c r="D440" i="40"/>
  <c r="D314" i="38"/>
  <c r="D373" i="38"/>
  <c r="D374" i="38" s="1"/>
  <c r="D387" i="38"/>
  <c r="D406" i="38"/>
  <c r="D407" i="38" s="1"/>
  <c r="D426" i="38"/>
  <c r="D427" i="38" s="1"/>
  <c r="D42" i="40"/>
  <c r="D477" i="40"/>
  <c r="D533" i="40"/>
  <c r="D534" i="40" s="1"/>
  <c r="B166" i="29" s="1"/>
  <c r="D99" i="43"/>
  <c r="B99" i="43" s="1"/>
  <c r="D100" i="43" s="1"/>
  <c r="D101" i="43" s="1"/>
  <c r="D314" i="43"/>
  <c r="D315" i="43" s="1"/>
  <c r="D285" i="43"/>
  <c r="D502" i="43"/>
  <c r="D503" i="43" s="1"/>
  <c r="B143" i="29" s="1"/>
  <c r="D84" i="35"/>
  <c r="D85" i="35" s="1"/>
  <c r="D63" i="35"/>
  <c r="D64" i="35" s="1"/>
  <c r="D477" i="43"/>
  <c r="D478" i="43" s="1"/>
  <c r="D440" i="43"/>
  <c r="D441" i="43" s="1"/>
  <c r="D417" i="43"/>
  <c r="D418" i="43" s="1"/>
  <c r="D406" i="43"/>
  <c r="D387" i="43"/>
  <c r="D388" i="43" s="1"/>
  <c r="D354" i="43"/>
  <c r="D355" i="43" s="1"/>
  <c r="D334" i="43"/>
  <c r="D262" i="43"/>
  <c r="D263" i="43" s="1"/>
  <c r="D244" i="43"/>
  <c r="D245" i="43" s="1"/>
  <c r="D133" i="35"/>
  <c r="D134" i="35" s="1"/>
  <c r="D201" i="43"/>
  <c r="D202" i="43" s="1"/>
  <c r="D173" i="43"/>
  <c r="D157" i="43"/>
  <c r="D158" i="43" s="1"/>
  <c r="B71" i="29" s="1"/>
  <c r="D155" i="43"/>
  <c r="D84" i="43"/>
  <c r="D85" i="43" s="1"/>
  <c r="D62" i="43"/>
  <c r="D26" i="43"/>
  <c r="D149" i="37"/>
  <c r="D150" i="37" s="1"/>
  <c r="D102" i="37"/>
  <c r="D103" i="37" s="1"/>
  <c r="D63" i="37"/>
  <c r="D64" i="37" s="1"/>
  <c r="D502" i="36"/>
  <c r="D503" i="36" s="1"/>
  <c r="B142" i="29" s="1"/>
  <c r="D494" i="36"/>
  <c r="D480" i="36"/>
  <c r="D481" i="36" s="1"/>
  <c r="B133" i="29" s="1"/>
  <c r="D458" i="36"/>
  <c r="D440" i="36"/>
  <c r="D441" i="36" s="1"/>
  <c r="D390" i="36"/>
  <c r="D391" i="36" s="1"/>
  <c r="B115" i="29" s="1"/>
  <c r="D357" i="36"/>
  <c r="D358" i="36" s="1"/>
  <c r="B106" i="29" s="1"/>
  <c r="D334" i="36"/>
  <c r="D314" i="36"/>
  <c r="D315" i="36" s="1"/>
  <c r="D286" i="36"/>
  <c r="D244" i="36"/>
  <c r="D245" i="36" s="1"/>
  <c r="D223" i="36"/>
  <c r="D201" i="36"/>
  <c r="D202" i="36" s="1"/>
  <c r="D173" i="36"/>
  <c r="D154" i="36"/>
  <c r="D155" i="36" s="1"/>
  <c r="D84" i="36"/>
  <c r="D85" i="36" s="1"/>
  <c r="D62" i="36"/>
  <c r="D45" i="36"/>
  <c r="D155" i="40" l="1"/>
  <c r="D157" i="40"/>
  <c r="D158" i="40" s="1"/>
  <c r="B75" i="29" s="1"/>
  <c r="D502" i="38"/>
  <c r="D503" i="38" s="1"/>
  <c r="B146" i="29" s="1"/>
  <c r="D500" i="38"/>
  <c r="D500" i="31"/>
  <c r="D502" i="31"/>
  <c r="D503" i="31" s="1"/>
  <c r="B145" i="29" s="1"/>
  <c r="D500" i="40"/>
  <c r="D502" i="40"/>
  <c r="D503" i="40" s="1"/>
  <c r="B147" i="29" s="1"/>
  <c r="D480" i="38"/>
  <c r="D481" i="38" s="1"/>
  <c r="B137" i="29" s="1"/>
  <c r="D204" i="40"/>
  <c r="D205" i="40" s="1"/>
  <c r="B84" i="29" s="1"/>
  <c r="D547" i="40"/>
  <c r="B48" i="29" s="1"/>
  <c r="D198" i="25"/>
  <c r="D199" i="25" s="1"/>
  <c r="B11" i="25" s="1"/>
  <c r="B512" i="40"/>
  <c r="D513" i="40" s="1"/>
  <c r="D514" i="40" s="1"/>
  <c r="B156" i="29" s="1"/>
  <c r="D547" i="31"/>
  <c r="B46" i="29" s="1"/>
  <c r="D480" i="31"/>
  <c r="D481" i="31" s="1"/>
  <c r="B136" i="29" s="1"/>
  <c r="D265" i="31"/>
  <c r="D266" i="31" s="1"/>
  <c r="B91" i="29" s="1"/>
  <c r="D204" i="31"/>
  <c r="D205" i="31" s="1"/>
  <c r="B82" i="29" s="1"/>
  <c r="D43" i="31"/>
  <c r="D500" i="33"/>
  <c r="D502" i="33"/>
  <c r="D503" i="33" s="1"/>
  <c r="B144" i="29" s="1"/>
  <c r="D357" i="33"/>
  <c r="D358" i="33" s="1"/>
  <c r="B108" i="29" s="1"/>
  <c r="D204" i="33"/>
  <c r="D205" i="33" s="1"/>
  <c r="B81" i="29" s="1"/>
  <c r="D102" i="40"/>
  <c r="D103" i="40" s="1"/>
  <c r="B66" i="29" s="1"/>
  <c r="D265" i="40"/>
  <c r="D266" i="40" s="1"/>
  <c r="B93" i="29" s="1"/>
  <c r="D157" i="38"/>
  <c r="D158" i="38" s="1"/>
  <c r="B74" i="29" s="1"/>
  <c r="D204" i="38"/>
  <c r="D205" i="38" s="1"/>
  <c r="B83" i="29" s="1"/>
  <c r="D443" i="38"/>
  <c r="D102" i="31"/>
  <c r="D103" i="31" s="1"/>
  <c r="B64" i="29" s="1"/>
  <c r="D45" i="43"/>
  <c r="D46" i="43" s="1"/>
  <c r="B53" i="29" s="1"/>
  <c r="D45" i="38"/>
  <c r="D46" i="38" s="1"/>
  <c r="B56" i="29" s="1"/>
  <c r="D43" i="38"/>
  <c r="D155" i="33"/>
  <c r="D157" i="33"/>
  <c r="D158" i="33" s="1"/>
  <c r="B72" i="29" s="1"/>
  <c r="B11" i="41"/>
  <c r="B184" i="29"/>
  <c r="D198" i="39"/>
  <c r="D199" i="39" s="1"/>
  <c r="D198" i="32"/>
  <c r="D199" i="32" s="1"/>
  <c r="D155" i="31"/>
  <c r="D157" i="31"/>
  <c r="D158" i="31" s="1"/>
  <c r="B73" i="29" s="1"/>
  <c r="D443" i="33"/>
  <c r="D444" i="33" s="1"/>
  <c r="D441" i="33"/>
  <c r="D45" i="40"/>
  <c r="D46" i="40" s="1"/>
  <c r="B57" i="29" s="1"/>
  <c r="D43" i="40"/>
  <c r="D443" i="40"/>
  <c r="D441" i="40"/>
  <c r="D388" i="38"/>
  <c r="D390" i="38"/>
  <c r="D391" i="38" s="1"/>
  <c r="B119" i="29" s="1"/>
  <c r="D545" i="40"/>
  <c r="B175" i="29" s="1"/>
  <c r="D390" i="31"/>
  <c r="D391" i="31" s="1"/>
  <c r="B118" i="29" s="1"/>
  <c r="D388" i="31"/>
  <c r="D480" i="33"/>
  <c r="D481" i="33" s="1"/>
  <c r="B135" i="29" s="1"/>
  <c r="D478" i="33"/>
  <c r="D85" i="33"/>
  <c r="D102" i="33"/>
  <c r="D103" i="33" s="1"/>
  <c r="B63" i="29" s="1"/>
  <c r="D388" i="33"/>
  <c r="D390" i="33"/>
  <c r="D391" i="33" s="1"/>
  <c r="B117" i="29" s="1"/>
  <c r="D265" i="38"/>
  <c r="D266" i="38" s="1"/>
  <c r="B92" i="29" s="1"/>
  <c r="D45" i="33"/>
  <c r="D46" i="33" s="1"/>
  <c r="B54" i="29" s="1"/>
  <c r="D43" i="33"/>
  <c r="D357" i="40"/>
  <c r="D358" i="40" s="1"/>
  <c r="B111" i="29" s="1"/>
  <c r="D355" i="40"/>
  <c r="D441" i="31"/>
  <c r="D443" i="31"/>
  <c r="D265" i="36"/>
  <c r="D266" i="36" s="1"/>
  <c r="B88" i="29" s="1"/>
  <c r="D198" i="37"/>
  <c r="D199" i="37" s="1"/>
  <c r="D198" i="35"/>
  <c r="D199" i="35" s="1"/>
  <c r="B180" i="29" s="1"/>
  <c r="D480" i="40"/>
  <c r="D481" i="40" s="1"/>
  <c r="B138" i="29" s="1"/>
  <c r="D478" i="40"/>
  <c r="D315" i="38"/>
  <c r="D317" i="38"/>
  <c r="D318" i="38" s="1"/>
  <c r="B101" i="29" s="1"/>
  <c r="D317" i="31"/>
  <c r="D318" i="31" s="1"/>
  <c r="B100" i="29" s="1"/>
  <c r="D315" i="31"/>
  <c r="D357" i="31"/>
  <c r="D358" i="31" s="1"/>
  <c r="B109" i="29" s="1"/>
  <c r="D355" i="31"/>
  <c r="D315" i="33"/>
  <c r="D317" i="33"/>
  <c r="D318" i="33" s="1"/>
  <c r="B99" i="29" s="1"/>
  <c r="D265" i="33"/>
  <c r="D266" i="33" s="1"/>
  <c r="B90" i="29" s="1"/>
  <c r="B181" i="29"/>
  <c r="D547" i="33"/>
  <c r="B45" i="29" s="1"/>
  <c r="D317" i="43"/>
  <c r="D318" i="43" s="1"/>
  <c r="B98" i="29" s="1"/>
  <c r="D286" i="43"/>
  <c r="D480" i="43"/>
  <c r="D481" i="43" s="1"/>
  <c r="B134" i="29" s="1"/>
  <c r="D443" i="43"/>
  <c r="D407" i="43"/>
  <c r="D390" i="43"/>
  <c r="D391" i="43" s="1"/>
  <c r="B116" i="29" s="1"/>
  <c r="D357" i="43"/>
  <c r="D358" i="43" s="1"/>
  <c r="B107" i="29" s="1"/>
  <c r="D265" i="43"/>
  <c r="D266" i="43" s="1"/>
  <c r="B89" i="29" s="1"/>
  <c r="D204" i="43"/>
  <c r="D205" i="43" s="1"/>
  <c r="B80" i="29" s="1"/>
  <c r="D102" i="43"/>
  <c r="D103" i="43" s="1"/>
  <c r="B62" i="29" s="1"/>
  <c r="B11" i="37"/>
  <c r="B179" i="29"/>
  <c r="D443" i="36"/>
  <c r="D444" i="36" s="1"/>
  <c r="B124" i="29" s="1"/>
  <c r="D317" i="36"/>
  <c r="D318" i="36" s="1"/>
  <c r="B97" i="29" s="1"/>
  <c r="D204" i="36"/>
  <c r="D205" i="36" s="1"/>
  <c r="B79" i="29" s="1"/>
  <c r="D157" i="36"/>
  <c r="D158" i="36" s="1"/>
  <c r="B70" i="29" s="1"/>
  <c r="D102" i="36"/>
  <c r="D103" i="36" s="1"/>
  <c r="B61" i="29" s="1"/>
  <c r="D46" i="36"/>
  <c r="B52" i="29" s="1"/>
  <c r="D444" i="38" l="1"/>
  <c r="B128" i="29" s="1"/>
  <c r="D444" i="43"/>
  <c r="B125" i="29" s="1"/>
  <c r="D444" i="40"/>
  <c r="B129" i="29" s="1"/>
  <c r="B127" i="29"/>
  <c r="B11" i="35"/>
  <c r="B126" i="29"/>
  <c r="D548" i="33"/>
  <c r="D549" i="33" s="1"/>
  <c r="B11" i="39"/>
  <c r="B183" i="29"/>
  <c r="D548" i="40"/>
  <c r="D549" i="40" s="1"/>
  <c r="D548" i="38"/>
  <c r="D549" i="38" s="1"/>
  <c r="B11" i="32"/>
  <c r="B182" i="29"/>
  <c r="D548" i="36"/>
  <c r="D549" i="36" s="1"/>
  <c r="B12" i="36" s="1"/>
  <c r="D548" i="31"/>
  <c r="D549" i="31" s="1"/>
  <c r="D548" i="43"/>
  <c r="D549" i="43" s="1"/>
  <c r="B35" i="29" s="1"/>
  <c r="B34" i="29"/>
  <c r="B24" i="29"/>
  <c r="B36" i="29" l="1"/>
  <c r="B12" i="33"/>
  <c r="B26" i="29"/>
  <c r="B28" i="29"/>
  <c r="B12" i="38"/>
  <c r="B38" i="29"/>
  <c r="B12" i="40"/>
  <c r="B39" i="29"/>
  <c r="B29" i="29"/>
  <c r="B27" i="29"/>
  <c r="B37" i="29"/>
  <c r="B12" i="31"/>
  <c r="B12" i="43"/>
  <c r="B25" i="29"/>
</calcChain>
</file>

<file path=xl/sharedStrings.xml><?xml version="1.0" encoding="utf-8"?>
<sst xmlns="http://schemas.openxmlformats.org/spreadsheetml/2006/main" count="5400" uniqueCount="618">
  <si>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</si>
  <si>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</si>
  <si>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</si>
  <si>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</si>
  <si>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</si>
  <si>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</si>
  <si>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</si>
  <si>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</si>
  <si>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</si>
  <si>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</si>
  <si>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</si>
  <si>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</si>
  <si>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</si>
  <si>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</si>
  <si>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</si>
  <si>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</si>
  <si>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</si>
  <si>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</si>
  <si>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</si>
  <si>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</si>
  <si>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</si>
  <si>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</si>
  <si>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</si>
  <si>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</si>
  <si>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</si>
  <si>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</si>
  <si>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</si>
  <si>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</si>
  <si>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</si>
  <si>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</si>
  <si>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</si>
  <si>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</si>
  <si>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</si>
  <si>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</si>
  <si>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</si>
  <si>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</si>
  <si>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</si>
  <si>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</si>
  <si>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</si>
  <si>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</si>
  <si>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</si>
  <si>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</si>
  <si>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</si>
  <si>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</si>
  <si>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</si>
  <si>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</si>
  <si>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</si>
  <si>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</si>
  <si>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</si>
  <si>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</si>
  <si>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</si>
  <si>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</si>
  <si>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</si>
  <si>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</si>
  <si>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</si>
  <si>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</si>
  <si>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</si>
  <si>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</si>
  <si>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</si>
  <si>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</si>
  <si>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</si>
  <si>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</si>
  <si>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</si>
  <si>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</si>
  <si>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</si>
  <si>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</si>
  <si>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</si>
  <si>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</si>
  <si>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</si>
  <si>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</si>
  <si>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</si>
  <si>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</si>
  <si>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</si>
  <si>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</si>
  <si>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</si>
  <si>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</si>
  <si>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</si>
  <si>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</si>
  <si>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</si>
  <si>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</si>
  <si>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</si>
  <si>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</si>
  <si>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</si>
  <si>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</si>
  <si>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</si>
  <si>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</si>
  <si>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</si>
  <si>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</si>
  <si>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</si>
  <si>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</si>
  <si>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</si>
  <si>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</si>
  <si>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</si>
  <si>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</si>
  <si>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</si>
  <si>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</si>
  <si>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</si>
  <si>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</si>
  <si>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</si>
  <si>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</si>
  <si>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</si>
  <si>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</si>
  <si>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</si>
  <si>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</si>
  <si>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</si>
  <si>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</si>
  <si>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</si>
  <si>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</si>
  <si>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</si>
  <si>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</si>
  <si>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</si>
  <si>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</si>
  <si>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</si>
  <si>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</si>
  <si>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</si>
  <si>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</si>
  <si>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</si>
  <si>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</si>
  <si>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</si>
  <si>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</si>
  <si>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</si>
  <si>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</si>
  <si>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</si>
  <si>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</si>
  <si>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</si>
  <si>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</si>
  <si>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</si>
  <si>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</si>
  <si>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</si>
  <si>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</si>
  <si>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</si>
  <si>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</si>
  <si>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</si>
  <si>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</si>
  <si>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</si>
  <si>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</si>
  <si>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</si>
  <si>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</si>
  <si>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</si>
  <si>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</si>
  <si>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</si>
  <si>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</si>
  <si>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</si>
  <si>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</si>
  <si>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</si>
  <si>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</si>
  <si>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</si>
  <si>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</si>
  <si>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</si>
  <si>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</si>
  <si>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</si>
  <si>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</si>
  <si>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</si>
  <si>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</si>
  <si>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</si>
  <si>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</si>
  <si>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</si>
  <si>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</si>
  <si>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</si>
  <si>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</si>
  <si>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</si>
  <si>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</si>
  <si>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</si>
  <si>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</si>
  <si>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</si>
  <si>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</si>
  <si>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</si>
  <si>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</si>
  <si>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</si>
  <si>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</si>
  <si>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</si>
  <si>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</si>
  <si>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</si>
  <si>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</si>
  <si>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</si>
  <si>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</si>
  <si>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</si>
  <si>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</si>
  <si>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</si>
  <si>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</si>
  <si>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</si>
  <si>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</si>
  <si>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</si>
  <si>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</si>
  <si>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</si>
  <si>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</si>
  <si>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</si>
  <si>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</si>
  <si>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</si>
  <si>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</si>
  <si>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</si>
  <si>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</si>
  <si>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</si>
  <si>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</si>
  <si>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</si>
  <si>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</si>
  <si>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</si>
  <si>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</si>
  <si>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</si>
  <si>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</si>
  <si>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</si>
  <si>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</si>
  <si>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</si>
  <si>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</si>
  <si>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</si>
  <si>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</si>
  <si>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</si>
  <si>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</si>
  <si>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</si>
  <si>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</si>
  <si>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</si>
  <si>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</si>
  <si>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</si>
  <si>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</si>
  <si>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</si>
  <si>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</si>
  <si>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</si>
  <si>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</si>
  <si>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</si>
  <si>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</si>
  <si>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</si>
  <si>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</si>
  <si>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</si>
  <si>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</si>
  <si>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</si>
  <si>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</si>
  <si>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</si>
  <si>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</si>
  <si>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</si>
  <si>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</si>
  <si>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</si>
  <si>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</si>
  <si>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</si>
  <si>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</si>
  <si>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</si>
  <si>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</si>
  <si>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</si>
  <si>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</si>
  <si>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</si>
  <si>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</si>
  <si>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</si>
  <si>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</si>
  <si>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</si>
  <si>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</si>
  <si>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</si>
  <si>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</si>
  <si>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</si>
  <si>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</si>
  <si>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</si>
  <si>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</si>
  <si>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</si>
  <si>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</si>
  <si>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</si>
  <si>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</si>
  <si>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</si>
  <si>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</si>
  <si>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</si>
  <si>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</si>
  <si>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</si>
  <si>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</si>
  <si>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</si>
  <si>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</si>
  <si>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</si>
  <si>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</si>
  <si>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</si>
  <si>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</si>
  <si>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</si>
  <si>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</si>
  <si>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</si>
  <si>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</si>
  <si>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</si>
  <si>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</si>
  <si>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</si>
  <si>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</si>
  <si>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</si>
  <si>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</si>
  <si>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</si>
  <si>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</si>
  <si>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</si>
  <si>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</si>
  <si>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</si>
  <si>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</si>
  <si>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</si>
  <si>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</si>
  <si>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</si>
  <si>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</si>
  <si>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</si>
  <si>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</si>
  <si>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</si>
  <si>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</si>
  <si>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</si>
  <si>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</si>
  <si>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</si>
  <si>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</si>
  <si>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</si>
  <si>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</si>
  <si>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</si>
  <si>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</si>
  <si>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</si>
  <si>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</si>
  <si>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</si>
  <si>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</si>
  <si>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</si>
  <si>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</si>
  <si>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</si>
  <si>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</si>
  <si>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</si>
  <si>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</si>
  <si>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</si>
  <si>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</si>
  <si>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</si>
  <si>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</si>
  <si>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</si>
  <si>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</si>
  <si>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</si>
  <si>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</si>
  <si>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</si>
  <si>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</si>
  <si>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</si>
  <si>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</si>
  <si>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</si>
  <si>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</si>
  <si>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</si>
  <si>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</si>
  <si>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</si>
  <si>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</si>
  <si>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</si>
  <si>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</si>
  <si>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</si>
  <si>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</si>
  <si>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</si>
  <si>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</si>
  <si>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</si>
  <si>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</si>
  <si>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</si>
  <si>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</si>
  <si>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</si>
  <si>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</si>
  <si>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</si>
  <si>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</si>
  <si>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</si>
  <si>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</si>
  <si>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</si>
  <si>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</si>
  <si>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</si>
  <si>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</si>
  <si>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</si>
  <si>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</si>
  <si>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</si>
  <si>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</si>
  <si>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</si>
  <si>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</si>
  <si>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</si>
  <si>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</si>
  <si>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</si>
  <si>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</si>
  <si>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</si>
  <si>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</si>
  <si>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</si>
  <si>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</si>
  <si>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</si>
  <si>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</si>
  <si>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</si>
  <si>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</si>
  <si>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</si>
  <si>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</si>
  <si>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</si>
  <si>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</si>
  <si>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</si>
  <si>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</si>
  <si>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</si>
  <si>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</si>
  <si>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</si>
  <si>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</si>
  <si>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</si>
  <si>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</si>
  <si>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</si>
  <si>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</si>
  <si>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</si>
  <si>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</si>
  <si>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</si>
  <si>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</si>
  <si>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</si>
  <si>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</si>
  <si>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</si>
  <si>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</si>
  <si>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</si>
  <si>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</si>
  <si>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</si>
  <si>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</si>
  <si>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</si>
  <si>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</si>
  <si>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</si>
  <si>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</si>
  <si>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</si>
  <si>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</si>
  <si>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</si>
  <si>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</si>
  <si>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</si>
  <si>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</si>
  <si>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</si>
  <si>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</si>
  <si>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</si>
  <si>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</si>
  <si>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</si>
  <si>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</si>
  <si>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</si>
  <si>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</si>
  <si>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CHIHIA</t>
  </si>
  <si>
    <t>Dr Hatem KARAA</t>
  </si>
  <si>
    <t>Responsable magasin &amp; chefs de rayons</t>
  </si>
  <si>
    <t>Renforce nettoyage des étagères du laboratoire</t>
  </si>
  <si>
    <t>Seau de nappage entamé depuis 30/10/2017 (revoir la durée d'utilisation des matières premières)</t>
  </si>
  <si>
    <t>Renforcer le nettoyage du linéaire</t>
  </si>
  <si>
    <t>Ne plus accepter les pains emballés chauds et fournis par la boulangerie lejmi
Exiger auprés de SOPRAL un étiquetage individuel des cakes</t>
  </si>
  <si>
    <t>Mentionner les durées réelles d'exposition des produits frits et rotis</t>
  </si>
  <si>
    <t>Une seule opératrice est chargée aux rayons fromage/ charcuterie et volaille trad. Le risque de contamination croisée par des germes pathogènes notamment la salmonelle est accru.</t>
  </si>
  <si>
    <t>Assurer la séparation des flux de personnel lors de la manipulations des denrées alimentaires de différentes natures.</t>
  </si>
  <si>
    <t>Présence de 02 boyaux de charcuterie entamés non identifiés par leur date de coupe</t>
  </si>
  <si>
    <t>Renforcer le nettoyage du meuble huile d'olive</t>
  </si>
  <si>
    <t>Assurer la vérification des températures d'ambiance à la thermosonde</t>
  </si>
  <si>
    <t>Renforcer le dépoussiérage des linéaires</t>
  </si>
  <si>
    <t>Présence de produits congelés (babybel lot 941217) dont l'emballage présentant des signes de décongélation</t>
  </si>
  <si>
    <t>Vérification des températures d'ambiance de la chambre froide à la thermo sonde non réalisée</t>
  </si>
  <si>
    <t>Présence d'objets divers au dessus des casiers hommes</t>
  </si>
  <si>
    <t>Renforcer les opérations de nettoyage au dessus des casiers hommes</t>
  </si>
  <si>
    <t>Renforcer les opérations de nettoyage du réfrigératuer et du four micro ondes</t>
  </si>
  <si>
    <t>Accumulation de cadavres d'insectes au niveau du bac de collecte du DEIV du terminal de cuisson</t>
  </si>
  <si>
    <t>Vider et nettoyer systématiquement les bacs des DEIV</t>
  </si>
  <si>
    <t>Manque d'éclairage au niveau de la réserve d'épices</t>
  </si>
  <si>
    <t>Conformes</t>
  </si>
  <si>
    <t>Le revetement du sol est crevassé</t>
  </si>
  <si>
    <t>Température prélevée +4°C</t>
  </si>
  <si>
    <t>le revetement du meuble est écaillé</t>
  </si>
  <si>
    <t>Absence de système de climatisation au laboratoire</t>
  </si>
  <si>
    <t>Traces de rouille sur les étagères en chambre froide</t>
  </si>
  <si>
    <t>Chambre froide en dégivrage</t>
  </si>
  <si>
    <t>Casiers hommes oxydés</t>
  </si>
  <si>
    <t>Absence d'un système de climatisation au niveau du local poubelle</t>
  </si>
  <si>
    <t>Présence de givre au niveau de la chambre froide négative</t>
  </si>
  <si>
    <t>les tapis de cuisson au four sont effilés</t>
  </si>
  <si>
    <t>Mme Meriam CHOUCHENE &amp; M. Yassine ELLOUMI</t>
  </si>
  <si>
    <t>Directeur magasin &amp; chefs rayons</t>
  </si>
  <si>
    <t>Absence de laboratoire</t>
  </si>
  <si>
    <t>T° affichée 5,7°C</t>
  </si>
  <si>
    <t xml:space="preserve">Présence de l'eau de javel au stand; ce produit ne devrait pas être utilisé pour désinfection des plans de travail. </t>
  </si>
  <si>
    <t>La poubelle est souillée de l'extérieur.</t>
  </si>
  <si>
    <t>Les néons au dessus des meubles d'exposition manquent de protection. Prévoir des caches néons à ce niveau.</t>
  </si>
  <si>
    <t>Réparer le poste lave-mains.</t>
  </si>
  <si>
    <t>Port de pantalon et de chaussures de ville. Respecter la charte vestimentaire UHD.</t>
  </si>
  <si>
    <t>Mentionner correctement les numéros de lots et les quantités exactes des produits pour une meilleure maitrise de la traçabilité.</t>
  </si>
  <si>
    <t xml:space="preserve">Le plan de nettoyage de la volaillerie n'est pas mis à jour; </t>
  </si>
  <si>
    <t>Stockage des briques de lait 'session du personnel, dans l'armoire de stockage des emballages.</t>
  </si>
  <si>
    <t>Assurer la traçabilité de tous les produits exposés au rayon.</t>
  </si>
  <si>
    <t>Présence de crevasses au sol de la chambre froide positive.</t>
  </si>
  <si>
    <t>Présence de fuite au 3 bacs de la pâtisserie.</t>
  </si>
  <si>
    <t>Non maitrise du protocole de lavage des mains. Une sensibilisation a eu lieu le jour de l'audit sur l'hygiène des mains.</t>
  </si>
  <si>
    <t>Absence de preuve d'étalonnage de la balance de la pâtisserie.</t>
  </si>
  <si>
    <t>Le plan d'appâtage n'est pas mis à jour.</t>
  </si>
  <si>
    <t>Absence de système d'aération au niveau de la réserve.</t>
  </si>
  <si>
    <t>Manque d'éclairage dans la réserve d'épices.</t>
  </si>
  <si>
    <t>Le tube néon du meuble boulangerie est grillé.</t>
  </si>
  <si>
    <t>Le DEIV est placé au dessus du meuble condiments.</t>
  </si>
  <si>
    <t>Local en cours de construction le jour de l'audit.</t>
  </si>
  <si>
    <t>Présence d'une lampe grillée au stand.</t>
  </si>
  <si>
    <t>Maintien de la planche de découpe à même le sol.</t>
  </si>
  <si>
    <t>Présence excessive de cadavres d'insectes dans le bac collecteur du DEIV du laboratoire pâtisserie.
Les DEIV du rayon fromage, volaillerie et poissonnerie sont souillés.</t>
  </si>
  <si>
    <t>L'état de propreté du monte charge est insatisfaisant.</t>
  </si>
  <si>
    <t>Le revêtement du sol est crevassé.</t>
  </si>
  <si>
    <t>Réparer l'afficheur du meuble gâteaux.
Le revêtement du meuble est écaillé.</t>
  </si>
  <si>
    <t>Absence de système de climatisation</t>
  </si>
  <si>
    <t>Présence de givre à l'entrée de la chambre froide négative traiteur/ pâtisserie/ PLS.</t>
  </si>
  <si>
    <t>Revoir le système de dégivrage de la chambre froide.</t>
  </si>
  <si>
    <t>Absence d'identification sur les œufs déballés. Il y'a perte de traçabilité des œufs.</t>
  </si>
  <si>
    <t>Remplacer le thermomètre</t>
  </si>
  <si>
    <t>Le thermomètre de la pâtisserie est non fonctionnel.</t>
  </si>
  <si>
    <t>Respecter le plan de nettoyage et désinfection du matériel.</t>
  </si>
  <si>
    <t xml:space="preserve">La vitre séparatrice du meuble charcuterie et fromage est abimée
</t>
  </si>
  <si>
    <t>Bien que le rayon est hors service depuis le début du mois de ramadan, certains équipements n'ont pas été nettoyés avant fermeture; tel que la rôtissoire et la friteuse (remplie d'huile usagée).</t>
  </si>
  <si>
    <t>Entreposage d’une caisse de datte à même le sol au niveau du stand.</t>
  </si>
  <si>
    <t>Il est recommandé de vérifier la DLC des produits et d'utiliser en avance les produits ayant la date d'expiration la plus proche.</t>
  </si>
  <si>
    <t>Il s'agit du même thermomètre du rayon fromage et traiteur. Prévoir des thermomètres séparés.</t>
  </si>
  <si>
    <t>Le lavage des mains est réalisé au niveau de la plonge en utilisant la commande manuelle (vu la panne au poste lave-mains.)</t>
  </si>
  <si>
    <t>Identification erronée de la date de réception des poissons au magasin (23/05 au lieu de 22/05)</t>
  </si>
  <si>
    <t>Manque de glaçage sur l'étal; la glace fond rapidement dans les zones sous les luminaires.</t>
  </si>
  <si>
    <t>Non respect du protocole de lavage des mains.</t>
  </si>
  <si>
    <t>Entreposage des couteaux, destinés à la découpe de légumes, dans l'armoire des emballages de la charcuterie/ fromage et sur du papier journal.</t>
  </si>
  <si>
    <t>Présence d'un paquet de pain grillé périmé depuis le 14/02/2018.</t>
  </si>
  <si>
    <t>Etat de propreté insatisfaisant de la chambre froide négative.</t>
  </si>
  <si>
    <t>Présence de restes d'emballage de produits périmés 'verveine' au niveau de la réserve. Renforcer le nettoyage de la zone.</t>
  </si>
  <si>
    <t xml:space="preserve">Entreposage des pots sales au niveau du laboratoire pâtisserie. </t>
  </si>
  <si>
    <t>Absence d'étiquette fournisseur 'Copra' ou UHD sur les boules de Harissa préemballées.</t>
  </si>
  <si>
    <t>La mise en portion du sucre est réalisée par une femme de ménage qui manque de formation et de moyens pour la réalisation correcte de la tâche. En effet, on note l'absence de protection de cheveux, de tenue de travail et de gants. Le lavage des mains n'est pas aussi réalisé et suivi.</t>
  </si>
  <si>
    <t>Présence d'un appât chimique placé dans un coin de la réserve PGC sans protection ni identification sur le plan d'appâtage.</t>
  </si>
  <si>
    <t>Les analyses copro et les visites médicales sont réalisées par le GMT uniquement une fois par an pour les opérateurs PFT.</t>
  </si>
  <si>
    <t>Placement de la benne à ordure, remplie de déchets, dans la zone de réception et à proximité des denrées alimentaires conformes.
Un local déchets était en cours de construction le jour de l'audit.</t>
  </si>
  <si>
    <t>Les pains rassis et les gâteaux tunisiens 'casse' étaient jetés dans les poubelles sans destruction. Respecter la procédure de destruction des produits.</t>
  </si>
  <si>
    <t>Dernier suivi de décontamination date du 04/05/2018. Bien que les opérations ont eu lieu, l'enregistrement n'était pas systématique..</t>
  </si>
  <si>
    <t>Les poids des baguettes appartenant au fournisseur 'Boulangerie les frères' étaient respectivement 186g et 184g &lt; 200g. Avertir le fournisseur sur cet écart.</t>
  </si>
  <si>
    <t>Entreposage d'un manteau de travail sur le chariot de cuisson des viennoiseries.</t>
  </si>
  <si>
    <t>Présence des bulletins d'analyse et plans d'action</t>
  </si>
  <si>
    <t>Enregistrements des autocontrôles de nettoyage et de désinfection</t>
  </si>
  <si>
    <t xml:space="preserve">Utilisation correcte des cadenciers de cuisson et de fabrication </t>
  </si>
  <si>
    <t>La poubelle du rayon traiteur était remplie de pâtisserie tunisienne 'casse' jetée avant la veille de l'audit (ex. makroud, Zlebiya, etc.).  Respecter les horaires de débarrassage de la poubelle.</t>
  </si>
  <si>
    <t>Présence de souillures persistantes sur la trancheuse prête à l'utilisation. Assurer le démontage et le nettoyage approfondi de cet équipement.</t>
  </si>
  <si>
    <t>Disponibilité d'opérateurs polyvalents aux rayons volaillerie, FLEG, poissonnerie et pâtisserie. Certaines règles d'hygiène n'étaient pas correctement respectées lors des différentes opérations. On note l'absence de tabliers jetables et non respect du protocole de lavage des mains avant changement de gants;
Le risque de contamination croisée est potentiellement élevé.</t>
  </si>
  <si>
    <t>Non respect du concept FIFO pour le râpé au gruyère; En effet, les produits exposés ont une DLC 18/06/2018 hors les produits stockés ont les DLC du 30/05/2018 &amp; 14/09/2018.</t>
  </si>
  <si>
    <t xml:space="preserve">Manque de traçabilité du râpé au gruyère fromy et du Mozza Fino Fromy emballés le 22/05/2018.
</t>
  </si>
  <si>
    <t xml:space="preserve">Réception de 21kg de poulets pacs el mazraa ayant le N° lot PI136 le 17/05/2018. On note l'absence de fiche réception au rayon le 17/05/2018 relative au produit.
La quantité mentionnée dans traçabilité du  18/05, date de première mise en rayon,  est 9 kg (lot PI18136.)
La traçabilité 19/05, quantité exposée = 8kg 662g (lot PI18136).
La traçabilité 20/05, quantité exposée= 12 kg ( lot PI18136.)
La traçabilité 21/05, quantité exposée= 8 kg 753g (lot PI18136.)
On note ainsi le dépassement de la quantité réceptionnée par le fournisseur ayant le N° lot PI18136 dans les documents de traçabilité.
Absence de la traçabilité des poulets PAC Mazraa ayant les lots PI18137 &amp; PI18139 et absence des fiches de réceptions au rayon.
</t>
  </si>
  <si>
    <t xml:space="preserve">Respect des durées de vie des produits trad. exposés dans le stand </t>
  </si>
  <si>
    <t>Disponibilité d'opérateurs polyvalents aux rayons volaillerie, FLEG, poissonnerie et pâtisserie. Certaines règles d'hygiène n'étaient pas correctement respectées lors des différentes opérations. On note l'absence de tabliers jetables, et non respect du protocole de lavage des mains avant changement de gants.
Le risque de contamination croisée est potentiellement élevé.</t>
  </si>
  <si>
    <t>Etat de propreté du revêtement du sol et des étagères insatisfaisant; présence de poussière et de restes d'emballage éparpillés.
Présence de toile d'araignée au plafond de la réserve.</t>
  </si>
  <si>
    <t>Respecter les bonnes pratiques d'hygiène et de manipulation lors de la manipulation du sucre.</t>
  </si>
  <si>
    <t xml:space="preserve">Entreposage des produits 'Nwaseer &amp; Hlelim' contaminés par les charançons sur les étagères du laboratoire pâtisserie. Ces produits, destinés au retour fournisseur, peuvent contaminer par les charançons  les autres denrées alimentaires et emballages stockés à ce niveau. </t>
  </si>
  <si>
    <t>Prévoir une zone spécifique pour les produits non conformes.
Interdire l'entreposage des produits contaminés à proximité des produits conformes.</t>
  </si>
  <si>
    <t xml:space="preserve">La DLC indiquée sur l'étiquette UHD des gigots de poulets trad, dépasse la DLC fournisseur. On note que la DLC de ce produit est le 24/05/2018.
</t>
  </si>
  <si>
    <t>Respecter la date de retrait des produits trad.</t>
  </si>
  <si>
    <t>La chambre froide positive était utilisée pour le stockage des feuilles de brick (PLS).
Présence de piqûres de moisissures sur les étagères.</t>
  </si>
  <si>
    <t>Taux de réalisation du plan d'action précédent</t>
  </si>
  <si>
    <t>Le poste lave-mains du rayon volaillerie est en panne. Il s'agit de l'unique poste au niveau aux rayons volaillerie et fromage/ charcuterie.</t>
  </si>
  <si>
    <t>Présence de rouille sur le revêtement des casiers des vestiaires hommes.</t>
  </si>
  <si>
    <t>Présence de mouches au rayon volaillerie.</t>
  </si>
  <si>
    <t>Absence de système de drainage des eaux usées dans le nouveau local déchets. Les eaux souillées doivent passer à travers la zone de réception pour évacuation.</t>
  </si>
  <si>
    <t>N,A</t>
  </si>
  <si>
    <t>M Dhia Mechlaoui</t>
  </si>
  <si>
    <t>Directeur magasin et le remplaçant du chef rayon PFT</t>
  </si>
  <si>
    <t>Un bol d’œufs était stocké et non protégé.</t>
  </si>
  <si>
    <t>Stockage des feuilles de brick (produit PLS) au niveau de la chambre froide.</t>
  </si>
  <si>
    <t>Stockage des œufs dans leur emballage d’origine.</t>
  </si>
  <si>
    <t>L’emballage des brioches (les trois frères) n’était pas scellé correctement.(voir photo)
Manque des ingrédients sur l’étiquette UHD pour le Kaak sésame</t>
  </si>
  <si>
    <t>Accorder plus d'attention lors de l'enregistrement des données de traçabilité.
Enregistrer toutes les piéces mises en décongélation dans les feuilles de traçabilité.</t>
  </si>
  <si>
    <t>Absence de la vérification du thermomètre.</t>
  </si>
  <si>
    <t>Le plan d'action n'était pas réalisé suite au dernier audit.</t>
  </si>
  <si>
    <t xml:space="preserve">Le remplissage des données de traçablité était manquant pour certains produits (voir photo).
La date d'ouverture n'était pas inscrite sur cinq boudins de produits de charcuterie et sur quatre morceaux de fromage (voir photo), la traçabilité ne peut pas être suivie à ce niveau.
</t>
  </si>
  <si>
    <t>Un morceau de fromage (Edam Boys Plus) était contaminé par des moisissures.</t>
  </si>
  <si>
    <t>Découpe des volailles à l'aide d'un couteau de couleur rouge, respecter le code couleur lors des opérations de portionnement.</t>
  </si>
  <si>
    <t>Le même opérateur manipulait les produits des rayons (volaillerie) et (fromages), le risque des contaminations croisées est élevé à ce niveau.</t>
  </si>
  <si>
    <t>Renforcer le tri des produits exposés.</t>
  </si>
  <si>
    <t>Glaçage manquant, la température à cœur des daurades était à 6,2°C (voir photo).</t>
  </si>
  <si>
    <t xml:space="preserve">Le balisage des produits était seulement en  français, la dénomination en lanque arabe doit être figurée. </t>
  </si>
  <si>
    <t>Propreté manquante du four.</t>
  </si>
  <si>
    <t>Un paquet de dattes était moisi.</t>
  </si>
  <si>
    <t>Le relevé mensuel du moi de juillet n'était pas réalisé.</t>
  </si>
  <si>
    <t>Renforcer le rangement des produits stockés au niveau de la réserve.</t>
  </si>
  <si>
    <t>L'autocontrôle était non quotidien.</t>
  </si>
  <si>
    <t>Le rangement de la chambre froide négative était insatisfaisant.</t>
  </si>
  <si>
    <t>Entreposage des boissons gazeuses à même le sol.</t>
  </si>
  <si>
    <t>Renforcer le contrôle des DLC des produits stockés avant chaque exposition.</t>
  </si>
  <si>
    <t>Présence de givre à l’entrée de la CF négative.
Le sol de CF positive était crevassé.</t>
  </si>
  <si>
    <t>Réparer les sols.</t>
  </si>
  <si>
    <t>T° affichée: 4°C
T° mesurée: 3,6°C</t>
  </si>
  <si>
    <t>Hygrométrie: 78% &gt;65%.</t>
  </si>
  <si>
    <t>L'éclairage dans la réserve d'épices est manquant.</t>
  </si>
  <si>
    <t>Absence de laboratoire.</t>
  </si>
  <si>
    <t>Meuble fromage:
T° affichée: 17°C
T° mesurée: 16°C</t>
  </si>
  <si>
    <t>Revoir le bon fonctionnement du meuble.</t>
  </si>
  <si>
    <t>Les casiers des vestiaires des hommes étaient rouillés.</t>
  </si>
  <si>
    <t xml:space="preserve">L'état de fraîcheur des légumes et fruits était insatisfaisant. </t>
  </si>
  <si>
    <t>Manque de traçabilité, le test effectué était comme suit:
Produit: CRB chocolat
Total des pièces: 20p
Pièces tracées: 1 seule pièce
Pièces dans la CF(-): 14p
On déduit le manque de 5 pièces.</t>
  </si>
  <si>
    <t>Assurer le remplissage de tous les donnés de traçabilité.
Inscrire la date d'ouverture et la date d'entame pour les fromages et charcuterie.</t>
  </si>
  <si>
    <t>Absence de la fiche réception du 25, 26, et 28 juillet.
Produit: poulet pac (Mazraa), (N° lot: PI18209)
Quantité réceptionnée: 11,730kg
Quantité tracée: 15,483kg
On note le dépassement de la quantité au linéaire et la quantité réceptionnée.</t>
  </si>
  <si>
    <t>A chaque réception, il faut remplir la fiche réception.
Enregistrer les quantités exactes lors du remplissage de la traçabilité.</t>
  </si>
  <si>
    <t>Assurer un glaçage régulier de l'étal.</t>
  </si>
  <si>
    <t>Renforcer le tri des paquets de dattes.</t>
  </si>
  <si>
    <t>Certains ingrédients étaient masqués de la part du fournisseur (Épices er saveurs) pour le produit (Harissa Berbère), l’étiquetage est donc non conforme, les produits étaient retirés.
Le mail de retrait était reçu le jour de l'audit et après la constatation de la non-conformité.</t>
  </si>
  <si>
    <t>CF olives/épices: un seau de « cornichon, Ammous » était périmé depuis juillet 2018.
Un seau de « Harissa, Ammous » était périmé depuis 11/07/2018.
Trois seaux « d’ail moulu, Ammous » était périmé depuis 13/07/2018.
Le retrait de ces produits exposé à la vente était immédiat.</t>
  </si>
  <si>
    <t>Le DEIV du rayon fromage/charcuterie était souillé et rempli de cadavre d'insectes volants.</t>
  </si>
  <si>
    <t>Les visites médicales sont réalisées seulement pour deux opérateurs en 2018.
Le deuxième passage sera pour le mois d'août.</t>
  </si>
  <si>
    <t>Le revêtement du sol est écaillé.</t>
  </si>
  <si>
    <t xml:space="preserve">Présence de givres au niveau du meuble froid des crèmes glacées. </t>
  </si>
  <si>
    <t>La propreté du monte-charge était insatisfaisante.</t>
  </si>
  <si>
    <t>Ces pratiques sont interdites, respecter l'affectation</t>
  </si>
  <si>
    <t>Aucun système d'extraction n'est installé ce qui justifie la hausse de l'hygrométrie.</t>
  </si>
  <si>
    <t>Mme Meriam CHOUCHENE</t>
  </si>
  <si>
    <t>Hors service</t>
  </si>
  <si>
    <t>Ecaillement du revêtement sous la lame de découpe de la trancheuse.</t>
  </si>
  <si>
    <t>Port de pantalon et de chaussure de ville.</t>
  </si>
  <si>
    <t>Thermomètre en panne</t>
  </si>
  <si>
    <t>Présence de mouches au rayon volaille.</t>
  </si>
  <si>
    <t>T° meuble 5,8°C</t>
  </si>
  <si>
    <t>Voir ligne 180</t>
  </si>
  <si>
    <t>Etat de propreté insatisfaisant de la balance.</t>
  </si>
  <si>
    <t>Le revêtement du sol de la chambre froide est rugueux.</t>
  </si>
  <si>
    <t>Le système d'ouverture à pédale de la poubelle poissonnerie est détérioré.</t>
  </si>
  <si>
    <t>Manque de glaçage sur les poissons exposés.</t>
  </si>
  <si>
    <t xml:space="preserve">Les poissons (Loup &amp; Spares) ne sont pas identifiés par leur date de réception (18/10 au lieu de 16/10). </t>
  </si>
  <si>
    <t>Ecaillement du meuble froid des gâteaux.</t>
  </si>
  <si>
    <t>Présence de souillures sur le meuble froid des gâteaux.</t>
  </si>
  <si>
    <t>Etat d'usure avancée du pinceau dorure.</t>
  </si>
  <si>
    <t>Présence de boites de sauce pizza cabossées.</t>
  </si>
  <si>
    <t>Manque d'éclairage dans la réserve de stockage des épices.</t>
  </si>
  <si>
    <t>Veillez à respecter les bonnes pratiques d'hygiène lors de la manipulation du sucre.</t>
  </si>
  <si>
    <t>Les casiers des vestiaires hommes sont rouillés.</t>
  </si>
  <si>
    <t>La porte du quai de réception manque d'étanchéité.</t>
  </si>
  <si>
    <t>La vérification du thermomètre est erronée ( écart &gt; 2,6°C).</t>
  </si>
  <si>
    <t>Les DEIV au rayon condiments sont placés au dessus des produits.</t>
  </si>
  <si>
    <t>Le plan d'action relatif à la dernière analyse du glaçon n'a pas été dressé.</t>
  </si>
  <si>
    <t>Les résultats d'analyse copro ne sont pas disponibles sur site.</t>
  </si>
  <si>
    <t>Présence des morceaux d'escalope 'casse' jetés dans la poubelle. Ces produits ne sont pas maintenus dans la zone destinée pour cet effet.</t>
  </si>
  <si>
    <t>La dernière vérification de réception des produits de la mer date du 20/09/2018. 
Les réceptions suivantes ne sont pas enregistrées.</t>
  </si>
  <si>
    <t xml:space="preserve">Vérifier l'état des produits exposés et retirer ceux qui présentent des signes d'altération. </t>
  </si>
  <si>
    <t>Non respect du protocole de nettoyage des équipements; En effet, l'opérateur assure le nettoyage des planches sans réalisation du rinçage final. Attention au risque de contamination des produits par des résidus chimiques.</t>
  </si>
  <si>
    <t>Assurer le glaçage régulier des produits exposés.</t>
  </si>
  <si>
    <t>L'opérateur de la poissonnerie était en congé le jour de l'audit. L'agent du FLEG a assuré la manipulation, sans protection de sa tenue de travail. Attention au risque de contamination croisée.</t>
  </si>
  <si>
    <t>La mise en portion du sucre est assurée par une femme de ménage. Cette opératrice ne respecte pas les bonnes pratiques de manipulation telles que la protection des cheveux, changement de tenue de travail, lavage des mains, etc.</t>
  </si>
  <si>
    <t>Absence de preuve de scannage des produits casse 'râpé au gruyère &amp; râpé à la mozzarella' dont on obtient uniquement le reste des emballages jetés à la poubelle.</t>
  </si>
  <si>
    <t>Développement de moisissures sur la meule de fromage 'Sicilien Majesté (N° lot 108842300418)' et le fromage râpé mix 'Gold cheeze (N° lot SP18173B1)</t>
  </si>
  <si>
    <t>Une seule poubelle pour rayon fromage et volaille trad.</t>
  </si>
  <si>
    <t>Les DEIV du rayon volaille trad. et du laboratoire pâtisserie sont remplis de cadavres d'insectes.</t>
  </si>
  <si>
    <t>Un luminaire et 2 tubes néons sont grillés au niveau du stand.</t>
  </si>
  <si>
    <t xml:space="preserve">Absence de système d'aération </t>
  </si>
  <si>
    <t>T° meuble volaille trad. 5,6°C</t>
  </si>
  <si>
    <t>Séparer le flux du personnel pour les rayons fromage et volaille trad.</t>
  </si>
  <si>
    <t>Non maitrise du protocole de lavage des mains. Le lavage a été effectué au 3 bacs et non au poste lave-mains.</t>
  </si>
  <si>
    <t>Un seul opérateur est disponible au rayon fromage et volaille trad. Attention au risque de contamination croisée.</t>
  </si>
  <si>
    <t>Respecter le flux du personnel. Le cas échéant, les bonnes pratiques d'hygiène doivent être considérées.</t>
  </si>
  <si>
    <t>Maintenir les produits casse dans leur zone appropriée.</t>
  </si>
  <si>
    <t>Respecter la procédure de nettoyage et désinfection du matériel.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</si>
</sst>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
      <b/>
      <sz val="16"/>
      <color rgb="FF0070C0"/>
      <name val="Century Gothic"/>
      <family val="2"/>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0" fontId="0" fillId="0" borderId="7" xfId="0" applyBorder="1" applyAlignment="1" applyProtection="1">
      <alignment horizontal="left" vertical="top" wrapText="1"/>
      <protection locked="0"/>
    </xf>
    <xf numFmtId="0" fontId="4" fillId="13" borderId="1" xfId="0" applyFont="1" applyFill="1" applyBorder="1" applyAlignment="1">
      <alignment wrapText="1"/>
    </xf>
    <xf numFmtId="0" fontId="8" fillId="0" borderId="1" xfId="0" applyFont="1" applyFill="1" applyBorder="1" applyAlignment="1" applyProtection="1">
      <alignment horizontal="left" wrapText="1"/>
      <protection locked="0"/>
    </xf>
    <xf numFmtId="0" fontId="14" fillId="0" borderId="1" xfId="0" applyFont="1" applyFill="1" applyBorder="1" applyAlignment="1" applyProtection="1">
      <alignment horizontal="left" wrapText="1"/>
      <protection locked="0"/>
    </xf>
    <xf numFmtId="0" fontId="8" fillId="2" borderId="1" xfId="0" applyFont="1" applyFill="1" applyBorder="1" applyAlignment="1" applyProtection="1">
      <alignment horizontal="center" vertical="center" wrapText="1"/>
    </xf>
    <xf numFmtId="0" fontId="43" fillId="2" borderId="0" xfId="0" applyFont="1" applyFill="1"/>
    <xf numFmtId="0" fontId="44" fillId="0" borderId="0" xfId="0" applyFont="1"/>
    <xf numFmtId="0" fontId="8" fillId="0" borderId="1" xfId="0" applyFont="1" applyBorder="1" applyAlignment="1" applyProtection="1">
      <alignment horizontal="left" wrapText="1"/>
      <protection locked="0"/>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10" fontId="32" fillId="8"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165" fontId="9" fillId="5" borderId="6" xfId="0" applyNumberFormat="1" applyFont="1" applyFill="1" applyBorder="1" applyAlignment="1" applyProtection="1">
      <alignment horizontal="center"/>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0.96666666666666667</c:v>
                </c:pt>
                <c:pt idx="2">
                  <c:v>0.96875</c:v>
                </c:pt>
                <c:pt idx="3">
                  <c:v>0.90625</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56024896"/>
        <c:axId val="283655616"/>
      </c:barChart>
      <c:catAx>
        <c:axId val="156024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655616"/>
        <c:crosses val="autoZero"/>
        <c:auto val="1"/>
        <c:lblAlgn val="ctr"/>
        <c:lblOffset val="100"/>
        <c:noMultiLvlLbl val="0"/>
      </c:catAx>
      <c:valAx>
        <c:axId val="283655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6024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0.86111111111111116</c:v>
                </c:pt>
                <c:pt idx="2">
                  <c:v>0.68181818181818177</c:v>
                </c:pt>
                <c:pt idx="3">
                  <c:v>1</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323315408"/>
        <c:axId val="323318672"/>
      </c:barChart>
      <c:catAx>
        <c:axId val="323315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318672"/>
        <c:crosses val="autoZero"/>
        <c:auto val="1"/>
        <c:lblAlgn val="ctr"/>
        <c:lblOffset val="100"/>
        <c:noMultiLvlLbl val="0"/>
      </c:catAx>
      <c:valAx>
        <c:axId val="323318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315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0.6875</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323319760"/>
        <c:axId val="323320848"/>
      </c:barChart>
      <c:catAx>
        <c:axId val="323319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320848"/>
        <c:crosses val="autoZero"/>
        <c:auto val="1"/>
        <c:lblAlgn val="ctr"/>
        <c:lblOffset val="100"/>
        <c:noMultiLvlLbl val="0"/>
      </c:catAx>
      <c:valAx>
        <c:axId val="323320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319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0.33333333333333331</c:v>
                </c:pt>
                <c:pt idx="2">
                  <c:v>0.66666666666666663</c:v>
                </c:pt>
                <c:pt idx="3">
                  <c:v>0.875</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323066976"/>
        <c:axId val="323065888"/>
      </c:barChart>
      <c:catAx>
        <c:axId val="323066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065888"/>
        <c:crosses val="autoZero"/>
        <c:auto val="1"/>
        <c:lblAlgn val="ctr"/>
        <c:lblOffset val="100"/>
        <c:noMultiLvlLbl val="0"/>
      </c:catAx>
      <c:valAx>
        <c:axId val="323065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066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0.75</c:v>
                </c:pt>
                <c:pt idx="2">
                  <c:v>0.8571428571428571</c:v>
                </c:pt>
                <c:pt idx="3">
                  <c:v>0.94444444444444442</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323062080"/>
        <c:axId val="323063168"/>
      </c:barChart>
      <c:catAx>
        <c:axId val="323062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063168"/>
        <c:crosses val="autoZero"/>
        <c:auto val="1"/>
        <c:lblAlgn val="ctr"/>
        <c:lblOffset val="100"/>
        <c:noMultiLvlLbl val="0"/>
      </c:catAx>
      <c:valAx>
        <c:axId val="323063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062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23060992"/>
        <c:axId val="323059904"/>
      </c:barChart>
      <c:catAx>
        <c:axId val="323060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059904"/>
        <c:crosses val="autoZero"/>
        <c:auto val="1"/>
        <c:lblAlgn val="ctr"/>
        <c:lblOffset val="100"/>
        <c:noMultiLvlLbl val="0"/>
      </c:catAx>
      <c:valAx>
        <c:axId val="3230599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060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0.93518518518518523</c:v>
                </c:pt>
                <c:pt idx="1">
                  <c:v>0.87623762376237624</c:v>
                </c:pt>
                <c:pt idx="2">
                  <c:v>0.88461538461538458</c:v>
                </c:pt>
                <c:pt idx="3">
                  <c:v>0.93814432989690721</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23062624"/>
        <c:axId val="323946800"/>
      </c:barChart>
      <c:catAx>
        <c:axId val="323062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946800"/>
        <c:crosses val="autoZero"/>
        <c:auto val="1"/>
        <c:lblAlgn val="ctr"/>
        <c:lblOffset val="100"/>
        <c:noMultiLvlLbl val="0"/>
      </c:catAx>
      <c:valAx>
        <c:axId val="323946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062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0.9636963696369637</c:v>
                </c:pt>
                <c:pt idx="1">
                  <c:v>0.83396946564885499</c:v>
                </c:pt>
                <c:pt idx="2">
                  <c:v>0.85636363636363633</c:v>
                </c:pt>
                <c:pt idx="3">
                  <c:v>0.93436293436293438</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23950064"/>
        <c:axId val="323951152"/>
      </c:barChart>
      <c:catAx>
        <c:axId val="323950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951152"/>
        <c:crosses val="autoZero"/>
        <c:auto val="1"/>
        <c:lblAlgn val="ctr"/>
        <c:lblOffset val="100"/>
        <c:noMultiLvlLbl val="0"/>
      </c:catAx>
      <c:valAx>
        <c:axId val="323951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950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0.94944077741107447</c:v>
                </c:pt>
                <c:pt idx="1">
                  <c:v>0.85510354470561567</c:v>
                </c:pt>
                <c:pt idx="2">
                  <c:v>0.87048951048951051</c:v>
                </c:pt>
                <c:pt idx="3">
                  <c:v>0.93625363212992085</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23947888"/>
        <c:axId val="323950608"/>
        <c:extLst xmlns:c16r2="http://schemas.microsoft.com/office/drawing/2015/06/chart"/>
      </c:barChart>
      <c:catAx>
        <c:axId val="3239478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950608"/>
        <c:crosses val="autoZero"/>
        <c:auto val="1"/>
        <c:lblAlgn val="ctr"/>
        <c:lblOffset val="100"/>
        <c:noMultiLvlLbl val="0"/>
      </c:catAx>
      <c:valAx>
        <c:axId val="32395060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23947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0.72857142857142865</c:v>
                </c:pt>
                <c:pt idx="1">
                  <c:v>0.57291666666666663</c:v>
                </c:pt>
                <c:pt idx="2">
                  <c:v>0.64634353741496597</c:v>
                </c:pt>
                <c:pt idx="3">
                  <c:v>0.65530303030303028</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23949520"/>
        <c:axId val="323944624"/>
        <c:extLst xmlns:c16r2="http://schemas.microsoft.com/office/drawing/2015/06/chart"/>
      </c:barChart>
      <c:catAx>
        <c:axId val="323949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944624"/>
        <c:crosses val="autoZero"/>
        <c:auto val="1"/>
        <c:lblAlgn val="ctr"/>
        <c:lblOffset val="100"/>
        <c:noMultiLvlLbl val="0"/>
      </c:catAx>
      <c:valAx>
        <c:axId val="323944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23949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0.94285714285714284</c:v>
                </c:pt>
                <c:pt idx="1">
                  <c:v>0.875</c:v>
                </c:pt>
                <c:pt idx="2">
                  <c:v>0.80769230769230771</c:v>
                </c:pt>
                <c:pt idx="3">
                  <c:v>0.96551724137931039</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83643648"/>
        <c:axId val="283645824"/>
      </c:barChart>
      <c:catAx>
        <c:axId val="2836436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645824"/>
        <c:crosses val="autoZero"/>
        <c:auto val="1"/>
        <c:lblAlgn val="ctr"/>
        <c:lblOffset val="100"/>
        <c:noMultiLvlLbl val="0"/>
      </c:catAx>
      <c:valAx>
        <c:axId val="283645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3643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0.97142857142857142</c:v>
                </c:pt>
                <c:pt idx="1">
                  <c:v>0.7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83647456"/>
        <c:axId val="283648544"/>
      </c:barChart>
      <c:catAx>
        <c:axId val="283647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3648544"/>
        <c:crosses val="autoZero"/>
        <c:auto val="1"/>
        <c:lblAlgn val="ctr"/>
        <c:lblOffset val="100"/>
        <c:noMultiLvlLbl val="0"/>
      </c:catAx>
      <c:valAx>
        <c:axId val="283648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3647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0.93548387096774188</c:v>
                </c:pt>
                <c:pt idx="1">
                  <c:v>0.671875</c:v>
                </c:pt>
                <c:pt idx="2">
                  <c:v>0.703125</c:v>
                </c:pt>
                <c:pt idx="3">
                  <c:v>0.85483870967741937</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83653440"/>
        <c:axId val="92759504"/>
      </c:barChart>
      <c:catAx>
        <c:axId val="283653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2759504"/>
        <c:crosses val="autoZero"/>
        <c:auto val="1"/>
        <c:lblAlgn val="ctr"/>
        <c:lblOffset val="100"/>
        <c:noMultiLvlLbl val="0"/>
      </c:catAx>
      <c:valAx>
        <c:axId val="92759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3653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1</c:v>
                </c:pt>
                <c:pt idx="1">
                  <c:v>0.70270270270270274</c:v>
                </c:pt>
                <c:pt idx="2">
                  <c:v>0.84146341463414631</c:v>
                </c:pt>
                <c:pt idx="3">
                  <c:v>0.90789473684210531</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320854800"/>
        <c:axId val="320856432"/>
      </c:barChart>
      <c:catAx>
        <c:axId val="320854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0856432"/>
        <c:crosses val="autoZero"/>
        <c:auto val="1"/>
        <c:lblAlgn val="ctr"/>
        <c:lblOffset val="100"/>
        <c:noMultiLvlLbl val="0"/>
      </c:catAx>
      <c:valAx>
        <c:axId val="320856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085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1</c:v>
                </c:pt>
                <c:pt idx="1">
                  <c:v>0.92647058823529416</c:v>
                </c:pt>
                <c:pt idx="2">
                  <c:v>0.94117647058823528</c:v>
                </c:pt>
                <c:pt idx="3">
                  <c:v>0.88235294117647056</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320855888"/>
        <c:axId val="320852080"/>
      </c:barChart>
      <c:catAx>
        <c:axId val="320855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0852080"/>
        <c:crosses val="autoZero"/>
        <c:auto val="1"/>
        <c:lblAlgn val="ctr"/>
        <c:lblOffset val="100"/>
        <c:noMultiLvlLbl val="0"/>
      </c:catAx>
      <c:valAx>
        <c:axId val="320852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0855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0.95833333333333337</c:v>
                </c:pt>
                <c:pt idx="1">
                  <c:v>0.95454545454545459</c:v>
                </c:pt>
                <c:pt idx="2">
                  <c:v>0.91666666666666663</c:v>
                </c:pt>
                <c:pt idx="3">
                  <c:v>1</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320854256"/>
        <c:axId val="320856976"/>
      </c:barChart>
      <c:catAx>
        <c:axId val="320854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0856976"/>
        <c:crosses val="autoZero"/>
        <c:auto val="1"/>
        <c:lblAlgn val="ctr"/>
        <c:lblOffset val="100"/>
        <c:noMultiLvlLbl val="0"/>
      </c:catAx>
      <c:valAx>
        <c:axId val="320856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0854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0.67647058823529416</c:v>
                </c:pt>
                <c:pt idx="2">
                  <c:v>0.88235294117647056</c:v>
                </c:pt>
                <c:pt idx="3">
                  <c:v>0.91176470588235292</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320858608"/>
        <c:axId val="323316496"/>
      </c:barChart>
      <c:catAx>
        <c:axId val="320858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316496"/>
        <c:crosses val="autoZero"/>
        <c:auto val="1"/>
        <c:lblAlgn val="ctr"/>
        <c:lblOffset val="100"/>
        <c:noMultiLvlLbl val="0"/>
      </c:catAx>
      <c:valAx>
        <c:axId val="323316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0858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0.96551724137931039</c:v>
                </c:pt>
                <c:pt idx="1">
                  <c:v>0.9821428571428571</c:v>
                </c:pt>
                <c:pt idx="2">
                  <c:v>0.9821428571428571</c:v>
                </c:pt>
                <c:pt idx="3">
                  <c:v>1</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323314320"/>
        <c:axId val="323319216"/>
      </c:barChart>
      <c:catAx>
        <c:axId val="323314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3319216"/>
        <c:crosses val="autoZero"/>
        <c:auto val="1"/>
        <c:lblAlgn val="ctr"/>
        <c:lblOffset val="100"/>
        <c:noMultiLvlLbl val="0"/>
      </c:catAx>
      <c:valAx>
        <c:axId val="323319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3314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a16="http://schemas.microsoft.com/office/drawing/2014/main" xmlns=""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a16="http://schemas.microsoft.com/office/drawing/2014/main" xmlns=""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a16="http://schemas.microsoft.com/office/drawing/2014/main" xmlns=""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a16="http://schemas.microsoft.com/office/drawing/2014/main" xmlns=""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a16="http://schemas.microsoft.com/office/drawing/2014/main" xmlns=""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a16="http://schemas.microsoft.com/office/drawing/2014/main" xmlns=""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3" zoomScaleSheetLayoutView="100" workbookViewId="0">
      <selection activeCell="G19" sqref="G19"/>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3" t="s">
        <v>324</v>
      </c>
      <c r="B18" s="303"/>
      <c r="C18" s="303"/>
      <c r="D18" s="304" t="s">
        <v>408</v>
      </c>
      <c r="E18" s="304"/>
      <c r="F18" s="304"/>
      <c r="G18" s="304"/>
      <c r="H18" s="304"/>
      <c r="I18" s="304"/>
      <c r="J18" s="304"/>
      <c r="K18" s="304"/>
    </row>
    <row r="20" spans="1:11" ht="16.5" x14ac:dyDescent="0.3">
      <c r="A20" s="83"/>
      <c r="B20" s="78"/>
      <c r="C20" s="78"/>
      <c r="D20" s="78"/>
      <c r="E20" s="78"/>
      <c r="F20" s="78"/>
      <c r="G20" s="78"/>
      <c r="H20" s="78"/>
      <c r="I20" s="78"/>
    </row>
    <row r="21" spans="1:11" x14ac:dyDescent="0.25">
      <c r="A21" s="305" t="s">
        <v>325</v>
      </c>
      <c r="B21" s="305"/>
      <c r="C21" s="305"/>
      <c r="D21" s="305"/>
      <c r="E21" s="305"/>
      <c r="F21" s="305"/>
      <c r="G21" s="305"/>
      <c r="H21" s="305"/>
      <c r="I21" s="305"/>
      <c r="J21" s="305"/>
      <c r="K21" s="305"/>
    </row>
    <row r="22" spans="1:11" x14ac:dyDescent="0.25">
      <c r="A22" s="84"/>
      <c r="B22" s="79"/>
      <c r="C22" s="79"/>
      <c r="D22" s="78"/>
      <c r="E22" s="78"/>
      <c r="F22" s="78"/>
      <c r="G22" s="78"/>
      <c r="H22" s="78"/>
      <c r="I22" s="78"/>
    </row>
    <row r="23" spans="1:11" ht="42" customHeight="1" x14ac:dyDescent="0.25">
      <c r="A23" s="85" t="s">
        <v>326</v>
      </c>
      <c r="B23" s="306" t="s">
        <v>327</v>
      </c>
      <c r="C23" s="306"/>
      <c r="D23" s="78"/>
      <c r="E23" s="78"/>
      <c r="F23" s="78"/>
      <c r="G23" s="78"/>
      <c r="H23" s="78"/>
      <c r="I23" s="78"/>
      <c r="J23" s="77" t="str">
        <f>D18</f>
        <v>CHIHIA</v>
      </c>
    </row>
    <row r="24" spans="1:11" ht="33" customHeight="1" x14ac:dyDescent="0.25">
      <c r="A24" s="86" t="s">
        <v>328</v>
      </c>
      <c r="B24" s="307">
        <f>AVERAGE('A1 Exploitation'!D549,'A1 Technique'!D199)</f>
        <v>0.94944077741107447</v>
      </c>
      <c r="C24" s="307"/>
      <c r="D24" s="78"/>
      <c r="E24" s="78"/>
      <c r="F24" s="78"/>
      <c r="G24" s="78"/>
      <c r="H24" s="78"/>
      <c r="I24" s="78"/>
    </row>
    <row r="25" spans="1:11" ht="33" customHeight="1" x14ac:dyDescent="0.25">
      <c r="A25" s="85" t="s">
        <v>329</v>
      </c>
      <c r="B25" s="307">
        <f>AVERAGE('A2 Exploitation'!D549,'A2 Technique'!D199)</f>
        <v>0.85510354470561567</v>
      </c>
      <c r="C25" s="307"/>
      <c r="D25" s="78"/>
      <c r="E25" s="78"/>
      <c r="F25" s="78"/>
      <c r="G25" s="78"/>
      <c r="H25" s="78"/>
      <c r="I25" s="78"/>
    </row>
    <row r="26" spans="1:11" ht="33" customHeight="1" x14ac:dyDescent="0.25">
      <c r="A26" s="86" t="s">
        <v>330</v>
      </c>
      <c r="B26" s="307">
        <f>AVERAGE('A3 Exploitation'!D549,'A3 Technique'!D199)</f>
        <v>0.87048951048951051</v>
      </c>
      <c r="C26" s="307"/>
      <c r="D26" s="78"/>
      <c r="E26" s="78"/>
      <c r="F26" s="78"/>
      <c r="G26" s="78"/>
      <c r="H26" s="78"/>
      <c r="I26" s="78"/>
    </row>
    <row r="27" spans="1:11" ht="33" customHeight="1" x14ac:dyDescent="0.25">
      <c r="A27" s="86" t="s">
        <v>331</v>
      </c>
      <c r="B27" s="307">
        <f>AVERAGE('A4 Exploitation'!D549,'A4 Technique'!D199)</f>
        <v>0.93625363212992085</v>
      </c>
      <c r="C27" s="307"/>
      <c r="D27" s="78"/>
      <c r="E27" s="78"/>
      <c r="F27" s="78"/>
      <c r="G27" s="78"/>
      <c r="H27" s="78"/>
      <c r="I27" s="78"/>
    </row>
    <row r="28" spans="1:11" ht="33" customHeight="1" x14ac:dyDescent="0.25">
      <c r="A28" s="85" t="s">
        <v>332</v>
      </c>
      <c r="B28" s="307">
        <f>AVERAGE('A5 Exploitation'!D549,'A5 Technique'!D199)</f>
        <v>0</v>
      </c>
      <c r="C28" s="307"/>
      <c r="D28" s="78"/>
      <c r="E28" s="78"/>
      <c r="F28" s="78"/>
      <c r="G28" s="78"/>
      <c r="H28" s="78"/>
      <c r="I28" s="78"/>
    </row>
    <row r="29" spans="1:11" ht="33" customHeight="1" x14ac:dyDescent="0.25">
      <c r="A29" s="85" t="s">
        <v>333</v>
      </c>
      <c r="B29" s="307">
        <f>AVERAGE('A6 Exploitation'!D549,'A6 Technique'!D199)</f>
        <v>0</v>
      </c>
      <c r="C29" s="307"/>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6" t="s">
        <v>334</v>
      </c>
      <c r="C33" s="306"/>
      <c r="D33" s="78"/>
      <c r="E33" s="78"/>
      <c r="F33" s="78"/>
      <c r="G33" s="78"/>
      <c r="H33" s="78"/>
      <c r="I33" s="78"/>
      <c r="J33" s="77" t="str">
        <f>D18</f>
        <v>CHIHIA</v>
      </c>
    </row>
    <row r="34" spans="1:10" ht="33" customHeight="1" x14ac:dyDescent="0.25">
      <c r="A34" s="86" t="s">
        <v>328</v>
      </c>
      <c r="B34" s="307">
        <f>'A1 Exploitation'!D549</f>
        <v>0.9636963696369637</v>
      </c>
      <c r="C34" s="307"/>
      <c r="D34" s="78"/>
      <c r="E34" s="78"/>
      <c r="F34" s="78"/>
      <c r="G34" s="78"/>
      <c r="H34" s="78"/>
      <c r="I34" s="78"/>
    </row>
    <row r="35" spans="1:10" ht="33" customHeight="1" x14ac:dyDescent="0.25">
      <c r="A35" s="85" t="s">
        <v>329</v>
      </c>
      <c r="B35" s="307">
        <f>'A2 Exploitation'!D549</f>
        <v>0.83396946564885499</v>
      </c>
      <c r="C35" s="307"/>
      <c r="D35" s="78"/>
      <c r="E35" s="78"/>
      <c r="F35" s="78"/>
      <c r="G35" s="78"/>
      <c r="H35" s="78"/>
      <c r="I35" s="78"/>
    </row>
    <row r="36" spans="1:10" ht="33" customHeight="1" x14ac:dyDescent="0.25">
      <c r="A36" s="86" t="s">
        <v>330</v>
      </c>
      <c r="B36" s="307">
        <f>'A3 Exploitation'!D549</f>
        <v>0.85636363636363633</v>
      </c>
      <c r="C36" s="307"/>
      <c r="D36" s="78"/>
      <c r="E36" s="78"/>
      <c r="F36" s="78"/>
      <c r="G36" s="78"/>
      <c r="H36" s="78"/>
      <c r="I36" s="78"/>
    </row>
    <row r="37" spans="1:10" ht="33" customHeight="1" x14ac:dyDescent="0.25">
      <c r="A37" s="86" t="s">
        <v>331</v>
      </c>
      <c r="B37" s="307">
        <f>'A4 Exploitation'!D549</f>
        <v>0.93436293436293438</v>
      </c>
      <c r="C37" s="307"/>
      <c r="D37" s="78"/>
      <c r="E37" s="78"/>
      <c r="F37" s="78"/>
      <c r="G37" s="78"/>
      <c r="H37" s="78"/>
      <c r="I37" s="78"/>
    </row>
    <row r="38" spans="1:10" ht="33" customHeight="1" x14ac:dyDescent="0.25">
      <c r="A38" s="85" t="s">
        <v>332</v>
      </c>
      <c r="B38" s="307">
        <f>'A5 Exploitation'!D549</f>
        <v>0</v>
      </c>
      <c r="C38" s="307"/>
      <c r="D38" s="78"/>
      <c r="E38" s="78"/>
      <c r="F38" s="78"/>
      <c r="G38" s="78"/>
      <c r="H38" s="78"/>
      <c r="I38" s="78"/>
    </row>
    <row r="39" spans="1:10" ht="33" customHeight="1" x14ac:dyDescent="0.25">
      <c r="A39" s="85" t="s">
        <v>333</v>
      </c>
      <c r="B39" s="307">
        <f>'A6 Exploitation'!D549</f>
        <v>0</v>
      </c>
      <c r="C39" s="307"/>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8" t="s">
        <v>335</v>
      </c>
      <c r="C42" s="308"/>
      <c r="D42" s="78"/>
      <c r="E42" s="78"/>
      <c r="F42" s="78"/>
      <c r="G42" s="78"/>
      <c r="H42" s="78"/>
      <c r="I42" s="78"/>
      <c r="J42" s="77" t="str">
        <f>D18</f>
        <v>CHIHIA</v>
      </c>
    </row>
    <row r="43" spans="1:10" ht="33" customHeight="1" x14ac:dyDescent="0.25">
      <c r="A43" s="86" t="s">
        <v>328</v>
      </c>
      <c r="B43" s="307">
        <f>AVERAGE('A1 Exploitation'!D547, 'A1 Technique'!D197)</f>
        <v>0.72857142857142865</v>
      </c>
      <c r="C43" s="307"/>
      <c r="D43" s="78"/>
      <c r="E43" s="78"/>
      <c r="F43" s="78"/>
      <c r="G43" s="78"/>
      <c r="H43" s="78"/>
      <c r="I43" s="78"/>
    </row>
    <row r="44" spans="1:10" ht="33" customHeight="1" x14ac:dyDescent="0.25">
      <c r="A44" s="85" t="s">
        <v>329</v>
      </c>
      <c r="B44" s="307">
        <f>AVERAGE('A2 Exploitation'!D547, 'A2 Technique'!D197)</f>
        <v>0.57291666666666663</v>
      </c>
      <c r="C44" s="307"/>
      <c r="D44" s="78"/>
      <c r="E44" s="78"/>
      <c r="F44" s="78"/>
      <c r="G44" s="78"/>
      <c r="H44" s="78"/>
      <c r="I44" s="78"/>
    </row>
    <row r="45" spans="1:10" ht="33" customHeight="1" x14ac:dyDescent="0.25">
      <c r="A45" s="86" t="s">
        <v>330</v>
      </c>
      <c r="B45" s="307">
        <f>AVERAGE('A3 Exploitation'!D547, 'A3 Technique'!D197)</f>
        <v>0.64634353741496597</v>
      </c>
      <c r="C45" s="307"/>
      <c r="D45" s="78"/>
      <c r="E45" s="78"/>
      <c r="F45" s="78"/>
      <c r="G45" s="78"/>
      <c r="H45" s="78"/>
      <c r="I45" s="78"/>
    </row>
    <row r="46" spans="1:10" ht="33" customHeight="1" x14ac:dyDescent="0.25">
      <c r="A46" s="86" t="s">
        <v>331</v>
      </c>
      <c r="B46" s="307">
        <f>AVERAGE('A4 Exploitation'!D547, 'A4 Technique'!D197)</f>
        <v>0.65530303030303028</v>
      </c>
      <c r="C46" s="307"/>
      <c r="D46" s="78"/>
      <c r="E46" s="78"/>
      <c r="F46" s="78"/>
      <c r="G46" s="78"/>
      <c r="H46" s="78"/>
      <c r="I46" s="78"/>
    </row>
    <row r="47" spans="1:10" ht="33" customHeight="1" x14ac:dyDescent="0.25">
      <c r="A47" s="85" t="s">
        <v>332</v>
      </c>
      <c r="B47" s="307" t="e">
        <f>AVERAGE('A5 Exploitation'!D547, 'A5 Technique'!D197)</f>
        <v>#DIV/0!</v>
      </c>
      <c r="C47" s="307"/>
      <c r="D47" s="78"/>
      <c r="E47" s="78"/>
      <c r="F47" s="78"/>
      <c r="G47" s="78"/>
      <c r="H47" s="78"/>
      <c r="I47" s="78"/>
    </row>
    <row r="48" spans="1:10" ht="33" customHeight="1" x14ac:dyDescent="0.25">
      <c r="A48" s="85" t="s">
        <v>333</v>
      </c>
      <c r="B48" s="307" t="e">
        <f>AVERAGE('A6 Exploitation'!D547, 'A6 Technique'!D197)</f>
        <v>#DIV/0!</v>
      </c>
      <c r="C48" s="307"/>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6" t="s">
        <v>336</v>
      </c>
      <c r="C51" s="306"/>
      <c r="D51" s="78"/>
      <c r="E51" s="78"/>
      <c r="F51" s="78"/>
      <c r="G51" s="78"/>
      <c r="H51" s="78"/>
      <c r="I51" s="78"/>
      <c r="J51" s="77" t="str">
        <f>D18</f>
        <v>CHIHIA</v>
      </c>
    </row>
    <row r="52" spans="1:10" ht="33" customHeight="1" x14ac:dyDescent="0.25">
      <c r="A52" s="86" t="s">
        <v>328</v>
      </c>
      <c r="B52" s="309">
        <f>'A1 Exploitation'!D46</f>
        <v>1</v>
      </c>
      <c r="C52" s="309"/>
      <c r="D52" s="78"/>
      <c r="E52" s="78"/>
      <c r="F52" s="78"/>
      <c r="G52" s="78"/>
      <c r="H52" s="78"/>
      <c r="I52" s="78"/>
    </row>
    <row r="53" spans="1:10" ht="33" customHeight="1" x14ac:dyDescent="0.25">
      <c r="A53" s="85" t="s">
        <v>329</v>
      </c>
      <c r="B53" s="309">
        <f>'A2 Exploitation'!D46</f>
        <v>0.96666666666666667</v>
      </c>
      <c r="C53" s="309"/>
      <c r="D53" s="78"/>
      <c r="E53" s="78"/>
      <c r="F53" s="78"/>
      <c r="G53" s="78"/>
      <c r="H53" s="78"/>
      <c r="I53" s="78"/>
    </row>
    <row r="54" spans="1:10" ht="33" customHeight="1" x14ac:dyDescent="0.25">
      <c r="A54" s="86" t="s">
        <v>330</v>
      </c>
      <c r="B54" s="309">
        <f>'A3 Exploitation'!D46</f>
        <v>0.96875</v>
      </c>
      <c r="C54" s="309"/>
      <c r="D54" s="78"/>
      <c r="E54" s="78"/>
      <c r="F54" s="78"/>
      <c r="G54" s="78"/>
      <c r="H54" s="78"/>
      <c r="I54" s="78"/>
    </row>
    <row r="55" spans="1:10" ht="33" customHeight="1" x14ac:dyDescent="0.25">
      <c r="A55" s="86" t="s">
        <v>331</v>
      </c>
      <c r="B55" s="309">
        <f>'A4 Exploitation'!D46</f>
        <v>0.90625</v>
      </c>
      <c r="C55" s="309"/>
      <c r="D55" s="78"/>
      <c r="E55" s="78"/>
      <c r="F55" s="78"/>
      <c r="G55" s="78"/>
      <c r="H55" s="78"/>
      <c r="I55" s="78"/>
    </row>
    <row r="56" spans="1:10" ht="33" customHeight="1" x14ac:dyDescent="0.25">
      <c r="A56" s="85" t="s">
        <v>332</v>
      </c>
      <c r="B56" s="309">
        <f>'A5 Exploitation'!D46</f>
        <v>0</v>
      </c>
      <c r="C56" s="309"/>
      <c r="D56" s="78"/>
      <c r="E56" s="78"/>
      <c r="F56" s="78"/>
      <c r="G56" s="78"/>
      <c r="H56" s="78"/>
      <c r="I56" s="78"/>
    </row>
    <row r="57" spans="1:10" ht="33" customHeight="1" x14ac:dyDescent="0.25">
      <c r="A57" s="85" t="s">
        <v>333</v>
      </c>
      <c r="B57" s="309">
        <f>'A6 Exploitation'!D46</f>
        <v>0</v>
      </c>
      <c r="C57" s="309"/>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6" t="s">
        <v>337</v>
      </c>
      <c r="C60" s="306"/>
      <c r="D60" s="78"/>
      <c r="E60" s="78"/>
      <c r="F60" s="78"/>
      <c r="G60" s="78"/>
      <c r="H60" s="78"/>
      <c r="I60" s="78"/>
      <c r="J60" s="77" t="str">
        <f>D18</f>
        <v>CHIHIA</v>
      </c>
    </row>
    <row r="61" spans="1:10" ht="33" customHeight="1" x14ac:dyDescent="0.25">
      <c r="A61" s="86" t="s">
        <v>328</v>
      </c>
      <c r="B61" s="307">
        <f>'A1 Exploitation'!D103</f>
        <v>0.94285714285714284</v>
      </c>
      <c r="C61" s="307"/>
      <c r="D61" s="78"/>
      <c r="E61" s="78"/>
      <c r="F61" s="78"/>
      <c r="G61" s="78"/>
      <c r="H61" s="78"/>
      <c r="I61" s="78"/>
    </row>
    <row r="62" spans="1:10" ht="33" customHeight="1" x14ac:dyDescent="0.25">
      <c r="A62" s="85" t="s">
        <v>329</v>
      </c>
      <c r="B62" s="307">
        <f>'A2 Exploitation'!D103</f>
        <v>0.875</v>
      </c>
      <c r="C62" s="307"/>
      <c r="D62" s="78"/>
      <c r="E62" s="78"/>
      <c r="F62" s="78"/>
      <c r="G62" s="78"/>
      <c r="H62" s="78"/>
      <c r="I62" s="78"/>
    </row>
    <row r="63" spans="1:10" ht="33" customHeight="1" x14ac:dyDescent="0.25">
      <c r="A63" s="86" t="s">
        <v>330</v>
      </c>
      <c r="B63" s="307">
        <f>'A3 Exploitation'!D103</f>
        <v>0.80769230769230771</v>
      </c>
      <c r="C63" s="307"/>
      <c r="D63" s="78"/>
      <c r="E63" s="78"/>
      <c r="F63" s="78"/>
      <c r="G63" s="78"/>
      <c r="H63" s="78"/>
      <c r="I63" s="78"/>
    </row>
    <row r="64" spans="1:10" ht="33" customHeight="1" x14ac:dyDescent="0.25">
      <c r="A64" s="86" t="s">
        <v>331</v>
      </c>
      <c r="B64" s="307">
        <f>'A4 Exploitation'!D103</f>
        <v>0.96551724137931039</v>
      </c>
      <c r="C64" s="307"/>
      <c r="D64" s="78"/>
      <c r="E64" s="78"/>
      <c r="F64" s="78"/>
      <c r="G64" s="78"/>
      <c r="H64" s="78"/>
      <c r="I64" s="78"/>
    </row>
    <row r="65" spans="1:10" ht="33" customHeight="1" x14ac:dyDescent="0.25">
      <c r="A65" s="85" t="s">
        <v>332</v>
      </c>
      <c r="B65" s="307">
        <f>'A5 Exploitation'!D103</f>
        <v>0</v>
      </c>
      <c r="C65" s="307"/>
      <c r="D65" s="78"/>
      <c r="E65" s="78"/>
      <c r="F65" s="78"/>
      <c r="G65" s="78"/>
      <c r="H65" s="78"/>
      <c r="I65" s="78"/>
    </row>
    <row r="66" spans="1:10" ht="33" customHeight="1" x14ac:dyDescent="0.25">
      <c r="A66" s="85" t="s">
        <v>333</v>
      </c>
      <c r="B66" s="307">
        <f>'A6 Exploitation'!D103</f>
        <v>0</v>
      </c>
      <c r="C66" s="307"/>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6" t="s">
        <v>338</v>
      </c>
      <c r="C69" s="306"/>
      <c r="D69" s="78"/>
      <c r="E69" s="78"/>
      <c r="F69" s="78"/>
      <c r="G69" s="78"/>
      <c r="H69" s="78"/>
      <c r="I69" s="78"/>
      <c r="J69" s="77" t="str">
        <f>D18</f>
        <v>CHIHIA</v>
      </c>
    </row>
    <row r="70" spans="1:10" ht="33" customHeight="1" x14ac:dyDescent="0.25">
      <c r="A70" s="86" t="s">
        <v>328</v>
      </c>
      <c r="B70" s="307">
        <f>'A1 Exploitation'!D158</f>
        <v>0.97142857142857142</v>
      </c>
      <c r="C70" s="307"/>
      <c r="D70" s="78"/>
      <c r="E70" s="78"/>
      <c r="F70" s="78"/>
      <c r="G70" s="78"/>
      <c r="H70" s="78"/>
      <c r="I70" s="78"/>
    </row>
    <row r="71" spans="1:10" ht="33" customHeight="1" x14ac:dyDescent="0.25">
      <c r="A71" s="85" t="s">
        <v>329</v>
      </c>
      <c r="B71" s="307">
        <f>'A2 Exploitation'!D158</f>
        <v>0.7</v>
      </c>
      <c r="C71" s="307"/>
      <c r="D71" s="78"/>
      <c r="E71" s="78"/>
      <c r="F71" s="78"/>
      <c r="G71" s="78"/>
      <c r="H71" s="78"/>
      <c r="I71" s="78"/>
    </row>
    <row r="72" spans="1:10" ht="33" customHeight="1" x14ac:dyDescent="0.25">
      <c r="A72" s="86" t="s">
        <v>330</v>
      </c>
      <c r="B72" s="307" t="e">
        <f>'A3 Exploitation'!D158</f>
        <v>#DIV/0!</v>
      </c>
      <c r="C72" s="307"/>
      <c r="D72" s="78"/>
      <c r="E72" s="78"/>
      <c r="F72" s="78"/>
      <c r="G72" s="78"/>
      <c r="H72" s="78"/>
      <c r="I72" s="78"/>
    </row>
    <row r="73" spans="1:10" ht="33" customHeight="1" x14ac:dyDescent="0.25">
      <c r="A73" s="86" t="s">
        <v>331</v>
      </c>
      <c r="B73" s="307" t="e">
        <f>'A4 Exploitation'!D158</f>
        <v>#DIV/0!</v>
      </c>
      <c r="C73" s="307"/>
      <c r="D73" s="78"/>
      <c r="E73" s="78"/>
      <c r="F73" s="78"/>
      <c r="G73" s="78"/>
      <c r="H73" s="78"/>
      <c r="I73" s="78"/>
    </row>
    <row r="74" spans="1:10" ht="33" customHeight="1" x14ac:dyDescent="0.25">
      <c r="A74" s="85" t="s">
        <v>332</v>
      </c>
      <c r="B74" s="307">
        <f>'A5 Exploitation'!D158</f>
        <v>0</v>
      </c>
      <c r="C74" s="307"/>
      <c r="D74" s="78"/>
      <c r="E74" s="78"/>
      <c r="F74" s="78"/>
      <c r="G74" s="78"/>
      <c r="H74" s="78"/>
      <c r="I74" s="78"/>
    </row>
    <row r="75" spans="1:10" ht="33" customHeight="1" x14ac:dyDescent="0.25">
      <c r="A75" s="85" t="s">
        <v>333</v>
      </c>
      <c r="B75" s="307">
        <f>'A6 Exploitation'!D158</f>
        <v>0</v>
      </c>
      <c r="C75" s="307"/>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6" t="s">
        <v>339</v>
      </c>
      <c r="C78" s="306"/>
      <c r="D78" s="78"/>
      <c r="E78" s="78"/>
      <c r="F78" s="78"/>
      <c r="G78" s="78"/>
      <c r="H78" s="78"/>
      <c r="I78" s="78"/>
      <c r="J78" s="77" t="str">
        <f>D18</f>
        <v>CHIHIA</v>
      </c>
    </row>
    <row r="79" spans="1:10" ht="33" customHeight="1" x14ac:dyDescent="0.25">
      <c r="A79" s="86" t="s">
        <v>328</v>
      </c>
      <c r="B79" s="307">
        <f>'A1 Exploitation'!D205</f>
        <v>0.93548387096774188</v>
      </c>
      <c r="C79" s="307"/>
      <c r="D79" s="78"/>
      <c r="E79" s="78"/>
      <c r="F79" s="78"/>
      <c r="G79" s="78"/>
      <c r="H79" s="78"/>
      <c r="I79" s="78"/>
    </row>
    <row r="80" spans="1:10" ht="33" customHeight="1" x14ac:dyDescent="0.25">
      <c r="A80" s="85" t="s">
        <v>329</v>
      </c>
      <c r="B80" s="307">
        <f>'A2 Exploitation'!D205</f>
        <v>0.671875</v>
      </c>
      <c r="C80" s="307"/>
      <c r="D80" s="78"/>
      <c r="E80" s="78"/>
      <c r="F80" s="78"/>
      <c r="G80" s="78"/>
      <c r="H80" s="78"/>
      <c r="I80" s="78"/>
    </row>
    <row r="81" spans="1:10" ht="33" customHeight="1" x14ac:dyDescent="0.25">
      <c r="A81" s="86" t="s">
        <v>330</v>
      </c>
      <c r="B81" s="307">
        <f>'A3 Exploitation'!D205</f>
        <v>0.703125</v>
      </c>
      <c r="C81" s="307"/>
      <c r="D81" s="78"/>
      <c r="E81" s="78"/>
      <c r="F81" s="78"/>
      <c r="G81" s="78"/>
      <c r="H81" s="78"/>
      <c r="I81" s="78"/>
    </row>
    <row r="82" spans="1:10" ht="33" customHeight="1" x14ac:dyDescent="0.25">
      <c r="A82" s="86" t="s">
        <v>331</v>
      </c>
      <c r="B82" s="307">
        <f>'A4 Exploitation'!D205</f>
        <v>0.85483870967741937</v>
      </c>
      <c r="C82" s="307"/>
      <c r="D82" s="78"/>
      <c r="E82" s="78"/>
      <c r="F82" s="78"/>
      <c r="G82" s="78"/>
      <c r="H82" s="78"/>
      <c r="I82" s="78"/>
    </row>
    <row r="83" spans="1:10" ht="33" customHeight="1" x14ac:dyDescent="0.25">
      <c r="A83" s="85" t="s">
        <v>332</v>
      </c>
      <c r="B83" s="307">
        <f>'A5 Exploitation'!D205</f>
        <v>0</v>
      </c>
      <c r="C83" s="307"/>
      <c r="D83" s="78"/>
      <c r="E83" s="78"/>
      <c r="F83" s="78"/>
      <c r="G83" s="78"/>
      <c r="H83" s="78"/>
      <c r="I83" s="78"/>
    </row>
    <row r="84" spans="1:10" ht="33" customHeight="1" x14ac:dyDescent="0.25">
      <c r="A84" s="85" t="s">
        <v>333</v>
      </c>
      <c r="B84" s="307">
        <f>'A6 Exploitation'!D205</f>
        <v>0</v>
      </c>
      <c r="C84" s="307"/>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6" t="s">
        <v>340</v>
      </c>
      <c r="C87" s="306"/>
      <c r="D87" s="78"/>
      <c r="E87" s="78"/>
      <c r="F87" s="78"/>
      <c r="G87" s="78"/>
      <c r="H87" s="78"/>
      <c r="I87" s="78"/>
      <c r="J87" s="77" t="str">
        <f>D18</f>
        <v>CHIHIA</v>
      </c>
    </row>
    <row r="88" spans="1:10" ht="33" customHeight="1" x14ac:dyDescent="0.25">
      <c r="A88" s="86" t="s">
        <v>328</v>
      </c>
      <c r="B88" s="307">
        <f>'A1 Exploitation'!D266</f>
        <v>1</v>
      </c>
      <c r="C88" s="307"/>
      <c r="D88" s="78"/>
      <c r="E88" s="78"/>
      <c r="F88" s="78"/>
      <c r="G88" s="78"/>
      <c r="H88" s="78"/>
      <c r="I88" s="78"/>
    </row>
    <row r="89" spans="1:10" ht="33" customHeight="1" x14ac:dyDescent="0.25">
      <c r="A89" s="85" t="s">
        <v>329</v>
      </c>
      <c r="B89" s="307">
        <f>'A2 Exploitation'!D266</f>
        <v>0.70270270270270274</v>
      </c>
      <c r="C89" s="307"/>
      <c r="D89" s="78"/>
      <c r="E89" s="78"/>
      <c r="F89" s="78"/>
      <c r="G89" s="78"/>
      <c r="H89" s="78"/>
      <c r="I89" s="78"/>
    </row>
    <row r="90" spans="1:10" ht="33" customHeight="1" x14ac:dyDescent="0.25">
      <c r="A90" s="86" t="s">
        <v>330</v>
      </c>
      <c r="B90" s="307">
        <f>'A3 Exploitation'!D266</f>
        <v>0.84146341463414631</v>
      </c>
      <c r="C90" s="307"/>
      <c r="D90" s="78"/>
      <c r="E90" s="78"/>
      <c r="F90" s="78"/>
      <c r="G90" s="78"/>
      <c r="H90" s="78"/>
      <c r="I90" s="78"/>
    </row>
    <row r="91" spans="1:10" ht="33" customHeight="1" x14ac:dyDescent="0.25">
      <c r="A91" s="86" t="s">
        <v>331</v>
      </c>
      <c r="B91" s="307">
        <f>'A4 Exploitation'!D266</f>
        <v>0.90789473684210531</v>
      </c>
      <c r="C91" s="307"/>
      <c r="D91" s="78"/>
      <c r="E91" s="78"/>
      <c r="F91" s="78"/>
      <c r="G91" s="78"/>
      <c r="H91" s="78"/>
      <c r="I91" s="78"/>
    </row>
    <row r="92" spans="1:10" ht="33" customHeight="1" x14ac:dyDescent="0.25">
      <c r="A92" s="85" t="s">
        <v>332</v>
      </c>
      <c r="B92" s="307">
        <f>'A5 Exploitation'!D266</f>
        <v>0</v>
      </c>
      <c r="C92" s="307"/>
      <c r="D92" s="78"/>
      <c r="E92" s="78"/>
      <c r="F92" s="78"/>
      <c r="G92" s="78"/>
      <c r="H92" s="78"/>
      <c r="I92" s="78"/>
    </row>
    <row r="93" spans="1:10" ht="33" customHeight="1" x14ac:dyDescent="0.25">
      <c r="A93" s="85" t="s">
        <v>333</v>
      </c>
      <c r="B93" s="307">
        <f>'A6 Exploitation'!D266</f>
        <v>0</v>
      </c>
      <c r="C93" s="307"/>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6" t="s">
        <v>341</v>
      </c>
      <c r="C96" s="306"/>
      <c r="D96" s="78"/>
      <c r="E96" s="78"/>
      <c r="F96" s="78"/>
      <c r="G96" s="78"/>
      <c r="H96" s="78"/>
      <c r="I96" s="78"/>
      <c r="J96" s="77" t="str">
        <f>D18</f>
        <v>CHIHIA</v>
      </c>
    </row>
    <row r="97" spans="1:10" ht="33" customHeight="1" x14ac:dyDescent="0.25">
      <c r="A97" s="86" t="s">
        <v>328</v>
      </c>
      <c r="B97" s="307">
        <f>'A1 Exploitation'!D318</f>
        <v>1</v>
      </c>
      <c r="C97" s="307"/>
      <c r="D97" s="78"/>
      <c r="E97" s="78"/>
      <c r="F97" s="78"/>
      <c r="G97" s="78"/>
      <c r="H97" s="78"/>
      <c r="I97" s="78"/>
    </row>
    <row r="98" spans="1:10" ht="33" customHeight="1" x14ac:dyDescent="0.25">
      <c r="A98" s="85" t="s">
        <v>329</v>
      </c>
      <c r="B98" s="307">
        <f>'A2 Exploitation'!D318</f>
        <v>0.92647058823529416</v>
      </c>
      <c r="C98" s="307"/>
      <c r="D98" s="78"/>
      <c r="E98" s="78"/>
      <c r="F98" s="78"/>
      <c r="G98" s="78"/>
      <c r="H98" s="78"/>
      <c r="I98" s="78"/>
    </row>
    <row r="99" spans="1:10" ht="33" customHeight="1" x14ac:dyDescent="0.25">
      <c r="A99" s="86" t="s">
        <v>330</v>
      </c>
      <c r="B99" s="307">
        <f>'A3 Exploitation'!D318</f>
        <v>0.94117647058823528</v>
      </c>
      <c r="C99" s="307"/>
      <c r="D99" s="78"/>
      <c r="E99" s="78"/>
      <c r="F99" s="78"/>
      <c r="G99" s="78"/>
      <c r="H99" s="78"/>
      <c r="I99" s="78"/>
    </row>
    <row r="100" spans="1:10" ht="33" customHeight="1" x14ac:dyDescent="0.25">
      <c r="A100" s="86" t="s">
        <v>331</v>
      </c>
      <c r="B100" s="307">
        <f>'A4 Exploitation'!D318</f>
        <v>0.88235294117647056</v>
      </c>
      <c r="C100" s="307"/>
      <c r="D100" s="78"/>
      <c r="E100" s="78"/>
      <c r="F100" s="78"/>
      <c r="G100" s="78"/>
      <c r="H100" s="78"/>
      <c r="I100" s="78"/>
    </row>
    <row r="101" spans="1:10" ht="33" customHeight="1" x14ac:dyDescent="0.25">
      <c r="A101" s="85" t="s">
        <v>332</v>
      </c>
      <c r="B101" s="307">
        <f>'A5 Exploitation'!D318</f>
        <v>0</v>
      </c>
      <c r="C101" s="307"/>
      <c r="D101" s="78"/>
      <c r="E101" s="78"/>
      <c r="F101" s="78"/>
      <c r="G101" s="78"/>
      <c r="H101" s="78"/>
      <c r="I101" s="78"/>
    </row>
    <row r="102" spans="1:10" ht="33" customHeight="1" x14ac:dyDescent="0.25">
      <c r="A102" s="85" t="s">
        <v>333</v>
      </c>
      <c r="B102" s="307">
        <f>'A6 Exploitation'!D318</f>
        <v>0</v>
      </c>
      <c r="C102" s="307"/>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6" t="s">
        <v>342</v>
      </c>
      <c r="C105" s="306"/>
      <c r="D105" s="78"/>
      <c r="E105" s="78"/>
      <c r="F105" s="78"/>
      <c r="G105" s="78"/>
      <c r="H105" s="78"/>
      <c r="I105" s="78"/>
      <c r="J105" s="77" t="str">
        <f>D18</f>
        <v>CHIHIA</v>
      </c>
    </row>
    <row r="106" spans="1:10" ht="33" customHeight="1" x14ac:dyDescent="0.25">
      <c r="A106" s="86" t="s">
        <v>328</v>
      </c>
      <c r="B106" s="307">
        <f>'A1 Exploitation'!D358</f>
        <v>0.95833333333333337</v>
      </c>
      <c r="C106" s="307"/>
      <c r="D106" s="78"/>
      <c r="E106" s="78"/>
      <c r="F106" s="78"/>
      <c r="G106" s="78"/>
      <c r="H106" s="78"/>
      <c r="I106" s="78"/>
    </row>
    <row r="107" spans="1:10" ht="33" customHeight="1" x14ac:dyDescent="0.25">
      <c r="A107" s="85" t="s">
        <v>329</v>
      </c>
      <c r="B107" s="307">
        <f>'A2 Exploitation'!D358</f>
        <v>0.95454545454545459</v>
      </c>
      <c r="C107" s="307"/>
      <c r="D107" s="78"/>
      <c r="E107" s="78"/>
      <c r="F107" s="78"/>
      <c r="G107" s="78"/>
      <c r="H107" s="78"/>
      <c r="I107" s="78"/>
    </row>
    <row r="108" spans="1:10" ht="33" customHeight="1" x14ac:dyDescent="0.25">
      <c r="A108" s="86" t="s">
        <v>330</v>
      </c>
      <c r="B108" s="307">
        <f>'A3 Exploitation'!D358</f>
        <v>0.91666666666666663</v>
      </c>
      <c r="C108" s="307"/>
      <c r="D108" s="78"/>
      <c r="E108" s="78"/>
      <c r="F108" s="78"/>
      <c r="G108" s="78"/>
      <c r="H108" s="78"/>
      <c r="I108" s="78"/>
    </row>
    <row r="109" spans="1:10" ht="33" customHeight="1" x14ac:dyDescent="0.25">
      <c r="A109" s="86" t="s">
        <v>331</v>
      </c>
      <c r="B109" s="307">
        <f>'A4 Exploitation'!D358</f>
        <v>1</v>
      </c>
      <c r="C109" s="307"/>
      <c r="D109" s="78"/>
      <c r="E109" s="78"/>
      <c r="F109" s="78"/>
      <c r="G109" s="78"/>
      <c r="H109" s="78"/>
      <c r="I109" s="78"/>
    </row>
    <row r="110" spans="1:10" ht="33" customHeight="1" x14ac:dyDescent="0.25">
      <c r="A110" s="85" t="s">
        <v>332</v>
      </c>
      <c r="B110" s="307">
        <f>'A5 Exploitation'!D358</f>
        <v>0</v>
      </c>
      <c r="C110" s="307"/>
      <c r="D110" s="78"/>
      <c r="E110" s="78"/>
      <c r="F110" s="78"/>
      <c r="G110" s="78"/>
      <c r="H110" s="78"/>
      <c r="I110" s="78"/>
    </row>
    <row r="111" spans="1:10" ht="33" customHeight="1" x14ac:dyDescent="0.25">
      <c r="A111" s="85" t="s">
        <v>333</v>
      </c>
      <c r="B111" s="307">
        <f>'A6 Exploitation'!D358</f>
        <v>0</v>
      </c>
      <c r="C111" s="307"/>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6" t="s">
        <v>343</v>
      </c>
      <c r="C114" s="306"/>
      <c r="D114" s="78"/>
      <c r="E114" s="78"/>
      <c r="F114" s="78"/>
      <c r="G114" s="78"/>
      <c r="H114" s="78"/>
      <c r="I114" s="78"/>
      <c r="J114" s="77" t="str">
        <f>D18</f>
        <v>CHIHIA</v>
      </c>
    </row>
    <row r="115" spans="1:10" ht="33" customHeight="1" x14ac:dyDescent="0.25">
      <c r="A115" s="86" t="s">
        <v>328</v>
      </c>
      <c r="B115" s="307">
        <f>'A1 Exploitation'!D391</f>
        <v>0.97058823529411764</v>
      </c>
      <c r="C115" s="307"/>
      <c r="D115" s="78"/>
      <c r="E115" s="78"/>
      <c r="F115" s="78"/>
      <c r="G115" s="78"/>
      <c r="H115" s="78"/>
      <c r="I115" s="78"/>
    </row>
    <row r="116" spans="1:10" ht="33" customHeight="1" x14ac:dyDescent="0.25">
      <c r="A116" s="85" t="s">
        <v>329</v>
      </c>
      <c r="B116" s="307">
        <f>'A2 Exploitation'!D391</f>
        <v>0.67647058823529416</v>
      </c>
      <c r="C116" s="307"/>
      <c r="D116" s="78"/>
      <c r="E116" s="78"/>
      <c r="F116" s="78"/>
      <c r="G116" s="78"/>
      <c r="H116" s="78"/>
      <c r="I116" s="78"/>
    </row>
    <row r="117" spans="1:10" ht="33" customHeight="1" x14ac:dyDescent="0.25">
      <c r="A117" s="86" t="s">
        <v>330</v>
      </c>
      <c r="B117" s="307">
        <f>'A3 Exploitation'!D391</f>
        <v>0.88235294117647056</v>
      </c>
      <c r="C117" s="307"/>
      <c r="D117" s="78"/>
      <c r="E117" s="78"/>
      <c r="F117" s="78"/>
      <c r="G117" s="78"/>
      <c r="H117" s="78"/>
      <c r="I117" s="78"/>
    </row>
    <row r="118" spans="1:10" ht="33" customHeight="1" x14ac:dyDescent="0.25">
      <c r="A118" s="86" t="s">
        <v>331</v>
      </c>
      <c r="B118" s="307">
        <f>'A4 Exploitation'!D391</f>
        <v>0.91176470588235292</v>
      </c>
      <c r="C118" s="307"/>
      <c r="D118" s="78"/>
      <c r="E118" s="78"/>
      <c r="F118" s="78"/>
      <c r="G118" s="78"/>
      <c r="H118" s="78"/>
      <c r="I118" s="78"/>
    </row>
    <row r="119" spans="1:10" ht="33" customHeight="1" x14ac:dyDescent="0.25">
      <c r="A119" s="85" t="s">
        <v>332</v>
      </c>
      <c r="B119" s="307">
        <f>'A5 Exploitation'!D391</f>
        <v>0</v>
      </c>
      <c r="C119" s="307"/>
      <c r="D119" s="78"/>
      <c r="E119" s="78"/>
      <c r="F119" s="78"/>
      <c r="G119" s="78"/>
      <c r="H119" s="78"/>
      <c r="I119" s="78"/>
    </row>
    <row r="120" spans="1:10" ht="33" customHeight="1" x14ac:dyDescent="0.25">
      <c r="A120" s="85" t="s">
        <v>333</v>
      </c>
      <c r="B120" s="307">
        <f>'A6 Exploitation'!D391</f>
        <v>0</v>
      </c>
      <c r="C120" s="307"/>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6" t="s">
        <v>344</v>
      </c>
      <c r="C123" s="306"/>
      <c r="D123" s="78"/>
      <c r="E123" s="78"/>
      <c r="F123" s="78"/>
      <c r="G123" s="78"/>
      <c r="H123" s="78"/>
      <c r="I123" s="78"/>
      <c r="J123" s="77" t="str">
        <f>D18</f>
        <v>CHIHIA</v>
      </c>
    </row>
    <row r="124" spans="1:10" ht="33" customHeight="1" x14ac:dyDescent="0.25">
      <c r="A124" s="86" t="s">
        <v>328</v>
      </c>
      <c r="B124" s="307">
        <f>'A1 Exploitation'!D444</f>
        <v>0.96551724137931039</v>
      </c>
      <c r="C124" s="307"/>
      <c r="D124" s="78"/>
      <c r="E124" s="78"/>
      <c r="F124" s="78"/>
      <c r="G124" s="78"/>
      <c r="H124" s="78"/>
      <c r="I124" s="78"/>
    </row>
    <row r="125" spans="1:10" ht="33" customHeight="1" x14ac:dyDescent="0.25">
      <c r="A125" s="85" t="s">
        <v>329</v>
      </c>
      <c r="B125" s="307">
        <f>'A2 Exploitation'!D444</f>
        <v>0.9821428571428571</v>
      </c>
      <c r="C125" s="307"/>
      <c r="D125" s="78"/>
      <c r="E125" s="78"/>
      <c r="F125" s="78"/>
      <c r="G125" s="78"/>
      <c r="H125" s="78"/>
      <c r="I125" s="78"/>
    </row>
    <row r="126" spans="1:10" ht="33" customHeight="1" x14ac:dyDescent="0.25">
      <c r="A126" s="86" t="s">
        <v>330</v>
      </c>
      <c r="B126" s="307">
        <f>'A3 Exploitation'!D444</f>
        <v>0.9821428571428571</v>
      </c>
      <c r="C126" s="307"/>
      <c r="D126" s="78"/>
      <c r="E126" s="78"/>
      <c r="F126" s="78"/>
      <c r="G126" s="78"/>
      <c r="H126" s="78"/>
      <c r="I126" s="78"/>
    </row>
    <row r="127" spans="1:10" ht="33" customHeight="1" x14ac:dyDescent="0.25">
      <c r="A127" s="86" t="s">
        <v>331</v>
      </c>
      <c r="B127" s="307">
        <f>'A4 Exploitation'!D444</f>
        <v>1</v>
      </c>
      <c r="C127" s="307"/>
      <c r="D127" s="78"/>
      <c r="E127" s="78"/>
      <c r="F127" s="78"/>
      <c r="G127" s="78"/>
      <c r="H127" s="78"/>
      <c r="I127" s="78"/>
    </row>
    <row r="128" spans="1:10" ht="33" customHeight="1" x14ac:dyDescent="0.25">
      <c r="A128" s="85" t="s">
        <v>332</v>
      </c>
      <c r="B128" s="307">
        <f>'A5 Exploitation'!D444</f>
        <v>0</v>
      </c>
      <c r="C128" s="307"/>
      <c r="D128" s="78"/>
      <c r="E128" s="78"/>
      <c r="F128" s="78"/>
      <c r="G128" s="78"/>
      <c r="H128" s="78"/>
      <c r="I128" s="78"/>
    </row>
    <row r="129" spans="1:10" ht="33" customHeight="1" x14ac:dyDescent="0.25">
      <c r="A129" s="85" t="s">
        <v>333</v>
      </c>
      <c r="B129" s="307">
        <f>'A6 Exploitation'!D444</f>
        <v>0</v>
      </c>
      <c r="C129" s="307"/>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6" t="s">
        <v>345</v>
      </c>
      <c r="C132" s="306"/>
      <c r="D132" s="78"/>
      <c r="E132" s="78"/>
      <c r="F132" s="78"/>
      <c r="G132" s="78"/>
      <c r="H132" s="78"/>
      <c r="I132" s="78"/>
      <c r="J132" s="77" t="str">
        <f>D18</f>
        <v>CHIHIA</v>
      </c>
    </row>
    <row r="133" spans="1:10" ht="33" customHeight="1" x14ac:dyDescent="0.25">
      <c r="A133" s="86" t="s">
        <v>328</v>
      </c>
      <c r="B133" s="307">
        <f>'A1 Exploitation'!D481</f>
        <v>1</v>
      </c>
      <c r="C133" s="307"/>
      <c r="D133" s="78"/>
      <c r="E133" s="78"/>
      <c r="F133" s="78"/>
      <c r="G133" s="78"/>
      <c r="H133" s="78"/>
      <c r="I133" s="78"/>
    </row>
    <row r="134" spans="1:10" ht="33" customHeight="1" x14ac:dyDescent="0.25">
      <c r="A134" s="85" t="s">
        <v>329</v>
      </c>
      <c r="B134" s="307">
        <f>'A2 Exploitation'!D481</f>
        <v>0.86111111111111116</v>
      </c>
      <c r="C134" s="307"/>
      <c r="D134" s="78"/>
      <c r="E134" s="78"/>
      <c r="F134" s="78"/>
      <c r="G134" s="78"/>
      <c r="H134" s="78"/>
      <c r="I134" s="78"/>
    </row>
    <row r="135" spans="1:10" ht="33" customHeight="1" x14ac:dyDescent="0.25">
      <c r="A135" s="86" t="s">
        <v>330</v>
      </c>
      <c r="B135" s="307">
        <f>'A3 Exploitation'!D481</f>
        <v>0.68181818181818177</v>
      </c>
      <c r="C135" s="307"/>
      <c r="D135" s="78"/>
      <c r="E135" s="78"/>
      <c r="F135" s="78"/>
      <c r="G135" s="78"/>
      <c r="H135" s="78"/>
      <c r="I135" s="78"/>
    </row>
    <row r="136" spans="1:10" ht="33" customHeight="1" x14ac:dyDescent="0.25">
      <c r="A136" s="86" t="s">
        <v>331</v>
      </c>
      <c r="B136" s="307">
        <f>'A4 Exploitation'!D481</f>
        <v>1</v>
      </c>
      <c r="C136" s="307"/>
      <c r="D136" s="78"/>
      <c r="E136" s="78"/>
      <c r="F136" s="78"/>
      <c r="G136" s="78"/>
      <c r="H136" s="78"/>
      <c r="I136" s="78"/>
    </row>
    <row r="137" spans="1:10" ht="33" customHeight="1" x14ac:dyDescent="0.25">
      <c r="A137" s="85" t="s">
        <v>332</v>
      </c>
      <c r="B137" s="307">
        <f>'A5 Exploitation'!D481</f>
        <v>0</v>
      </c>
      <c r="C137" s="307"/>
      <c r="D137" s="78"/>
      <c r="E137" s="78"/>
      <c r="F137" s="78"/>
      <c r="G137" s="78"/>
      <c r="H137" s="78"/>
      <c r="I137" s="78"/>
    </row>
    <row r="138" spans="1:10" ht="33" customHeight="1" x14ac:dyDescent="0.25">
      <c r="A138" s="85" t="s">
        <v>333</v>
      </c>
      <c r="B138" s="307">
        <f>'A6 Exploitation'!D481</f>
        <v>0</v>
      </c>
      <c r="C138" s="307"/>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6" t="s">
        <v>346</v>
      </c>
      <c r="C141" s="306"/>
      <c r="D141" s="78"/>
      <c r="E141" s="78"/>
      <c r="F141" s="78"/>
      <c r="G141" s="78"/>
      <c r="H141" s="78"/>
      <c r="I141" s="78"/>
      <c r="J141" s="77" t="str">
        <f>D18</f>
        <v>CHIHIA</v>
      </c>
    </row>
    <row r="142" spans="1:10" ht="33" customHeight="1" x14ac:dyDescent="0.25">
      <c r="A142" s="86" t="s">
        <v>328</v>
      </c>
      <c r="B142" s="307">
        <f>'A1 Exploitation'!D503</f>
        <v>0.6875</v>
      </c>
      <c r="C142" s="307"/>
      <c r="D142" s="78"/>
      <c r="E142" s="78"/>
      <c r="F142" s="78"/>
      <c r="G142" s="78"/>
      <c r="H142" s="78"/>
      <c r="I142" s="78"/>
    </row>
    <row r="143" spans="1:10" ht="33" customHeight="1" x14ac:dyDescent="0.25">
      <c r="A143" s="85" t="s">
        <v>329</v>
      </c>
      <c r="B143" s="307">
        <f>'A2 Exploitation'!D503</f>
        <v>1</v>
      </c>
      <c r="C143" s="307"/>
      <c r="D143" s="78"/>
      <c r="E143" s="78"/>
      <c r="F143" s="78"/>
      <c r="G143" s="78"/>
      <c r="H143" s="78"/>
      <c r="I143" s="78"/>
    </row>
    <row r="144" spans="1:10" ht="33" customHeight="1" x14ac:dyDescent="0.25">
      <c r="A144" s="86" t="s">
        <v>330</v>
      </c>
      <c r="B144" s="307">
        <f>'A3 Exploitation'!D503</f>
        <v>1</v>
      </c>
      <c r="C144" s="307"/>
      <c r="D144" s="78"/>
      <c r="E144" s="78"/>
      <c r="F144" s="78"/>
      <c r="G144" s="78"/>
      <c r="H144" s="78"/>
      <c r="I144" s="78"/>
    </row>
    <row r="145" spans="1:10" ht="33" customHeight="1" x14ac:dyDescent="0.25">
      <c r="A145" s="86" t="s">
        <v>331</v>
      </c>
      <c r="B145" s="307">
        <f>'A4 Exploitation'!D503</f>
        <v>1</v>
      </c>
      <c r="C145" s="307"/>
      <c r="D145" s="78"/>
      <c r="E145" s="78"/>
      <c r="F145" s="78"/>
      <c r="G145" s="78"/>
      <c r="H145" s="78"/>
      <c r="I145" s="78"/>
    </row>
    <row r="146" spans="1:10" ht="33" customHeight="1" x14ac:dyDescent="0.25">
      <c r="A146" s="85" t="s">
        <v>332</v>
      </c>
      <c r="B146" s="307">
        <f>'A5 Exploitation'!D503</f>
        <v>0</v>
      </c>
      <c r="C146" s="307"/>
      <c r="D146" s="78"/>
      <c r="E146" s="78"/>
      <c r="F146" s="78"/>
      <c r="G146" s="78"/>
      <c r="H146" s="78"/>
      <c r="I146" s="78"/>
    </row>
    <row r="147" spans="1:10" ht="33" customHeight="1" x14ac:dyDescent="0.25">
      <c r="A147" s="85" t="s">
        <v>333</v>
      </c>
      <c r="B147" s="307">
        <f>'A6 Exploitation'!D503</f>
        <v>0</v>
      </c>
      <c r="C147" s="307"/>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6" t="s">
        <v>347</v>
      </c>
      <c r="C150" s="306"/>
      <c r="D150" s="78"/>
      <c r="E150" s="78"/>
      <c r="F150" s="78"/>
      <c r="G150" s="78"/>
      <c r="H150" s="78"/>
      <c r="I150" s="78"/>
      <c r="J150" s="77" t="str">
        <f>D18</f>
        <v>CHIHIA</v>
      </c>
    </row>
    <row r="151" spans="1:10" ht="33" customHeight="1" x14ac:dyDescent="0.25">
      <c r="A151" s="86" t="s">
        <v>328</v>
      </c>
      <c r="B151" s="307">
        <f>'A1 Exploitation'!D514</f>
        <v>0.75</v>
      </c>
      <c r="C151" s="307"/>
      <c r="D151" s="78"/>
      <c r="E151" s="78"/>
      <c r="F151" s="78"/>
      <c r="G151" s="78"/>
      <c r="H151" s="78"/>
      <c r="I151" s="78"/>
    </row>
    <row r="152" spans="1:10" ht="33" customHeight="1" x14ac:dyDescent="0.25">
      <c r="A152" s="85" t="s">
        <v>329</v>
      </c>
      <c r="B152" s="307">
        <f>'A2 Exploitation'!D514</f>
        <v>0.33333333333333331</v>
      </c>
      <c r="C152" s="307"/>
      <c r="D152" s="78"/>
      <c r="E152" s="78"/>
      <c r="F152" s="78"/>
      <c r="G152" s="78"/>
      <c r="H152" s="78"/>
      <c r="I152" s="78"/>
    </row>
    <row r="153" spans="1:10" ht="33" customHeight="1" x14ac:dyDescent="0.25">
      <c r="A153" s="86" t="s">
        <v>330</v>
      </c>
      <c r="B153" s="307">
        <f>'A3 Exploitation'!D514</f>
        <v>0.66666666666666663</v>
      </c>
      <c r="C153" s="307"/>
      <c r="D153" s="78"/>
      <c r="E153" s="78"/>
      <c r="F153" s="78"/>
      <c r="G153" s="78"/>
      <c r="H153" s="78"/>
      <c r="I153" s="78"/>
    </row>
    <row r="154" spans="1:10" ht="33" customHeight="1" x14ac:dyDescent="0.25">
      <c r="A154" s="86" t="s">
        <v>331</v>
      </c>
      <c r="B154" s="307">
        <f>'A4 Exploitation'!D514</f>
        <v>0.875</v>
      </c>
      <c r="C154" s="307"/>
      <c r="D154" s="78"/>
      <c r="E154" s="78"/>
      <c r="F154" s="78"/>
      <c r="G154" s="78"/>
      <c r="H154" s="78"/>
      <c r="I154" s="78"/>
    </row>
    <row r="155" spans="1:10" ht="33" customHeight="1" x14ac:dyDescent="0.25">
      <c r="A155" s="85" t="s">
        <v>332</v>
      </c>
      <c r="B155" s="307">
        <f>'A5 Exploitation'!D514</f>
        <v>0</v>
      </c>
      <c r="C155" s="307"/>
      <c r="D155" s="78"/>
      <c r="E155" s="78"/>
      <c r="F155" s="78"/>
      <c r="G155" s="78"/>
      <c r="H155" s="78"/>
      <c r="I155" s="78"/>
    </row>
    <row r="156" spans="1:10" ht="33" customHeight="1" x14ac:dyDescent="0.25">
      <c r="A156" s="85" t="s">
        <v>333</v>
      </c>
      <c r="B156" s="307">
        <f>'A6 Exploitation'!D514</f>
        <v>0</v>
      </c>
      <c r="C156" s="307"/>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0"/>
      <c r="C159" s="310"/>
      <c r="D159" s="78"/>
      <c r="E159" s="78"/>
      <c r="F159" s="78"/>
      <c r="G159" s="78"/>
      <c r="H159" s="78"/>
      <c r="I159" s="78"/>
    </row>
    <row r="160" spans="1:10" ht="33" customHeight="1" x14ac:dyDescent="0.25">
      <c r="A160" s="85" t="s">
        <v>326</v>
      </c>
      <c r="B160" s="306" t="s">
        <v>348</v>
      </c>
      <c r="C160" s="306"/>
      <c r="D160" s="78"/>
      <c r="E160" s="78"/>
      <c r="F160" s="78"/>
      <c r="G160" s="78"/>
      <c r="H160" s="78"/>
      <c r="I160" s="78"/>
      <c r="J160" s="77" t="str">
        <f>D18</f>
        <v>CHIHIA</v>
      </c>
    </row>
    <row r="161" spans="1:10" ht="33" customHeight="1" x14ac:dyDescent="0.25">
      <c r="A161" s="86" t="s">
        <v>328</v>
      </c>
      <c r="B161" s="307">
        <f>'A1 Exploitation'!D534</f>
        <v>1</v>
      </c>
      <c r="C161" s="307"/>
      <c r="D161" s="78"/>
      <c r="E161" s="78"/>
      <c r="F161" s="78"/>
      <c r="G161" s="78"/>
      <c r="H161" s="78"/>
      <c r="I161" s="78"/>
    </row>
    <row r="162" spans="1:10" ht="33" customHeight="1" x14ac:dyDescent="0.25">
      <c r="A162" s="85" t="s">
        <v>329</v>
      </c>
      <c r="B162" s="307">
        <f>'A2 Exploitation'!D534</f>
        <v>0.75</v>
      </c>
      <c r="C162" s="307"/>
      <c r="D162" s="78"/>
      <c r="E162" s="78"/>
      <c r="F162" s="78"/>
      <c r="G162" s="78"/>
      <c r="H162" s="78"/>
      <c r="I162" s="78"/>
    </row>
    <row r="163" spans="1:10" ht="33" customHeight="1" x14ac:dyDescent="0.25">
      <c r="A163" s="86" t="s">
        <v>330</v>
      </c>
      <c r="B163" s="307">
        <f>'A3 Exploitation'!D534</f>
        <v>0.8571428571428571</v>
      </c>
      <c r="C163" s="307"/>
      <c r="D163" s="78"/>
      <c r="E163" s="78"/>
      <c r="F163" s="78"/>
      <c r="G163" s="78"/>
      <c r="H163" s="78"/>
      <c r="I163" s="78"/>
    </row>
    <row r="164" spans="1:10" ht="33" customHeight="1" x14ac:dyDescent="0.25">
      <c r="A164" s="86" t="s">
        <v>331</v>
      </c>
      <c r="B164" s="307">
        <f>'A4 Exploitation'!D534</f>
        <v>0.94444444444444442</v>
      </c>
      <c r="C164" s="307"/>
    </row>
    <row r="165" spans="1:10" ht="33" customHeight="1" x14ac:dyDescent="0.25">
      <c r="A165" s="85" t="s">
        <v>332</v>
      </c>
      <c r="B165" s="307">
        <f>'A5 Exploitation'!D534</f>
        <v>0</v>
      </c>
      <c r="C165" s="307"/>
    </row>
    <row r="166" spans="1:10" ht="18" x14ac:dyDescent="0.25">
      <c r="A166" s="85" t="s">
        <v>333</v>
      </c>
      <c r="B166" s="307">
        <f>'A6 Exploitation'!D534</f>
        <v>0</v>
      </c>
      <c r="C166" s="307"/>
    </row>
    <row r="167" spans="1:10" ht="18.75" x14ac:dyDescent="0.25">
      <c r="A167" s="89"/>
      <c r="B167" s="82"/>
      <c r="C167" s="82"/>
    </row>
    <row r="168" spans="1:10" ht="33" customHeight="1" x14ac:dyDescent="0.25">
      <c r="A168" s="89"/>
      <c r="B168" s="82"/>
      <c r="C168" s="82"/>
    </row>
    <row r="169" spans="1:10" ht="33" customHeight="1" x14ac:dyDescent="0.25">
      <c r="A169" s="85" t="s">
        <v>326</v>
      </c>
      <c r="B169" s="306" t="s">
        <v>349</v>
      </c>
      <c r="C169" s="306"/>
      <c r="J169" s="77" t="str">
        <f>D18</f>
        <v>CHIHIA</v>
      </c>
    </row>
    <row r="170" spans="1:10" ht="33" customHeight="1" x14ac:dyDescent="0.25">
      <c r="A170" s="86" t="s">
        <v>328</v>
      </c>
      <c r="B170" s="307">
        <f>'A1 Exploitation'!D545</f>
        <v>1</v>
      </c>
      <c r="C170" s="307"/>
    </row>
    <row r="171" spans="1:10" ht="33" customHeight="1" x14ac:dyDescent="0.25">
      <c r="A171" s="85" t="s">
        <v>329</v>
      </c>
      <c r="B171" s="307">
        <f>'A2 Exploitation'!D545</f>
        <v>1</v>
      </c>
      <c r="C171" s="307"/>
    </row>
    <row r="172" spans="1:10" ht="33" customHeight="1" x14ac:dyDescent="0.25">
      <c r="A172" s="86" t="s">
        <v>330</v>
      </c>
      <c r="B172" s="307">
        <f>'A3 Exploitation'!D545</f>
        <v>1</v>
      </c>
      <c r="C172" s="307"/>
    </row>
    <row r="173" spans="1:10" ht="33" customHeight="1" x14ac:dyDescent="0.25">
      <c r="A173" s="86" t="s">
        <v>331</v>
      </c>
      <c r="B173" s="307">
        <f>'A4 Exploitation'!D545</f>
        <v>1</v>
      </c>
      <c r="C173" s="307"/>
    </row>
    <row r="174" spans="1:10" ht="33" customHeight="1" x14ac:dyDescent="0.25">
      <c r="A174" s="85" t="s">
        <v>332</v>
      </c>
      <c r="B174" s="307">
        <f>'A5 Exploitation'!D545</f>
        <v>0</v>
      </c>
      <c r="C174" s="307"/>
    </row>
    <row r="175" spans="1:10" ht="18" x14ac:dyDescent="0.25">
      <c r="A175" s="85" t="s">
        <v>333</v>
      </c>
      <c r="B175" s="307">
        <f>'A6 Exploitation'!D545</f>
        <v>0</v>
      </c>
      <c r="C175" s="307"/>
    </row>
    <row r="176" spans="1:10" ht="18.75" x14ac:dyDescent="0.25">
      <c r="A176" s="89"/>
      <c r="B176" s="82"/>
      <c r="C176" s="82"/>
    </row>
    <row r="177" spans="1:10" ht="33" customHeight="1" x14ac:dyDescent="0.25">
      <c r="A177" s="89"/>
      <c r="B177" s="82"/>
      <c r="C177" s="82"/>
    </row>
    <row r="178" spans="1:10" ht="33" customHeight="1" x14ac:dyDescent="0.25">
      <c r="A178" s="85" t="s">
        <v>326</v>
      </c>
      <c r="B178" s="306" t="s">
        <v>350</v>
      </c>
      <c r="C178" s="306"/>
      <c r="J178" s="77" t="str">
        <f>D18</f>
        <v>CHIHIA</v>
      </c>
    </row>
    <row r="179" spans="1:10" ht="33" customHeight="1" x14ac:dyDescent="0.25">
      <c r="A179" s="86" t="s">
        <v>328</v>
      </c>
      <c r="B179" s="307">
        <f>'A1 Technique'!D199</f>
        <v>0.93518518518518523</v>
      </c>
      <c r="C179" s="307"/>
    </row>
    <row r="180" spans="1:10" ht="33" customHeight="1" x14ac:dyDescent="0.25">
      <c r="A180" s="85" t="s">
        <v>329</v>
      </c>
      <c r="B180" s="307">
        <f>'A2 Technique'!D199</f>
        <v>0.87623762376237624</v>
      </c>
      <c r="C180" s="307"/>
    </row>
    <row r="181" spans="1:10" ht="33" customHeight="1" x14ac:dyDescent="0.25">
      <c r="A181" s="86" t="s">
        <v>330</v>
      </c>
      <c r="B181" s="307">
        <f>'A3 Technique'!D199</f>
        <v>0.88461538461538458</v>
      </c>
      <c r="C181" s="307"/>
    </row>
    <row r="182" spans="1:10" ht="33" customHeight="1" x14ac:dyDescent="0.25">
      <c r="A182" s="86" t="s">
        <v>331</v>
      </c>
      <c r="B182" s="307">
        <f>'A4 Technique'!D199</f>
        <v>0.93814432989690721</v>
      </c>
      <c r="C182" s="307"/>
    </row>
    <row r="183" spans="1:10" ht="33" customHeight="1" x14ac:dyDescent="0.25">
      <c r="A183" s="85" t="s">
        <v>332</v>
      </c>
      <c r="B183" s="307">
        <f>'A5 Technique'!D199</f>
        <v>0</v>
      </c>
      <c r="C183" s="307"/>
    </row>
    <row r="184" spans="1:10" ht="18" x14ac:dyDescent="0.25">
      <c r="A184" s="85" t="s">
        <v>333</v>
      </c>
      <c r="B184" s="307">
        <f>'A6 Technique'!D199</f>
        <v>0</v>
      </c>
      <c r="C184" s="30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X2bBuXD7euDAyyXY1K/FpAZDZxd2wwy/9frHUlwTmyZIZCOk+FyM5bO9zlTh3ZrZnXNoMybFU2vlrMm45tYtg==" saltValue="1KEEh0CHJ8bDmULJBQWUjw==" spinCount="100000" sheet="1" objects="1" scenarios="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XFB549"/>
  <sheetViews>
    <sheetView view="pageBreakPreview" topLeftCell="A419" zoomScale="60" workbookViewId="0">
      <selection activeCell="D432" sqref="D431:D43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3" t="s">
        <v>179</v>
      </c>
      <c r="B7" s="313"/>
      <c r="C7" s="313"/>
      <c r="D7" s="313"/>
      <c r="E7" s="313"/>
      <c r="F7" s="313"/>
      <c r="G7" s="125"/>
    </row>
    <row r="8" spans="1:7" ht="29.25" x14ac:dyDescent="0.45">
      <c r="A8" s="314" t="str">
        <f>'Page de garde'!D18</f>
        <v>CHIHIA</v>
      </c>
      <c r="B8" s="314"/>
      <c r="C8" s="314"/>
      <c r="D8" s="314"/>
      <c r="E8" s="314"/>
      <c r="F8" s="314"/>
      <c r="G8" s="125"/>
    </row>
    <row r="9" spans="1:7" ht="24" x14ac:dyDescent="0.45">
      <c r="A9" s="14" t="s">
        <v>42</v>
      </c>
      <c r="B9" s="315"/>
      <c r="C9" s="315"/>
      <c r="D9" s="315"/>
      <c r="E9" s="315"/>
      <c r="F9" s="315"/>
      <c r="G9" s="125"/>
    </row>
    <row r="10" spans="1:7" ht="24" x14ac:dyDescent="0.45">
      <c r="A10" s="15" t="s">
        <v>44</v>
      </c>
      <c r="B10" s="316"/>
      <c r="C10" s="316"/>
      <c r="D10" s="316"/>
      <c r="E10" s="316"/>
      <c r="F10" s="316"/>
      <c r="G10" s="125"/>
    </row>
    <row r="11" spans="1:7" ht="24" x14ac:dyDescent="0.45">
      <c r="A11" s="14" t="s">
        <v>43</v>
      </c>
      <c r="B11" s="311"/>
      <c r="C11" s="311"/>
      <c r="D11" s="311"/>
      <c r="E11" s="311"/>
      <c r="F11" s="311"/>
      <c r="G11" s="125"/>
    </row>
    <row r="12" spans="1:7" ht="24" x14ac:dyDescent="0.4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9" t="s">
        <v>30</v>
      </c>
      <c r="B50" s="320" t="s">
        <v>31</v>
      </c>
      <c r="C50" s="320"/>
      <c r="D50" s="320" t="s">
        <v>46</v>
      </c>
      <c r="E50" s="321" t="s">
        <v>310</v>
      </c>
      <c r="F50" s="321" t="s">
        <v>360</v>
      </c>
      <c r="G50" s="127"/>
    </row>
    <row r="51" spans="1:7" ht="16.5" customHeight="1"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9" t="s">
        <v>30</v>
      </c>
      <c r="B107" s="320" t="s">
        <v>31</v>
      </c>
      <c r="C107" s="320"/>
      <c r="D107" s="320" t="s">
        <v>46</v>
      </c>
      <c r="E107" s="321" t="s">
        <v>310</v>
      </c>
      <c r="F107" s="321" t="s">
        <v>360</v>
      </c>
    </row>
    <row r="108" spans="1:7" ht="16.5" customHeight="1"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9" t="s">
        <v>30</v>
      </c>
      <c r="B162" s="320" t="s">
        <v>31</v>
      </c>
      <c r="C162" s="320"/>
      <c r="D162" s="320" t="s">
        <v>46</v>
      </c>
      <c r="E162" s="321" t="s">
        <v>310</v>
      </c>
      <c r="F162" s="321" t="s">
        <v>360</v>
      </c>
      <c r="G162" s="127"/>
    </row>
    <row r="163" spans="1:7" ht="16.5" customHeight="1"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9" t="s">
        <v>30</v>
      </c>
      <c r="B209" s="320" t="s">
        <v>31</v>
      </c>
      <c r="C209" s="320"/>
      <c r="D209" s="320" t="s">
        <v>46</v>
      </c>
      <c r="E209" s="321" t="s">
        <v>310</v>
      </c>
      <c r="F209" s="321" t="s">
        <v>360</v>
      </c>
      <c r="G209" s="127"/>
    </row>
    <row r="210" spans="1:7" ht="16.5" customHeight="1"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8" t="s">
        <v>379</v>
      </c>
      <c r="B256" s="328"/>
      <c r="C256" s="328"/>
      <c r="D256" s="328"/>
      <c r="E256" s="328"/>
      <c r="F256" s="32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9" t="s">
        <v>30</v>
      </c>
      <c r="B270" s="320" t="s">
        <v>31</v>
      </c>
      <c r="C270" s="320"/>
      <c r="D270" s="320" t="s">
        <v>46</v>
      </c>
      <c r="E270" s="321" t="s">
        <v>310</v>
      </c>
      <c r="F270" s="321" t="s">
        <v>360</v>
      </c>
      <c r="G270" s="214"/>
    </row>
    <row r="271" spans="1:7" s="16" customFormat="1" ht="16.5" customHeigh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9" t="s">
        <v>30</v>
      </c>
      <c r="B322" s="320" t="s">
        <v>31</v>
      </c>
      <c r="C322" s="320"/>
      <c r="D322" s="320" t="s">
        <v>46</v>
      </c>
      <c r="E322" s="321" t="s">
        <v>310</v>
      </c>
      <c r="F322" s="321" t="s">
        <v>360</v>
      </c>
      <c r="G322" s="127"/>
    </row>
    <row r="323" spans="1:7" ht="16.5" customHeight="1"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9" t="s">
        <v>30</v>
      </c>
      <c r="B362" s="320" t="s">
        <v>31</v>
      </c>
      <c r="C362" s="320"/>
      <c r="D362" s="320" t="s">
        <v>46</v>
      </c>
      <c r="E362" s="321" t="s">
        <v>310</v>
      </c>
      <c r="F362" s="321" t="s">
        <v>360</v>
      </c>
      <c r="G362" s="127"/>
    </row>
    <row r="363" spans="1:7" ht="16.5" customHeight="1"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9" t="s">
        <v>30</v>
      </c>
      <c r="B395" s="320" t="s">
        <v>31</v>
      </c>
      <c r="C395" s="320"/>
      <c r="D395" s="320" t="s">
        <v>46</v>
      </c>
      <c r="E395" s="321" t="s">
        <v>310</v>
      </c>
      <c r="F395" s="321" t="s">
        <v>360</v>
      </c>
      <c r="G395" s="127"/>
    </row>
    <row r="396" spans="1:7" ht="16.5" customHeight="1"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9" t="s">
        <v>30</v>
      </c>
      <c r="B448" s="320" t="s">
        <v>31</v>
      </c>
      <c r="C448" s="320"/>
      <c r="D448" s="320" t="s">
        <v>46</v>
      </c>
      <c r="E448" s="321" t="s">
        <v>310</v>
      </c>
      <c r="F448" s="321" t="s">
        <v>360</v>
      </c>
      <c r="G448" s="127"/>
    </row>
    <row r="449" spans="1:6" ht="16.5" customHeight="1"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5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0</v>
      </c>
      <c r="B484" s="124"/>
      <c r="C484" s="135"/>
      <c r="D484" s="124"/>
    </row>
    <row r="485" spans="1:7" ht="16.5" customHeight="1" x14ac:dyDescent="0.3">
      <c r="A485" s="319" t="s">
        <v>30</v>
      </c>
      <c r="B485" s="320" t="s">
        <v>31</v>
      </c>
      <c r="C485" s="320"/>
      <c r="D485" s="320" t="s">
        <v>46</v>
      </c>
      <c r="E485" s="321" t="s">
        <v>310</v>
      </c>
      <c r="F485" s="321" t="s">
        <v>360</v>
      </c>
      <c r="G485" s="127"/>
    </row>
    <row r="486" spans="1:7" ht="16.5" customHeight="1"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9" t="s">
        <v>30</v>
      </c>
      <c r="B507" s="320" t="s">
        <v>31</v>
      </c>
      <c r="C507" s="320"/>
      <c r="D507" s="320" t="s">
        <v>46</v>
      </c>
      <c r="E507" s="321" t="s">
        <v>310</v>
      </c>
      <c r="F507" s="321" t="s">
        <v>360</v>
      </c>
      <c r="G507" s="127"/>
    </row>
    <row r="508" spans="1:7" ht="16.5" customHeight="1" x14ac:dyDescent="0.3">
      <c r="A508" s="319"/>
      <c r="B508" s="41" t="s">
        <v>34</v>
      </c>
      <c r="C508" s="41" t="s">
        <v>33</v>
      </c>
      <c r="D508" s="320"/>
      <c r="E508" s="321"/>
      <c r="F508" s="32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9" t="s">
        <v>30</v>
      </c>
      <c r="B518" s="320" t="s">
        <v>31</v>
      </c>
      <c r="C518" s="320"/>
      <c r="D518" s="320" t="s">
        <v>46</v>
      </c>
      <c r="E518" s="321" t="s">
        <v>310</v>
      </c>
      <c r="F518" s="321" t="s">
        <v>360</v>
      </c>
      <c r="G518" s="127"/>
    </row>
    <row r="519" spans="1:7" ht="16.5" customHeight="1" x14ac:dyDescent="0.3">
      <c r="A519" s="319"/>
      <c r="B519" s="41" t="s">
        <v>34</v>
      </c>
      <c r="C519" s="41" t="s">
        <v>33</v>
      </c>
      <c r="D519" s="320"/>
      <c r="E519" s="321"/>
      <c r="F519" s="32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9" t="s">
        <v>30</v>
      </c>
      <c r="B538" s="320" t="s">
        <v>31</v>
      </c>
      <c r="C538" s="320"/>
      <c r="D538" s="320" t="s">
        <v>46</v>
      </c>
      <c r="E538" s="321" t="s">
        <v>310</v>
      </c>
      <c r="F538" s="321" t="s">
        <v>360</v>
      </c>
      <c r="G538" s="127"/>
    </row>
    <row r="539" spans="1:7" ht="16.5" customHeight="1" x14ac:dyDescent="0.3">
      <c r="A539" s="319"/>
      <c r="B539" s="41" t="s">
        <v>34</v>
      </c>
      <c r="C539" s="41" t="s">
        <v>33</v>
      </c>
      <c r="D539" s="320"/>
      <c r="E539" s="321"/>
      <c r="F539" s="32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8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kK5wLeVHY/FKnv2+SfF84vIkPRmPDyAbb+YPYFi5CRMLMd7cb0q9S8IuG2Ux+X4VXOE2R9wLLRZ+Tw9oBPHzyg==" saltValue="ha8bWnI6TM3LB10m7iE0P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6" t="s">
        <v>50</v>
      </c>
      <c r="B6" s="336"/>
      <c r="C6" s="336"/>
      <c r="D6" s="336"/>
      <c r="E6" s="336"/>
      <c r="F6" s="336"/>
      <c r="G6" s="125"/>
    </row>
    <row r="7" spans="1:7" s="12" customFormat="1" ht="21.75" customHeight="1" x14ac:dyDescent="0.45">
      <c r="A7" s="314" t="str">
        <f>'A5 Exploitation'!A8:F8</f>
        <v>CHIHIA</v>
      </c>
      <c r="B7" s="314"/>
      <c r="C7" s="314"/>
      <c r="D7" s="314"/>
      <c r="E7" s="314"/>
      <c r="F7" s="314"/>
      <c r="G7" s="125"/>
    </row>
    <row r="8" spans="1:7" s="12" customFormat="1" ht="24" x14ac:dyDescent="0.45">
      <c r="A8" s="14" t="s">
        <v>42</v>
      </c>
      <c r="B8" s="337">
        <f>'A5 Exploitation'!B9:F9</f>
        <v>0</v>
      </c>
      <c r="C8" s="337"/>
      <c r="D8" s="337"/>
      <c r="E8" s="337"/>
      <c r="F8" s="337"/>
      <c r="G8" s="125"/>
    </row>
    <row r="9" spans="1:7" s="12" customFormat="1" ht="24" x14ac:dyDescent="0.45">
      <c r="A9" s="15" t="s">
        <v>44</v>
      </c>
      <c r="B9" s="338">
        <f>'A5 Exploitation'!B10:F10</f>
        <v>0</v>
      </c>
      <c r="C9" s="338"/>
      <c r="D9" s="338"/>
      <c r="E9" s="338"/>
      <c r="F9" s="338"/>
      <c r="G9" s="125"/>
    </row>
    <row r="10" spans="1:7" s="12" customFormat="1" ht="24" x14ac:dyDescent="0.45">
      <c r="A10" s="14" t="s">
        <v>43</v>
      </c>
      <c r="B10" s="335">
        <f>'A5 Exploitation'!B11:F11</f>
        <v>0</v>
      </c>
      <c r="C10" s="335"/>
      <c r="D10" s="335"/>
      <c r="E10" s="335"/>
      <c r="F10" s="335"/>
      <c r="G10" s="125"/>
    </row>
    <row r="11" spans="1:7" s="12" customFormat="1" ht="24" x14ac:dyDescent="0.4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6"/>
      <c r="C22" s="347"/>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6"/>
      <c r="C161" s="347"/>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94" t="e">
        <f>E197/F197</f>
        <v>#DIV/0!</v>
      </c>
      <c r="E197" s="300">
        <f>COUNTIF('A4 Technique'!F17:F193,"ok")</f>
        <v>0</v>
      </c>
      <c r="F197" s="300">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A1:XFB549"/>
  <sheetViews>
    <sheetView view="pageBreakPreview" topLeftCell="A419" zoomScale="60" workbookViewId="0">
      <selection activeCell="D436" sqref="D43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13" t="s">
        <v>179</v>
      </c>
      <c r="B7" s="313"/>
      <c r="C7" s="313"/>
      <c r="D7" s="313"/>
      <c r="E7" s="313"/>
      <c r="F7" s="313"/>
      <c r="G7" s="125"/>
    </row>
    <row r="8" spans="1:7" ht="29.25" x14ac:dyDescent="0.45">
      <c r="A8" s="314" t="str">
        <f>'Page de garde'!D18</f>
        <v>CHIHIA</v>
      </c>
      <c r="B8" s="314"/>
      <c r="C8" s="314"/>
      <c r="D8" s="314"/>
      <c r="E8" s="314"/>
      <c r="F8" s="314"/>
      <c r="G8" s="125"/>
    </row>
    <row r="9" spans="1:7" ht="24" x14ac:dyDescent="0.45">
      <c r="A9" s="14" t="s">
        <v>42</v>
      </c>
      <c r="B9" s="315"/>
      <c r="C9" s="315"/>
      <c r="D9" s="315"/>
      <c r="E9" s="315"/>
      <c r="F9" s="315"/>
      <c r="G9" s="125"/>
    </row>
    <row r="10" spans="1:7" ht="24" x14ac:dyDescent="0.45">
      <c r="A10" s="15" t="s">
        <v>44</v>
      </c>
      <c r="B10" s="316"/>
      <c r="C10" s="316"/>
      <c r="D10" s="316"/>
      <c r="E10" s="316"/>
      <c r="F10" s="316"/>
      <c r="G10" s="125"/>
    </row>
    <row r="11" spans="1:7" ht="24" x14ac:dyDescent="0.45">
      <c r="A11" s="14" t="s">
        <v>43</v>
      </c>
      <c r="B11" s="311"/>
      <c r="C11" s="311"/>
      <c r="D11" s="311"/>
      <c r="E11" s="311"/>
      <c r="F11" s="311"/>
      <c r="G11" s="125"/>
    </row>
    <row r="12" spans="1:7" ht="24" x14ac:dyDescent="0.45">
      <c r="A12" s="14" t="s">
        <v>239</v>
      </c>
      <c r="B12" s="317">
        <f>D549</f>
        <v>0</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2" t="s">
        <v>379</v>
      </c>
      <c r="B38" s="323"/>
      <c r="C38" s="323"/>
      <c r="D38" s="323"/>
      <c r="E38" s="323"/>
      <c r="F38" s="324"/>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9" t="s">
        <v>30</v>
      </c>
      <c r="B50" s="320" t="s">
        <v>31</v>
      </c>
      <c r="C50" s="320"/>
      <c r="D50" s="320" t="s">
        <v>46</v>
      </c>
      <c r="E50" s="321" t="s">
        <v>310</v>
      </c>
      <c r="F50" s="321" t="s">
        <v>360</v>
      </c>
      <c r="G50" s="127"/>
    </row>
    <row r="51" spans="1:7" ht="16.5" customHeight="1"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2" t="s">
        <v>379</v>
      </c>
      <c r="B94" s="323"/>
      <c r="C94" s="323"/>
      <c r="D94" s="323"/>
      <c r="E94" s="323"/>
      <c r="F94" s="324"/>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9" t="s">
        <v>30</v>
      </c>
      <c r="B107" s="320" t="s">
        <v>31</v>
      </c>
      <c r="C107" s="320"/>
      <c r="D107" s="320" t="s">
        <v>46</v>
      </c>
      <c r="E107" s="321" t="s">
        <v>310</v>
      </c>
      <c r="F107" s="321" t="s">
        <v>360</v>
      </c>
    </row>
    <row r="108" spans="1:7" ht="16.5" customHeight="1"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9" t="s">
        <v>30</v>
      </c>
      <c r="B162" s="320" t="s">
        <v>31</v>
      </c>
      <c r="C162" s="320"/>
      <c r="D162" s="320" t="s">
        <v>46</v>
      </c>
      <c r="E162" s="321" t="s">
        <v>310</v>
      </c>
      <c r="F162" s="321" t="s">
        <v>360</v>
      </c>
      <c r="G162" s="127"/>
    </row>
    <row r="163" spans="1:7" ht="16.5" customHeight="1"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9" t="s">
        <v>30</v>
      </c>
      <c r="B209" s="320" t="s">
        <v>31</v>
      </c>
      <c r="C209" s="320"/>
      <c r="D209" s="320" t="s">
        <v>46</v>
      </c>
      <c r="E209" s="321" t="s">
        <v>310</v>
      </c>
      <c r="F209" s="321" t="s">
        <v>360</v>
      </c>
      <c r="G209" s="127"/>
    </row>
    <row r="210" spans="1:7" ht="16.5" customHeight="1"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8" t="s">
        <v>379</v>
      </c>
      <c r="B256" s="328"/>
      <c r="C256" s="328"/>
      <c r="D256" s="328"/>
      <c r="E256" s="328"/>
      <c r="F256" s="328"/>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9" t="s">
        <v>30</v>
      </c>
      <c r="B270" s="320" t="s">
        <v>31</v>
      </c>
      <c r="C270" s="320"/>
      <c r="D270" s="320" t="s">
        <v>46</v>
      </c>
      <c r="E270" s="321" t="s">
        <v>310</v>
      </c>
      <c r="F270" s="321" t="s">
        <v>360</v>
      </c>
      <c r="G270" s="214"/>
    </row>
    <row r="271" spans="1:7" s="16" customFormat="1" ht="16.5" customHeigh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9" t="s">
        <v>30</v>
      </c>
      <c r="B322" s="320" t="s">
        <v>31</v>
      </c>
      <c r="C322" s="320"/>
      <c r="D322" s="320" t="s">
        <v>46</v>
      </c>
      <c r="E322" s="321" t="s">
        <v>310</v>
      </c>
      <c r="F322" s="321" t="s">
        <v>360</v>
      </c>
      <c r="G322" s="127"/>
    </row>
    <row r="323" spans="1:7" ht="16.5" customHeight="1"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9" t="s">
        <v>30</v>
      </c>
      <c r="B362" s="320" t="s">
        <v>31</v>
      </c>
      <c r="C362" s="320"/>
      <c r="D362" s="320" t="s">
        <v>46</v>
      </c>
      <c r="E362" s="321" t="s">
        <v>310</v>
      </c>
      <c r="F362" s="321" t="s">
        <v>360</v>
      </c>
      <c r="G362" s="127"/>
    </row>
    <row r="363" spans="1:7" ht="16.5" customHeight="1"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9" t="s">
        <v>30</v>
      </c>
      <c r="B395" s="320" t="s">
        <v>31</v>
      </c>
      <c r="C395" s="320"/>
      <c r="D395" s="320" t="s">
        <v>46</v>
      </c>
      <c r="E395" s="321" t="s">
        <v>310</v>
      </c>
      <c r="F395" s="321" t="s">
        <v>360</v>
      </c>
      <c r="G395" s="127"/>
    </row>
    <row r="396" spans="1:7" ht="16.5" customHeight="1"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9" t="s">
        <v>30</v>
      </c>
      <c r="B448" s="320" t="s">
        <v>31</v>
      </c>
      <c r="C448" s="320"/>
      <c r="D448" s="320" t="s">
        <v>46</v>
      </c>
      <c r="E448" s="321" t="s">
        <v>310</v>
      </c>
      <c r="F448" s="321" t="s">
        <v>360</v>
      </c>
      <c r="G448" s="127"/>
    </row>
    <row r="449" spans="1:6" ht="16.5" customHeight="1"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0</v>
      </c>
      <c r="B484" s="124"/>
      <c r="C484" s="135"/>
      <c r="D484" s="124"/>
    </row>
    <row r="485" spans="1:7" ht="16.5" customHeight="1" x14ac:dyDescent="0.3">
      <c r="A485" s="319" t="s">
        <v>30</v>
      </c>
      <c r="B485" s="320" t="s">
        <v>31</v>
      </c>
      <c r="C485" s="320"/>
      <c r="D485" s="320" t="s">
        <v>46</v>
      </c>
      <c r="E485" s="321" t="s">
        <v>310</v>
      </c>
      <c r="F485" s="321" t="s">
        <v>360</v>
      </c>
      <c r="G485" s="127"/>
    </row>
    <row r="486" spans="1:7" ht="16.5" customHeight="1"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9" t="s">
        <v>30</v>
      </c>
      <c r="B507" s="320" t="s">
        <v>31</v>
      </c>
      <c r="C507" s="320"/>
      <c r="D507" s="320" t="s">
        <v>46</v>
      </c>
      <c r="E507" s="321" t="s">
        <v>310</v>
      </c>
      <c r="F507" s="321" t="s">
        <v>360</v>
      </c>
      <c r="G507" s="127"/>
    </row>
    <row r="508" spans="1:7" ht="16.5" customHeight="1" x14ac:dyDescent="0.3">
      <c r="A508" s="319"/>
      <c r="B508" s="41" t="s">
        <v>34</v>
      </c>
      <c r="C508" s="41" t="s">
        <v>33</v>
      </c>
      <c r="D508" s="320"/>
      <c r="E508" s="321"/>
      <c r="F508" s="32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9" t="s">
        <v>30</v>
      </c>
      <c r="B518" s="320" t="s">
        <v>31</v>
      </c>
      <c r="C518" s="320"/>
      <c r="D518" s="320" t="s">
        <v>46</v>
      </c>
      <c r="E518" s="321" t="s">
        <v>310</v>
      </c>
      <c r="F518" s="321" t="s">
        <v>360</v>
      </c>
      <c r="G518" s="127"/>
    </row>
    <row r="519" spans="1:7" ht="16.5" customHeight="1" x14ac:dyDescent="0.3">
      <c r="A519" s="319"/>
      <c r="B519" s="41" t="s">
        <v>34</v>
      </c>
      <c r="C519" s="41" t="s">
        <v>33</v>
      </c>
      <c r="D519" s="320"/>
      <c r="E519" s="321"/>
      <c r="F519" s="32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9" t="s">
        <v>30</v>
      </c>
      <c r="B538" s="320" t="s">
        <v>31</v>
      </c>
      <c r="C538" s="320"/>
      <c r="D538" s="320" t="s">
        <v>46</v>
      </c>
      <c r="E538" s="321" t="s">
        <v>310</v>
      </c>
      <c r="F538" s="321" t="s">
        <v>360</v>
      </c>
      <c r="G538" s="127"/>
    </row>
    <row r="539" spans="1:7" ht="16.5" customHeight="1" x14ac:dyDescent="0.3">
      <c r="A539" s="319"/>
      <c r="B539" s="41" t="s">
        <v>34</v>
      </c>
      <c r="C539" s="41" t="s">
        <v>33</v>
      </c>
      <c r="D539" s="320"/>
      <c r="E539" s="321"/>
      <c r="F539" s="32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E7BoV35kQoXs6H05QqhP8Mg+cBcCjYFVfN4MgdMF9r4r081N1BU9nXBEg7DUvfzSNJKOXxzaSrehpTz4s1wQ==" saltValue="BT9XSZ4jDYIMfWNINvZhD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G199"/>
  <sheetViews>
    <sheetView view="pageBreakPreview" topLeftCell="A170" zoomScale="60" zoomScaleNormal="90" workbookViewId="0">
      <selection activeCell="E197" sqref="E197:F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36" t="s">
        <v>50</v>
      </c>
      <c r="B6" s="336"/>
      <c r="C6" s="336"/>
      <c r="D6" s="336"/>
      <c r="E6" s="336"/>
      <c r="F6" s="336"/>
      <c r="G6" s="125"/>
    </row>
    <row r="7" spans="1:7" s="12" customFormat="1" ht="21.75" customHeight="1" x14ac:dyDescent="0.45">
      <c r="A7" s="314" t="str">
        <f>'A6 Exploitation'!A8:F8</f>
        <v>CHIHIA</v>
      </c>
      <c r="B7" s="314"/>
      <c r="C7" s="314"/>
      <c r="D7" s="314"/>
      <c r="E7" s="314"/>
      <c r="F7" s="314"/>
      <c r="G7" s="125"/>
    </row>
    <row r="8" spans="1:7" s="12" customFormat="1" ht="24" x14ac:dyDescent="0.45">
      <c r="A8" s="14" t="s">
        <v>42</v>
      </c>
      <c r="B8" s="337">
        <f>'A6 Exploitation'!B9:F9</f>
        <v>0</v>
      </c>
      <c r="C8" s="337"/>
      <c r="D8" s="337"/>
      <c r="E8" s="337"/>
      <c r="F8" s="337"/>
      <c r="G8" s="125"/>
    </row>
    <row r="9" spans="1:7" s="12" customFormat="1" ht="24" x14ac:dyDescent="0.45">
      <c r="A9" s="15" t="s">
        <v>44</v>
      </c>
      <c r="B9" s="338">
        <f>'A6 Exploitation'!B10:F10</f>
        <v>0</v>
      </c>
      <c r="C9" s="338"/>
      <c r="D9" s="338"/>
      <c r="E9" s="338"/>
      <c r="F9" s="338"/>
      <c r="G9" s="125"/>
    </row>
    <row r="10" spans="1:7" s="12" customFormat="1" ht="24" x14ac:dyDescent="0.45">
      <c r="A10" s="14" t="s">
        <v>43</v>
      </c>
      <c r="B10" s="335">
        <f>'A6 Exploitation'!B11:F11</f>
        <v>0</v>
      </c>
      <c r="C10" s="335"/>
      <c r="D10" s="335"/>
      <c r="E10" s="335"/>
      <c r="F10" s="335"/>
      <c r="G10" s="125"/>
    </row>
    <row r="11" spans="1:7" s="12" customFormat="1" ht="24" x14ac:dyDescent="0.45">
      <c r="A11" s="14" t="s">
        <v>294</v>
      </c>
      <c r="B11" s="339">
        <f>D199</f>
        <v>0</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5" t="s">
        <v>36</v>
      </c>
      <c r="B22" s="346"/>
      <c r="C22" s="347"/>
      <c r="D22" s="258">
        <f>SUM(B17:C21)</f>
        <v>0</v>
      </c>
    </row>
    <row r="23" spans="1:7" x14ac:dyDescent="0.3">
      <c r="A23" s="340" t="s">
        <v>295</v>
      </c>
      <c r="B23" s="341"/>
      <c r="C23" s="342"/>
      <c r="D23" s="33">
        <f>D22/(COUNT(B17:C21)*2)</f>
        <v>0</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0" t="s">
        <v>36</v>
      </c>
      <c r="B33" s="341"/>
      <c r="C33" s="342"/>
      <c r="D33" s="257">
        <f>SUM(B26:C32)</f>
        <v>0</v>
      </c>
    </row>
    <row r="34" spans="1:7" x14ac:dyDescent="0.3">
      <c r="A34" s="340" t="s">
        <v>295</v>
      </c>
      <c r="B34" s="341"/>
      <c r="C34" s="342"/>
      <c r="D34" s="33">
        <f>D33/(COUNT(B26:C32)*2)</f>
        <v>0</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0" t="s">
        <v>36</v>
      </c>
      <c r="B42" s="341"/>
      <c r="C42" s="342"/>
      <c r="D42" s="257">
        <f>SUM(B37:C41)</f>
        <v>0</v>
      </c>
      <c r="E42" s="13"/>
      <c r="F42" s="13"/>
      <c r="G42" s="126"/>
    </row>
    <row r="43" spans="1:7" s="22" customFormat="1" x14ac:dyDescent="0.3">
      <c r="A43" s="340" t="s">
        <v>295</v>
      </c>
      <c r="B43" s="341"/>
      <c r="C43" s="342"/>
      <c r="D43" s="33">
        <f>D42/(COUNT(B37:C41)*2)</f>
        <v>0</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0" t="s">
        <v>36</v>
      </c>
      <c r="B52" s="341"/>
      <c r="C52" s="342"/>
      <c r="D52" s="257">
        <f>SUM(B46:C51)</f>
        <v>0</v>
      </c>
    </row>
    <row r="53" spans="1:7" x14ac:dyDescent="0.3">
      <c r="A53" s="340" t="s">
        <v>295</v>
      </c>
      <c r="B53" s="341"/>
      <c r="C53" s="342"/>
      <c r="D53" s="33">
        <f>D52/(COUNT(B46:C51)*2)</f>
        <v>0</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0" t="s">
        <v>36</v>
      </c>
      <c r="B63" s="341"/>
      <c r="C63" s="342"/>
      <c r="D63" s="257">
        <f>SUM(B56:C62)</f>
        <v>0</v>
      </c>
    </row>
    <row r="64" spans="1:7" x14ac:dyDescent="0.3">
      <c r="A64" s="340" t="s">
        <v>295</v>
      </c>
      <c r="B64" s="341"/>
      <c r="C64" s="342"/>
      <c r="D64" s="33">
        <f>D63/(COUNT(B56:C62)*2)</f>
        <v>0</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0" t="s">
        <v>36</v>
      </c>
      <c r="B84" s="341"/>
      <c r="C84" s="342"/>
      <c r="D84" s="257">
        <f>SUM(B67:C83)</f>
        <v>0</v>
      </c>
    </row>
    <row r="85" spans="1:7" x14ac:dyDescent="0.3">
      <c r="A85" s="340" t="s">
        <v>295</v>
      </c>
      <c r="B85" s="341"/>
      <c r="C85" s="342"/>
      <c r="D85" s="33">
        <f>D84/(COUNT(B67:C83)*2)</f>
        <v>0</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57">
        <f>SUM(B88:C101)</f>
        <v>0</v>
      </c>
    </row>
    <row r="103" spans="1:7" x14ac:dyDescent="0.3">
      <c r="A103" s="340" t="s">
        <v>295</v>
      </c>
      <c r="B103" s="341"/>
      <c r="C103" s="342"/>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0" t="s">
        <v>36</v>
      </c>
      <c r="B118" s="341"/>
      <c r="C118" s="342"/>
      <c r="D118" s="257">
        <f>SUM(B107:C117)</f>
        <v>0</v>
      </c>
      <c r="E118" s="13"/>
      <c r="F118" s="13"/>
      <c r="G118" s="126"/>
    </row>
    <row r="119" spans="1:7" s="22" customFormat="1" x14ac:dyDescent="0.3">
      <c r="A119" s="340" t="s">
        <v>295</v>
      </c>
      <c r="B119" s="341"/>
      <c r="C119" s="342"/>
      <c r="D119" s="33">
        <f>D118/(COUNT(B107:C117)*2)</f>
        <v>0</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0" t="s">
        <v>36</v>
      </c>
      <c r="B133" s="341"/>
      <c r="C133" s="342"/>
      <c r="D133" s="257">
        <f>SUM(B122:C132)</f>
        <v>0</v>
      </c>
    </row>
    <row r="134" spans="1:7" x14ac:dyDescent="0.3">
      <c r="A134" s="340" t="s">
        <v>295</v>
      </c>
      <c r="B134" s="341"/>
      <c r="C134" s="342"/>
      <c r="D134" s="32">
        <f>D133/(COUNT(B122:C132)*2)</f>
        <v>0</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0" t="s">
        <v>36</v>
      </c>
      <c r="B149" s="341"/>
      <c r="C149" s="342"/>
      <c r="D149" s="257">
        <f>SUM(B137:C148)</f>
        <v>0</v>
      </c>
    </row>
    <row r="150" spans="1:7" x14ac:dyDescent="0.3">
      <c r="A150" s="340" t="s">
        <v>295</v>
      </c>
      <c r="B150" s="341"/>
      <c r="C150" s="342"/>
      <c r="D150" s="33">
        <f>D149/(COUNT(B137:C148)*2)</f>
        <v>0</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0" t="s">
        <v>36</v>
      </c>
      <c r="B161" s="346"/>
      <c r="C161" s="347"/>
      <c r="D161" s="258">
        <f>SUM(B153:C160)</f>
        <v>0</v>
      </c>
    </row>
    <row r="162" spans="1:7" x14ac:dyDescent="0.3">
      <c r="A162" s="340" t="s">
        <v>295</v>
      </c>
      <c r="B162" s="341"/>
      <c r="C162" s="342"/>
      <c r="D162" s="33">
        <f>D161/(COUNT(B153:C160)*2)</f>
        <v>0</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0" t="s">
        <v>36</v>
      </c>
      <c r="B169" s="341"/>
      <c r="C169" s="342"/>
      <c r="D169" s="257">
        <f>SUM(B165:C168)</f>
        <v>0</v>
      </c>
    </row>
    <row r="170" spans="1:7" x14ac:dyDescent="0.3">
      <c r="A170" s="340" t="s">
        <v>295</v>
      </c>
      <c r="B170" s="341"/>
      <c r="C170" s="342"/>
      <c r="D170" s="33">
        <f>D169/(COUNT(B165:C168)*2)</f>
        <v>0</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0" t="s">
        <v>36</v>
      </c>
      <c r="B177" s="341"/>
      <c r="C177" s="342"/>
      <c r="D177" s="257">
        <f>SUM(B173:C176)</f>
        <v>0</v>
      </c>
    </row>
    <row r="178" spans="1:7" x14ac:dyDescent="0.3">
      <c r="A178" s="340" t="s">
        <v>295</v>
      </c>
      <c r="B178" s="341"/>
      <c r="C178" s="342"/>
      <c r="D178" s="33">
        <f>D177/(COUNT(B173:C176)*2)</f>
        <v>0</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0" t="s">
        <v>36</v>
      </c>
      <c r="B186" s="341"/>
      <c r="C186" s="342"/>
      <c r="D186" s="257">
        <f>SUM(B181:C185)</f>
        <v>0</v>
      </c>
    </row>
    <row r="187" spans="1:7" x14ac:dyDescent="0.3">
      <c r="A187" s="340" t="s">
        <v>295</v>
      </c>
      <c r="B187" s="341"/>
      <c r="C187" s="342"/>
      <c r="D187" s="33">
        <f>D186/(COUNT(B181:C185)*2)</f>
        <v>0</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0" t="s">
        <v>36</v>
      </c>
      <c r="B194" s="341"/>
      <c r="C194" s="342"/>
      <c r="D194" s="54">
        <f>SUM(B190:C193)</f>
        <v>0</v>
      </c>
    </row>
    <row r="195" spans="1:6" x14ac:dyDescent="0.3">
      <c r="A195" s="340" t="s">
        <v>295</v>
      </c>
      <c r="B195" s="341"/>
      <c r="C195" s="342"/>
      <c r="D195" s="33">
        <f>D194/(COUNT(B190:C193)*2)</f>
        <v>0</v>
      </c>
    </row>
    <row r="197" spans="1:6" ht="18" x14ac:dyDescent="0.35">
      <c r="A197" s="64" t="s">
        <v>246</v>
      </c>
      <c r="B197" s="63"/>
      <c r="C197" s="63"/>
      <c r="D197" s="294" t="e">
        <f>E197/F197</f>
        <v>#DIV/0!</v>
      </c>
      <c r="E197" s="300">
        <f>COUNTIF('A5 Technique'!F17:F193,"ok")</f>
        <v>0</v>
      </c>
      <c r="F197" s="300">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XFB549"/>
  <sheetViews>
    <sheetView topLeftCell="A7" zoomScale="80" zoomScaleNormal="80" zoomScaleSheetLayoutView="70" workbookViewId="0">
      <selection activeCell="F71" sqref="F7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3" t="s">
        <v>179</v>
      </c>
      <c r="B7" s="313"/>
      <c r="C7" s="313"/>
      <c r="D7" s="313"/>
      <c r="E7" s="313"/>
      <c r="F7" s="313"/>
      <c r="G7" s="125"/>
    </row>
    <row r="8" spans="1:7" ht="29.25" x14ac:dyDescent="0.45">
      <c r="A8" s="314" t="str">
        <f>'Page de garde'!D18</f>
        <v>CHIHIA</v>
      </c>
      <c r="B8" s="314"/>
      <c r="C8" s="314"/>
      <c r="D8" s="314"/>
      <c r="E8" s="314"/>
      <c r="F8" s="314"/>
      <c r="G8" s="125"/>
    </row>
    <row r="9" spans="1:7" ht="24" x14ac:dyDescent="0.45">
      <c r="A9" s="14" t="s">
        <v>42</v>
      </c>
      <c r="B9" s="315" t="s">
        <v>409</v>
      </c>
      <c r="C9" s="315"/>
      <c r="D9" s="315"/>
      <c r="E9" s="315"/>
      <c r="F9" s="315"/>
      <c r="G9" s="125"/>
    </row>
    <row r="10" spans="1:7" ht="24" x14ac:dyDescent="0.45">
      <c r="A10" s="15" t="s">
        <v>44</v>
      </c>
      <c r="B10" s="316" t="s">
        <v>410</v>
      </c>
      <c r="C10" s="316"/>
      <c r="D10" s="316"/>
      <c r="E10" s="316"/>
      <c r="F10" s="316"/>
      <c r="G10" s="125"/>
    </row>
    <row r="11" spans="1:7" ht="24" x14ac:dyDescent="0.45">
      <c r="A11" s="14" t="s">
        <v>43</v>
      </c>
      <c r="B11" s="311">
        <v>43188</v>
      </c>
      <c r="C11" s="311"/>
      <c r="D11" s="311"/>
      <c r="E11" s="311"/>
      <c r="F11" s="311"/>
      <c r="G11" s="125"/>
    </row>
    <row r="12" spans="1:7" ht="24" x14ac:dyDescent="0.45">
      <c r="A12" s="14" t="s">
        <v>239</v>
      </c>
      <c r="B12" s="317">
        <f>D549</f>
        <v>0.9636963696369637</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43188</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0"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13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43188</v>
      </c>
      <c r="B49" s="124"/>
      <c r="C49" s="135"/>
      <c r="D49" s="124"/>
    </row>
    <row r="50" spans="1:7" x14ac:dyDescent="0.3">
      <c r="A50" s="319" t="s">
        <v>30</v>
      </c>
      <c r="B50" s="320" t="s">
        <v>31</v>
      </c>
      <c r="C50" s="320"/>
      <c r="D50" s="320" t="s">
        <v>46</v>
      </c>
      <c r="E50" s="321" t="s">
        <v>310</v>
      </c>
      <c r="F50" s="321" t="s">
        <v>360</v>
      </c>
      <c r="G50" s="127"/>
    </row>
    <row r="51" spans="1:7"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1</v>
      </c>
      <c r="C66" s="130"/>
      <c r="D66" s="113" t="s">
        <v>411</v>
      </c>
      <c r="E66" s="94"/>
      <c r="F66" s="204" t="s">
        <v>356</v>
      </c>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49.5" x14ac:dyDescent="0.3">
      <c r="A70" s="70" t="s">
        <v>377</v>
      </c>
      <c r="B70" s="130">
        <v>2</v>
      </c>
      <c r="C70" s="130"/>
      <c r="D70" s="129" t="s">
        <v>412</v>
      </c>
      <c r="E70" s="106"/>
      <c r="F70" s="204" t="s">
        <v>356</v>
      </c>
      <c r="G70" s="214"/>
    </row>
    <row r="71" spans="1:7" ht="35.25" customHeight="1" x14ac:dyDescent="0.3">
      <c r="A71" s="70" t="s">
        <v>378</v>
      </c>
      <c r="B71" s="130">
        <v>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33</v>
      </c>
    </row>
    <row r="85" spans="1:7" x14ac:dyDescent="0.3">
      <c r="A85" s="5" t="s">
        <v>35</v>
      </c>
      <c r="B85" s="132"/>
      <c r="C85" s="133"/>
      <c r="D85" s="134">
        <f>D84/(COUNT(B65:C83)*2)</f>
        <v>0.97058823529411764</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1</v>
      </c>
      <c r="C88" s="130"/>
      <c r="D88" s="137" t="s">
        <v>413</v>
      </c>
      <c r="E88" s="94"/>
      <c r="F88" s="204" t="s">
        <v>356</v>
      </c>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66" x14ac:dyDescent="0.3">
      <c r="A92" s="70" t="s">
        <v>384</v>
      </c>
      <c r="B92" s="130">
        <v>1</v>
      </c>
      <c r="C92" s="218"/>
      <c r="D92" s="147" t="s">
        <v>414</v>
      </c>
      <c r="E92" s="106"/>
      <c r="F92" s="204" t="s">
        <v>356</v>
      </c>
    </row>
    <row r="93" spans="1:7"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1</v>
      </c>
      <c r="C99" s="213"/>
      <c r="D99" s="251">
        <v>0.8</v>
      </c>
      <c r="E99" s="252"/>
      <c r="F99" s="253"/>
      <c r="G99" s="127"/>
    </row>
    <row r="100" spans="1:7" x14ac:dyDescent="0.3">
      <c r="A100" s="5" t="s">
        <v>36</v>
      </c>
      <c r="B100" s="5"/>
      <c r="C100" s="5"/>
      <c r="D100" s="5">
        <f>SUM(B88:C93,B95:C99)</f>
        <v>19</v>
      </c>
    </row>
    <row r="101" spans="1:7" x14ac:dyDescent="0.3">
      <c r="A101" s="5" t="s">
        <v>35</v>
      </c>
      <c r="B101" s="132"/>
      <c r="C101" s="133"/>
      <c r="D101" s="134">
        <f>D100/(COUNT(B88:C93,B95:C99)*2)</f>
        <v>0.86363636363636365</v>
      </c>
    </row>
    <row r="102" spans="1:7" ht="18" x14ac:dyDescent="0.35">
      <c r="A102" s="42" t="s">
        <v>61</v>
      </c>
      <c r="B102" s="152"/>
      <c r="C102" s="153"/>
      <c r="D102" s="143">
        <f>SUM(D84,D100,D61)</f>
        <v>66</v>
      </c>
    </row>
    <row r="103" spans="1:7" ht="18" x14ac:dyDescent="0.35">
      <c r="A103" s="42" t="s">
        <v>199</v>
      </c>
      <c r="B103" s="152"/>
      <c r="C103" s="153"/>
      <c r="D103" s="144">
        <f>D102/(COUNT(B88:C93,B53:C60,B65:C83,B95:C99)*2)</f>
        <v>0.94285714285714284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43188</v>
      </c>
      <c r="B106" s="124"/>
      <c r="C106" s="135"/>
      <c r="D106" s="124"/>
    </row>
    <row r="107" spans="1:7" x14ac:dyDescent="0.3">
      <c r="A107" s="319" t="s">
        <v>30</v>
      </c>
      <c r="B107" s="320" t="s">
        <v>31</v>
      </c>
      <c r="C107" s="320"/>
      <c r="D107" s="320" t="s">
        <v>46</v>
      </c>
      <c r="E107" s="321" t="s">
        <v>310</v>
      </c>
      <c r="F107" s="321" t="s">
        <v>360</v>
      </c>
    </row>
    <row r="108" spans="1:7"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33" x14ac:dyDescent="0.3">
      <c r="A147" s="238" t="s">
        <v>404</v>
      </c>
      <c r="B147" s="130">
        <v>1</v>
      </c>
      <c r="C147" s="150" t="str">
        <f>IF(B147=0, -5, "0")</f>
        <v>0</v>
      </c>
      <c r="D147" s="116" t="s">
        <v>415</v>
      </c>
      <c r="E147" s="116"/>
      <c r="F147" s="204" t="s">
        <v>356</v>
      </c>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1</v>
      </c>
      <c r="C153" s="140"/>
      <c r="D153" s="251">
        <v>0.8</v>
      </c>
      <c r="E153" s="252"/>
      <c r="F153" s="253"/>
    </row>
    <row r="154" spans="1:7" x14ac:dyDescent="0.3">
      <c r="A154" s="5" t="s">
        <v>36</v>
      </c>
      <c r="B154" s="5"/>
      <c r="C154" s="5"/>
      <c r="D154" s="5">
        <f>SUM(B143:C147,B149:C153)</f>
        <v>18</v>
      </c>
    </row>
    <row r="155" spans="1:7" x14ac:dyDescent="0.3">
      <c r="A155" s="5" t="s">
        <v>35</v>
      </c>
      <c r="B155" s="132"/>
      <c r="C155" s="133"/>
      <c r="D155" s="134">
        <f>D154/(COUNT(B143:C147,B149:C153)*2)</f>
        <v>0.9</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43188</v>
      </c>
      <c r="B161" s="124"/>
      <c r="C161" s="135"/>
      <c r="D161" s="127"/>
    </row>
    <row r="162" spans="1:7" x14ac:dyDescent="0.3">
      <c r="A162" s="319" t="s">
        <v>30</v>
      </c>
      <c r="B162" s="320" t="s">
        <v>31</v>
      </c>
      <c r="C162" s="320"/>
      <c r="D162" s="320" t="s">
        <v>46</v>
      </c>
      <c r="E162" s="321" t="s">
        <v>310</v>
      </c>
      <c r="F162" s="321" t="s">
        <v>360</v>
      </c>
      <c r="G162" s="127"/>
    </row>
    <row r="163" spans="1:7"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75.75" x14ac:dyDescent="0.3">
      <c r="A178" s="4" t="s">
        <v>59</v>
      </c>
      <c r="B178" s="130">
        <v>0</v>
      </c>
      <c r="C178" s="130"/>
      <c r="D178" s="295" t="s">
        <v>416</v>
      </c>
      <c r="E178" s="69" t="s">
        <v>417</v>
      </c>
      <c r="F178" s="204" t="s">
        <v>357</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1</v>
      </c>
      <c r="C186" s="136" t="str">
        <f>IF(B186=0, -10, "0")</f>
        <v>0</v>
      </c>
      <c r="D186" s="295" t="s">
        <v>418</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1</v>
      </c>
      <c r="C200" s="130"/>
      <c r="D200" s="251">
        <v>0.8</v>
      </c>
      <c r="E200" s="252"/>
      <c r="F200" s="253"/>
      <c r="G200" s="127"/>
    </row>
    <row r="201" spans="1:7" x14ac:dyDescent="0.3">
      <c r="A201" s="59" t="s">
        <v>36</v>
      </c>
      <c r="B201" s="59"/>
      <c r="C201" s="59"/>
      <c r="D201" s="59">
        <f>SUM(B176:C194,B196:C200)</f>
        <v>44</v>
      </c>
    </row>
    <row r="202" spans="1:7" x14ac:dyDescent="0.3">
      <c r="A202" s="5" t="s">
        <v>35</v>
      </c>
      <c r="B202" s="132"/>
      <c r="C202" s="133"/>
      <c r="D202" s="134">
        <f>D201/(COUNT(B176:C194,B196:C200)*2)</f>
        <v>0.91666666666666663</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0.93548387096774188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43188</v>
      </c>
      <c r="B208" s="124"/>
      <c r="C208" s="135"/>
      <c r="D208" s="124"/>
    </row>
    <row r="209" spans="1:7" x14ac:dyDescent="0.3">
      <c r="A209" s="319" t="s">
        <v>30</v>
      </c>
      <c r="B209" s="320" t="s">
        <v>31</v>
      </c>
      <c r="C209" s="320"/>
      <c r="D209" s="320" t="s">
        <v>46</v>
      </c>
      <c r="E209" s="321" t="s">
        <v>310</v>
      </c>
      <c r="F209" s="321" t="s">
        <v>360</v>
      </c>
      <c r="G209" s="127"/>
    </row>
    <row r="210" spans="1:7"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t="s">
        <v>32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28</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70</v>
      </c>
    </row>
    <row r="266" spans="1:7" ht="18" x14ac:dyDescent="0.35">
      <c r="A266" s="57" t="s">
        <v>202</v>
      </c>
      <c r="B266" s="160"/>
      <c r="C266" s="161"/>
      <c r="D266" s="162">
        <f>D265/(COUNT(B226:C243,B248:C255,B212:C221,B257:C261)*2)</f>
        <v>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43188</v>
      </c>
      <c r="B269" s="124"/>
      <c r="C269" s="135"/>
      <c r="D269" s="124"/>
      <c r="F269" s="206"/>
      <c r="G269" s="214"/>
    </row>
    <row r="270" spans="1:7" s="16" customFormat="1" x14ac:dyDescent="0.3">
      <c r="A270" s="319" t="s">
        <v>30</v>
      </c>
      <c r="B270" s="320" t="s">
        <v>31</v>
      </c>
      <c r="C270" s="320"/>
      <c r="D270" s="320" t="s">
        <v>46</v>
      </c>
      <c r="E270" s="321" t="s">
        <v>310</v>
      </c>
      <c r="F270" s="321" t="s">
        <v>360</v>
      </c>
      <c r="G270" s="214"/>
    </row>
    <row r="271" spans="1:7" s="16" customForma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130">
        <v>2</v>
      </c>
      <c r="C313" s="140"/>
      <c r="D313" s="251">
        <v>1</v>
      </c>
      <c r="E313" s="252"/>
      <c r="F313" s="253"/>
      <c r="G313" s="214"/>
    </row>
    <row r="314" spans="1:7" s="16" customFormat="1" x14ac:dyDescent="0.3">
      <c r="A314" s="5" t="s">
        <v>36</v>
      </c>
      <c r="B314" s="5"/>
      <c r="C314" s="5"/>
      <c r="D314" s="5">
        <f>SUM(B289:C307,B309:C313)</f>
        <v>38</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62</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43188</v>
      </c>
      <c r="B321" s="124"/>
      <c r="C321" s="135"/>
      <c r="D321" s="127"/>
    </row>
    <row r="322" spans="1:7" x14ac:dyDescent="0.3">
      <c r="A322" s="319" t="s">
        <v>30</v>
      </c>
      <c r="B322" s="320" t="s">
        <v>31</v>
      </c>
      <c r="C322" s="320"/>
      <c r="D322" s="320" t="s">
        <v>46</v>
      </c>
      <c r="E322" s="321" t="s">
        <v>310</v>
      </c>
      <c r="F322" s="321" t="s">
        <v>360</v>
      </c>
      <c r="G322" s="127"/>
    </row>
    <row r="323" spans="1:7"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1</v>
      </c>
      <c r="C338" s="130"/>
      <c r="D338" s="95" t="s">
        <v>419</v>
      </c>
      <c r="E338" s="94"/>
      <c r="F338" s="204" t="s">
        <v>356</v>
      </c>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ht="33" x14ac:dyDescent="0.3">
      <c r="A352" s="219" t="s">
        <v>392</v>
      </c>
      <c r="B352" s="130">
        <v>1</v>
      </c>
      <c r="C352" s="131"/>
      <c r="D352" s="116" t="s">
        <v>420</v>
      </c>
      <c r="E352" s="106"/>
      <c r="F352" s="204" t="s">
        <v>356</v>
      </c>
      <c r="G352" s="127"/>
    </row>
    <row r="353" spans="1:7" ht="45" x14ac:dyDescent="0.3">
      <c r="A353" s="56" t="s">
        <v>249</v>
      </c>
      <c r="B353" s="130">
        <v>2</v>
      </c>
      <c r="C353" s="130"/>
      <c r="D353" s="251">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43188</v>
      </c>
      <c r="B361" s="124"/>
      <c r="C361" s="135"/>
      <c r="D361" s="124"/>
    </row>
    <row r="362" spans="1:7" x14ac:dyDescent="0.3">
      <c r="A362" s="319" t="s">
        <v>30</v>
      </c>
      <c r="B362" s="320" t="s">
        <v>31</v>
      </c>
      <c r="C362" s="320"/>
      <c r="D362" s="320" t="s">
        <v>46</v>
      </c>
      <c r="E362" s="321" t="s">
        <v>310</v>
      </c>
      <c r="F362" s="321" t="s">
        <v>360</v>
      </c>
      <c r="G362" s="127"/>
    </row>
    <row r="363" spans="1:7"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95" t="s">
        <v>421</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292" t="s">
        <v>101</v>
      </c>
      <c r="B381" s="130">
        <v>2</v>
      </c>
      <c r="C381" s="28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2</v>
      </c>
      <c r="C386" s="130"/>
      <c r="D386" s="251">
        <v>1</v>
      </c>
      <c r="E386" s="252"/>
      <c r="F386" s="253"/>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43188</v>
      </c>
      <c r="B394" s="124"/>
      <c r="C394" s="135"/>
      <c r="D394" s="127"/>
      <c r="G394" s="127"/>
    </row>
    <row r="395" spans="1:7" x14ac:dyDescent="0.3">
      <c r="A395" s="319" t="s">
        <v>30</v>
      </c>
      <c r="B395" s="320" t="s">
        <v>31</v>
      </c>
      <c r="C395" s="320"/>
      <c r="D395" s="320" t="s">
        <v>46</v>
      </c>
      <c r="E395" s="321" t="s">
        <v>310</v>
      </c>
      <c r="F395" s="321" t="s">
        <v>360</v>
      </c>
      <c r="G395" s="127"/>
    </row>
    <row r="396" spans="1:7"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49.5" x14ac:dyDescent="0.3">
      <c r="A431" s="210" t="s">
        <v>137</v>
      </c>
      <c r="B431" s="130">
        <v>1</v>
      </c>
      <c r="C431" s="150" t="str">
        <f>IF(B431=0, -5, "0")</f>
        <v>0</v>
      </c>
      <c r="D431" s="151" t="s">
        <v>422</v>
      </c>
      <c r="E431" s="94"/>
      <c r="F431" s="204" t="s">
        <v>356</v>
      </c>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ht="33" x14ac:dyDescent="0.3">
      <c r="A438" s="10" t="s">
        <v>392</v>
      </c>
      <c r="B438" s="130">
        <v>1</v>
      </c>
      <c r="C438" s="150" t="str">
        <f>IF(B438=0, -5, "0")</f>
        <v>0</v>
      </c>
      <c r="D438" s="129" t="s">
        <v>423</v>
      </c>
      <c r="E438" s="94"/>
      <c r="F438" s="204" t="s">
        <v>356</v>
      </c>
      <c r="G438" s="12"/>
    </row>
    <row r="439" spans="1:7" ht="45" x14ac:dyDescent="0.3">
      <c r="A439" s="4" t="s">
        <v>249</v>
      </c>
      <c r="B439" s="130">
        <v>2</v>
      </c>
      <c r="C439" s="130"/>
      <c r="D439" s="251">
        <v>1</v>
      </c>
      <c r="E439" s="252"/>
      <c r="F439" s="253"/>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0.96551724137931039</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43188</v>
      </c>
      <c r="B447" s="124"/>
      <c r="C447" s="135"/>
      <c r="D447" s="124"/>
    </row>
    <row r="448" spans="1:7" x14ac:dyDescent="0.3">
      <c r="A448" s="319" t="s">
        <v>30</v>
      </c>
      <c r="B448" s="320" t="s">
        <v>31</v>
      </c>
      <c r="C448" s="320"/>
      <c r="D448" s="320" t="s">
        <v>46</v>
      </c>
      <c r="E448" s="321" t="s">
        <v>310</v>
      </c>
      <c r="F448" s="321" t="s">
        <v>360</v>
      </c>
      <c r="G448" s="127"/>
    </row>
    <row r="449" spans="1:6"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43188</v>
      </c>
      <c r="B484" s="124"/>
      <c r="C484" s="135"/>
      <c r="D484" s="124"/>
    </row>
    <row r="485" spans="1:7" x14ac:dyDescent="0.3">
      <c r="A485" s="319" t="s">
        <v>30</v>
      </c>
      <c r="B485" s="320" t="s">
        <v>31</v>
      </c>
      <c r="C485" s="320"/>
      <c r="D485" s="320" t="s">
        <v>46</v>
      </c>
      <c r="E485" s="321" t="s">
        <v>310</v>
      </c>
      <c r="F485" s="321" t="s">
        <v>360</v>
      </c>
      <c r="G485" s="127"/>
    </row>
    <row r="486" spans="1:7" x14ac:dyDescent="0.3">
      <c r="A486" s="319"/>
      <c r="B486" s="41" t="s">
        <v>34</v>
      </c>
      <c r="C486" s="41" t="s">
        <v>33</v>
      </c>
      <c r="D486" s="320"/>
      <c r="E486" s="321"/>
      <c r="F486" s="321"/>
    </row>
    <row r="487" spans="1:7" ht="18" x14ac:dyDescent="0.3">
      <c r="A487" s="194" t="s">
        <v>368</v>
      </c>
      <c r="B487" s="195"/>
      <c r="C487" s="195"/>
      <c r="D487" s="195"/>
      <c r="E487" s="195"/>
      <c r="F487" s="197"/>
    </row>
    <row r="488" spans="1:7" ht="49.5" x14ac:dyDescent="0.3">
      <c r="A488" s="4" t="s">
        <v>263</v>
      </c>
      <c r="B488" s="130">
        <v>0</v>
      </c>
      <c r="C488" s="130"/>
      <c r="D488" s="95" t="s">
        <v>424</v>
      </c>
      <c r="E488" s="95" t="s">
        <v>425</v>
      </c>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ht="33" x14ac:dyDescent="0.3">
      <c r="A497" s="9" t="s">
        <v>29</v>
      </c>
      <c r="B497" s="130">
        <v>1</v>
      </c>
      <c r="C497" s="130"/>
      <c r="D497" s="95" t="s">
        <v>426</v>
      </c>
      <c r="E497" s="94"/>
      <c r="F497" s="204" t="s">
        <v>356</v>
      </c>
    </row>
    <row r="498" spans="1:7" ht="45" x14ac:dyDescent="0.3">
      <c r="A498" s="62" t="s">
        <v>249</v>
      </c>
      <c r="B498" s="280">
        <v>2</v>
      </c>
      <c r="C498" s="213"/>
      <c r="D498" s="251">
        <v>1</v>
      </c>
      <c r="E498" s="252"/>
      <c r="F498" s="253"/>
    </row>
    <row r="499" spans="1:7" x14ac:dyDescent="0.3">
      <c r="A499" s="5" t="s">
        <v>36</v>
      </c>
      <c r="B499" s="5"/>
      <c r="C499" s="5"/>
      <c r="D499" s="234">
        <f>SUM(B496:C498)</f>
        <v>3</v>
      </c>
    </row>
    <row r="500" spans="1:7" x14ac:dyDescent="0.3">
      <c r="A500" s="5" t="s">
        <v>35</v>
      </c>
      <c r="B500" s="132"/>
      <c r="C500" s="133"/>
      <c r="D500" s="134">
        <f>D499/(COUNT(B496:C498)*2)</f>
        <v>0.5</v>
      </c>
      <c r="E500" s="112"/>
    </row>
    <row r="501" spans="1:7" x14ac:dyDescent="0.3">
      <c r="A501" s="2"/>
      <c r="B501" s="135"/>
      <c r="C501" s="135"/>
      <c r="D501" s="135"/>
    </row>
    <row r="502" spans="1:7" ht="18" x14ac:dyDescent="0.35">
      <c r="A502" s="42" t="s">
        <v>76</v>
      </c>
      <c r="B502" s="152"/>
      <c r="C502" s="153"/>
      <c r="D502" s="143">
        <f>SUM(D499,D493)</f>
        <v>11</v>
      </c>
    </row>
    <row r="503" spans="1:7" ht="18" x14ac:dyDescent="0.35">
      <c r="A503" s="42" t="s">
        <v>208</v>
      </c>
      <c r="B503" s="152"/>
      <c r="C503" s="153"/>
      <c r="D503" s="144">
        <f>D502/(COUNT(B496:C498,B488:C492)*2)</f>
        <v>0.6875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43188</v>
      </c>
      <c r="B506" s="124"/>
      <c r="C506" s="135"/>
      <c r="D506" s="124"/>
    </row>
    <row r="507" spans="1:7" x14ac:dyDescent="0.3">
      <c r="A507" s="319" t="s">
        <v>30</v>
      </c>
      <c r="B507" s="320" t="s">
        <v>31</v>
      </c>
      <c r="C507" s="320"/>
      <c r="D507" s="320" t="s">
        <v>46</v>
      </c>
      <c r="E507" s="321" t="s">
        <v>310</v>
      </c>
      <c r="F507" s="321" t="s">
        <v>360</v>
      </c>
      <c r="G507" s="127"/>
    </row>
    <row r="508" spans="1:7" x14ac:dyDescent="0.3">
      <c r="A508" s="319"/>
      <c r="B508" s="41" t="s">
        <v>34</v>
      </c>
      <c r="C508" s="41" t="s">
        <v>33</v>
      </c>
      <c r="D508" s="320"/>
      <c r="E508" s="321"/>
      <c r="F508" s="321"/>
    </row>
    <row r="509" spans="1:7" x14ac:dyDescent="0.3">
      <c r="A509" s="6" t="s">
        <v>15</v>
      </c>
      <c r="B509" s="130">
        <v>2</v>
      </c>
      <c r="C509" s="130"/>
      <c r="D509" s="95"/>
      <c r="E509" s="94"/>
      <c r="F509" s="204"/>
    </row>
    <row r="510" spans="1:7" ht="49.5" x14ac:dyDescent="0.3">
      <c r="A510" s="9" t="s">
        <v>218</v>
      </c>
      <c r="B510" s="130">
        <v>0</v>
      </c>
      <c r="C510" s="130"/>
      <c r="D510" s="138" t="s">
        <v>427</v>
      </c>
      <c r="E510" s="138" t="s">
        <v>428</v>
      </c>
      <c r="F510" s="204" t="s">
        <v>357</v>
      </c>
    </row>
    <row r="511" spans="1:7" x14ac:dyDescent="0.3">
      <c r="A511" s="9" t="s">
        <v>16</v>
      </c>
      <c r="B511" s="130">
        <v>2</v>
      </c>
      <c r="C511" s="130"/>
      <c r="D511" s="138"/>
      <c r="E511" s="94"/>
      <c r="F511" s="204"/>
    </row>
    <row r="512" spans="1:7" ht="45" x14ac:dyDescent="0.3">
      <c r="A512" s="62" t="s">
        <v>249</v>
      </c>
      <c r="B512" s="280">
        <v>2</v>
      </c>
      <c r="C512" s="140"/>
      <c r="D512" s="251">
        <v>1</v>
      </c>
      <c r="E512" s="254"/>
      <c r="F512" s="255"/>
    </row>
    <row r="513" spans="1:7" x14ac:dyDescent="0.3">
      <c r="A513" s="5" t="s">
        <v>36</v>
      </c>
      <c r="B513" s="5"/>
      <c r="C513" s="5"/>
      <c r="D513" s="59">
        <f>SUM(B509:C512)</f>
        <v>6</v>
      </c>
    </row>
    <row r="514" spans="1:7" x14ac:dyDescent="0.3">
      <c r="A514" s="5" t="s">
        <v>35</v>
      </c>
      <c r="B514" s="132"/>
      <c r="C514" s="133"/>
      <c r="D514" s="134">
        <f>D513/(COUNT(B509:C512)*2)</f>
        <v>0.75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43188</v>
      </c>
      <c r="B517" s="124"/>
      <c r="C517" s="135"/>
      <c r="D517" s="124"/>
    </row>
    <row r="518" spans="1:7" x14ac:dyDescent="0.3">
      <c r="A518" s="319" t="s">
        <v>30</v>
      </c>
      <c r="B518" s="320" t="s">
        <v>31</v>
      </c>
      <c r="C518" s="320"/>
      <c r="D518" s="320" t="s">
        <v>46</v>
      </c>
      <c r="E518" s="321" t="s">
        <v>310</v>
      </c>
      <c r="F518" s="321" t="s">
        <v>360</v>
      </c>
      <c r="G518" s="127"/>
    </row>
    <row r="519" spans="1:7" x14ac:dyDescent="0.3">
      <c r="A519" s="319"/>
      <c r="B519" s="41" t="s">
        <v>34</v>
      </c>
      <c r="C519" s="41" t="s">
        <v>33</v>
      </c>
      <c r="D519" s="320"/>
      <c r="E519" s="321"/>
      <c r="F519" s="32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26</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43188</v>
      </c>
      <c r="B537" s="124"/>
      <c r="C537" s="135"/>
      <c r="D537" s="124"/>
      <c r="G537" s="127"/>
    </row>
    <row r="538" spans="1:7" x14ac:dyDescent="0.3">
      <c r="A538" s="319" t="s">
        <v>30</v>
      </c>
      <c r="B538" s="320" t="s">
        <v>31</v>
      </c>
      <c r="C538" s="320"/>
      <c r="D538" s="320" t="s">
        <v>46</v>
      </c>
      <c r="E538" s="321" t="s">
        <v>310</v>
      </c>
      <c r="F538" s="321" t="s">
        <v>360</v>
      </c>
      <c r="G538" s="127"/>
    </row>
    <row r="539" spans="1:7" x14ac:dyDescent="0.3">
      <c r="A539" s="319"/>
      <c r="B539" s="41" t="s">
        <v>34</v>
      </c>
      <c r="C539" s="41" t="s">
        <v>33</v>
      </c>
      <c r="D539" s="320"/>
      <c r="E539" s="321"/>
      <c r="F539" s="321"/>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0.95714285714285718</v>
      </c>
    </row>
    <row r="548" spans="1:4" ht="22.5" x14ac:dyDescent="0.45">
      <c r="A548" s="35" t="s">
        <v>45</v>
      </c>
      <c r="B548" s="181"/>
      <c r="C548" s="182"/>
      <c r="D548" s="183">
        <f>SUM(D544,D533,D513,D502,D443,D390,D357,D45,D317,D265,D157,D480,D204,D102)</f>
        <v>584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0.9636963696369637</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20:B532 B21:B24 B488:B492 B39:B41 B53:B60 B65:B83 B29:B37 B95:B99 B110:B116 B121:B138 B88:B93 B149:B153 B165:B171 B143:B147 B196:B200 B212:B221 B226:B243 B176:B194 B257:B261 B273:B284 B248:B255 B309:B313 B325:B332 B289:B307 B350:B353 B365:B372 B337:B348 B384:B386 B398:B405 B410:B416 B421:B425 B377:B382 B436:B439 B451:B456 B430:B434 B472:B476 B461:B470 B496:B497 B509:B511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512 B498"/>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G199"/>
  <sheetViews>
    <sheetView topLeftCell="A179" zoomScale="90" zoomScaleNormal="9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6" t="s">
        <v>50</v>
      </c>
      <c r="B6" s="336"/>
      <c r="C6" s="336"/>
      <c r="D6" s="336"/>
      <c r="E6" s="336"/>
      <c r="F6" s="336"/>
      <c r="G6" s="125"/>
    </row>
    <row r="7" spans="1:7" s="12" customFormat="1" ht="21.75" customHeight="1" x14ac:dyDescent="0.45">
      <c r="A7" s="314" t="str">
        <f>'A1 Exploitation'!A8:F8</f>
        <v>CHIHIA</v>
      </c>
      <c r="B7" s="314"/>
      <c r="C7" s="314"/>
      <c r="D7" s="314"/>
      <c r="E7" s="314"/>
      <c r="F7" s="314"/>
      <c r="G7" s="125"/>
    </row>
    <row r="8" spans="1:7" s="12" customFormat="1" ht="24" x14ac:dyDescent="0.45">
      <c r="A8" s="14" t="s">
        <v>42</v>
      </c>
      <c r="B8" s="337" t="str">
        <f>'A1 Exploitation'!B9:F9</f>
        <v>Dr Hatem KARAA</v>
      </c>
      <c r="C8" s="337"/>
      <c r="D8" s="337"/>
      <c r="E8" s="337"/>
      <c r="F8" s="337"/>
      <c r="G8" s="125"/>
    </row>
    <row r="9" spans="1:7" s="12" customFormat="1" ht="24" x14ac:dyDescent="0.45">
      <c r="A9" s="15" t="s">
        <v>44</v>
      </c>
      <c r="B9" s="338" t="str">
        <f>'A1 Exploitation'!B10:F10</f>
        <v>Responsable magasin &amp; chefs de rayons</v>
      </c>
      <c r="C9" s="338"/>
      <c r="D9" s="338"/>
      <c r="E9" s="338"/>
      <c r="F9" s="338"/>
      <c r="G9" s="125"/>
    </row>
    <row r="10" spans="1:7" s="12" customFormat="1" ht="24" x14ac:dyDescent="0.45">
      <c r="A10" s="14" t="s">
        <v>43</v>
      </c>
      <c r="B10" s="335">
        <f>'A1 Exploitation'!B11:F11</f>
        <v>43188</v>
      </c>
      <c r="C10" s="335"/>
      <c r="D10" s="335"/>
      <c r="E10" s="335"/>
      <c r="F10" s="335"/>
      <c r="G10" s="125"/>
    </row>
    <row r="11" spans="1:7" s="12" customFormat="1" ht="24" x14ac:dyDescent="0.45">
      <c r="A11" s="14" t="s">
        <v>294</v>
      </c>
      <c r="B11" s="339">
        <f>D199</f>
        <v>0.93518518518518523</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250">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c r="E26" s="95"/>
      <c r="F26" s="94"/>
    </row>
    <row r="27" spans="1:7" x14ac:dyDescent="0.3">
      <c r="A27" s="17" t="s">
        <v>90</v>
      </c>
      <c r="B27" s="94">
        <v>2</v>
      </c>
      <c r="C27" s="94"/>
      <c r="D27" s="98" t="s">
        <v>430</v>
      </c>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8">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8" t="s">
        <v>430</v>
      </c>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30.75" x14ac:dyDescent="0.3">
      <c r="A41" s="17" t="s">
        <v>293</v>
      </c>
      <c r="B41" s="94">
        <v>0</v>
      </c>
      <c r="C41" s="94"/>
      <c r="D41" s="98" t="s">
        <v>429</v>
      </c>
      <c r="E41" s="94"/>
      <c r="F41" s="94" t="s">
        <v>357</v>
      </c>
      <c r="G41" s="126"/>
    </row>
    <row r="42" spans="1:7" s="22" customFormat="1" x14ac:dyDescent="0.3">
      <c r="A42" s="340" t="s">
        <v>36</v>
      </c>
      <c r="B42" s="341"/>
      <c r="C42" s="342"/>
      <c r="D42" s="248">
        <f>SUM(B37:C41)</f>
        <v>8</v>
      </c>
      <c r="E42" s="13"/>
      <c r="F42" s="13"/>
      <c r="G42" s="126"/>
    </row>
    <row r="43" spans="1:7" s="22" customFormat="1" x14ac:dyDescent="0.3">
      <c r="A43" s="340" t="s">
        <v>295</v>
      </c>
      <c r="B43" s="341"/>
      <c r="C43" s="342"/>
      <c r="D43" s="33">
        <f>D42/(COUNT(B37:C41)*2)</f>
        <v>0.8</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40" t="s">
        <v>36</v>
      </c>
      <c r="B52" s="341"/>
      <c r="C52" s="342"/>
      <c r="D52" s="248">
        <f>SUM(B46:C51)</f>
        <v>12</v>
      </c>
    </row>
    <row r="53" spans="1:7" x14ac:dyDescent="0.3">
      <c r="A53" s="340" t="s">
        <v>295</v>
      </c>
      <c r="B53" s="341"/>
      <c r="C53" s="342"/>
      <c r="D53" s="33">
        <f>D52/(COUNT(B46:C51)*2)</f>
        <v>1</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v>1</v>
      </c>
      <c r="C56" s="120" t="str">
        <f>IF(B56=0, -5, "0")</f>
        <v>0</v>
      </c>
      <c r="D56" s="98" t="s">
        <v>431</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8" t="s">
        <v>432</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8">
        <f>SUM(B56:C62)</f>
        <v>13</v>
      </c>
    </row>
    <row r="64" spans="1:7" x14ac:dyDescent="0.3">
      <c r="A64" s="340" t="s">
        <v>295</v>
      </c>
      <c r="B64" s="341"/>
      <c r="C64" s="342"/>
      <c r="D64" s="33">
        <f>D63/(COUNT(B56:C62)*2)</f>
        <v>0.9285714285714286</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t="s">
        <v>32</v>
      </c>
      <c r="C67" s="101"/>
      <c r="D67" s="102"/>
      <c r="E67" s="102"/>
      <c r="F67" s="94"/>
    </row>
    <row r="68" spans="1:7" ht="19.5" x14ac:dyDescent="0.4">
      <c r="A68" s="17" t="s">
        <v>272</v>
      </c>
      <c r="B68" s="100">
        <v>1</v>
      </c>
      <c r="C68" s="101"/>
      <c r="D68" s="107" t="s">
        <v>431</v>
      </c>
      <c r="E68" s="102"/>
      <c r="F68" s="94" t="s">
        <v>357</v>
      </c>
    </row>
    <row r="69" spans="1:7" ht="19.5" x14ac:dyDescent="0.4">
      <c r="A69" s="17" t="s">
        <v>293</v>
      </c>
      <c r="B69" s="100">
        <v>2</v>
      </c>
      <c r="C69" s="101"/>
      <c r="D69" s="107"/>
      <c r="E69" s="103"/>
      <c r="F69" s="94"/>
    </row>
    <row r="70" spans="1:7" ht="19.5" x14ac:dyDescent="0.4">
      <c r="A70" s="20" t="s">
        <v>247</v>
      </c>
      <c r="B70" s="100">
        <v>2</v>
      </c>
      <c r="C70" s="101"/>
      <c r="D70" s="107"/>
      <c r="E70" s="103"/>
      <c r="F70" s="94"/>
    </row>
    <row r="71" spans="1:7" ht="19.5" x14ac:dyDescent="0.4">
      <c r="A71" s="17" t="s">
        <v>84</v>
      </c>
      <c r="B71" s="100" t="s">
        <v>32</v>
      </c>
      <c r="C71" s="101"/>
      <c r="D71" s="107"/>
      <c r="E71" s="103"/>
      <c r="F71" s="94"/>
    </row>
    <row r="72" spans="1:7" ht="19.5" x14ac:dyDescent="0.4">
      <c r="A72" s="17" t="s">
        <v>289</v>
      </c>
      <c r="B72" s="100" t="s">
        <v>32</v>
      </c>
      <c r="C72" s="101"/>
      <c r="D72" s="107"/>
      <c r="E72" s="99"/>
      <c r="F72" s="94"/>
    </row>
    <row r="73" spans="1:7" ht="19.5" x14ac:dyDescent="0.4">
      <c r="A73" s="17" t="s">
        <v>94</v>
      </c>
      <c r="B73" s="100" t="s">
        <v>32</v>
      </c>
      <c r="C73" s="101"/>
      <c r="D73" s="107"/>
      <c r="E73" s="94"/>
      <c r="F73" s="94"/>
    </row>
    <row r="74" spans="1:7" x14ac:dyDescent="0.3">
      <c r="A74" s="20" t="s">
        <v>298</v>
      </c>
      <c r="B74" s="100" t="s">
        <v>32</v>
      </c>
      <c r="C74" s="94"/>
      <c r="D74" s="107"/>
      <c r="E74" s="104"/>
      <c r="F74" s="94"/>
    </row>
    <row r="75" spans="1:7" ht="36" x14ac:dyDescent="0.35">
      <c r="A75" s="46" t="s">
        <v>192</v>
      </c>
      <c r="B75" s="100">
        <v>2</v>
      </c>
      <c r="C75" s="120" t="str">
        <f>IF(B75=0, -5, "0")</f>
        <v>0</v>
      </c>
      <c r="D75" s="107"/>
      <c r="E75" s="105"/>
      <c r="F75" s="94"/>
    </row>
    <row r="76" spans="1:7" ht="18" x14ac:dyDescent="0.35">
      <c r="A76" s="46" t="s">
        <v>234</v>
      </c>
      <c r="B76" s="100">
        <v>2</v>
      </c>
      <c r="C76" s="120" t="str">
        <f>IF(B76=0, -5, "0")</f>
        <v>0</v>
      </c>
      <c r="D76" s="107"/>
      <c r="E76" s="105"/>
      <c r="F76" s="94"/>
    </row>
    <row r="77" spans="1:7" ht="18" x14ac:dyDescent="0.35">
      <c r="A77" s="46" t="s">
        <v>285</v>
      </c>
      <c r="B77" s="100">
        <v>2</v>
      </c>
      <c r="C77" s="120" t="str">
        <f>IF(B77=0, -5, "0")</f>
        <v>0</v>
      </c>
      <c r="D77" s="107"/>
      <c r="E77" s="105"/>
      <c r="F77" s="94"/>
    </row>
    <row r="78" spans="1:7" s="22" customFormat="1" x14ac:dyDescent="0.3">
      <c r="A78" s="21" t="s">
        <v>232</v>
      </c>
      <c r="B78" s="100">
        <v>1</v>
      </c>
      <c r="C78" s="106"/>
      <c r="D78" s="107" t="s">
        <v>440</v>
      </c>
      <c r="E78" s="107"/>
      <c r="F78" s="94" t="s">
        <v>356</v>
      </c>
      <c r="G78" s="126"/>
    </row>
    <row r="79" spans="1:7" x14ac:dyDescent="0.3">
      <c r="A79" s="17" t="s">
        <v>177</v>
      </c>
      <c r="B79" s="100">
        <v>1</v>
      </c>
      <c r="C79" s="94"/>
      <c r="D79" s="107" t="s">
        <v>433</v>
      </c>
      <c r="E79" s="105"/>
      <c r="F79" s="94" t="s">
        <v>357</v>
      </c>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8">
        <f>SUM(B67:C83)</f>
        <v>21</v>
      </c>
    </row>
    <row r="85" spans="1:7" x14ac:dyDescent="0.3">
      <c r="A85" s="340" t="s">
        <v>295</v>
      </c>
      <c r="B85" s="341"/>
      <c r="C85" s="342"/>
      <c r="D85" s="33">
        <f>D84/(COUNT(B67:C83)*2)</f>
        <v>0.875</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32.25" x14ac:dyDescent="0.4">
      <c r="A92" s="20" t="s">
        <v>248</v>
      </c>
      <c r="B92" s="110" t="s">
        <v>32</v>
      </c>
      <c r="C92" s="101"/>
      <c r="D92" s="107" t="s">
        <v>434</v>
      </c>
      <c r="E92" s="94"/>
      <c r="F92" s="94"/>
    </row>
    <row r="93" spans="1:7" ht="36" x14ac:dyDescent="0.35">
      <c r="A93" s="46" t="s">
        <v>230</v>
      </c>
      <c r="B93" s="110">
        <v>2</v>
      </c>
      <c r="C93" s="120" t="str">
        <f>IF(B93=0, -5, "0")</f>
        <v>0</v>
      </c>
      <c r="D93" s="12"/>
      <c r="E93" s="94"/>
      <c r="F93" s="94"/>
    </row>
    <row r="94" spans="1:7" ht="31.5" x14ac:dyDescent="0.35">
      <c r="A94" s="40" t="s">
        <v>235</v>
      </c>
      <c r="B94" s="110" t="s">
        <v>32</v>
      </c>
      <c r="C94" s="120" t="str">
        <f>IF(B94=0, -5, "0")</f>
        <v>0</v>
      </c>
      <c r="D94" s="107" t="s">
        <v>434</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0</v>
      </c>
      <c r="C101" s="94"/>
      <c r="D101" s="95"/>
      <c r="E101" s="94"/>
      <c r="F101" s="94"/>
    </row>
    <row r="102" spans="1:7" x14ac:dyDescent="0.3">
      <c r="A102" s="340" t="s">
        <v>36</v>
      </c>
      <c r="B102" s="341"/>
      <c r="C102" s="342"/>
      <c r="D102" s="248">
        <f>SUM(B88:C101)</f>
        <v>22</v>
      </c>
    </row>
    <row r="103" spans="1:7" x14ac:dyDescent="0.3">
      <c r="A103" s="340" t="s">
        <v>295</v>
      </c>
      <c r="B103" s="341"/>
      <c r="C103" s="342"/>
      <c r="D103" s="33">
        <f>D102/(COUNT(B88:C101)*2)</f>
        <v>0.91666666666666663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8">
        <f>SUM(B107:C117)</f>
        <v>22</v>
      </c>
      <c r="E118" s="13"/>
      <c r="F118" s="13"/>
      <c r="G118" s="126"/>
    </row>
    <row r="119" spans="1:7" s="22" customFormat="1" x14ac:dyDescent="0.3">
      <c r="A119" s="340" t="s">
        <v>295</v>
      </c>
      <c r="B119" s="341"/>
      <c r="C119" s="342"/>
      <c r="D119" s="33">
        <f>D118/(COUNT(B107:C117)*2)</f>
        <v>1</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ht="30.75" x14ac:dyDescent="0.3">
      <c r="A122" s="44" t="s">
        <v>275</v>
      </c>
      <c r="B122" s="111">
        <v>1</v>
      </c>
      <c r="C122" s="94"/>
      <c r="D122" s="107" t="s">
        <v>435</v>
      </c>
      <c r="E122" s="113"/>
      <c r="F122" s="94" t="s">
        <v>356</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8">
        <f>SUM(B122:C132)</f>
        <v>21</v>
      </c>
    </row>
    <row r="134" spans="1:7" x14ac:dyDescent="0.3">
      <c r="A134" s="340" t="s">
        <v>295</v>
      </c>
      <c r="B134" s="341"/>
      <c r="C134" s="342"/>
      <c r="D134" s="32">
        <f>D133/(COUNT(B122:C132)*2)</f>
        <v>0.95454545454545459</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2</v>
      </c>
      <c r="C137" s="101"/>
      <c r="D137" s="103"/>
      <c r="E137" s="94"/>
      <c r="F137" s="94"/>
    </row>
    <row r="138" spans="1:7" ht="18" x14ac:dyDescent="0.35">
      <c r="A138" s="40" t="s">
        <v>127</v>
      </c>
      <c r="B138" s="110" t="s">
        <v>32</v>
      </c>
      <c r="C138" s="120" t="str">
        <f>IF(B138=0, -5, "0")</f>
        <v>0</v>
      </c>
      <c r="D138" s="103" t="s">
        <v>436</v>
      </c>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248">
        <f>SUM(B137:C148)</f>
        <v>18</v>
      </c>
    </row>
    <row r="150" spans="1:7" x14ac:dyDescent="0.3">
      <c r="A150" s="340" t="s">
        <v>295</v>
      </c>
      <c r="B150" s="341"/>
      <c r="C150" s="342"/>
      <c r="D150" s="33">
        <f>D149/(COUNT(B137:C148)*2)</f>
        <v>1</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1</v>
      </c>
      <c r="C158" s="94"/>
      <c r="D158" s="103" t="s">
        <v>437</v>
      </c>
      <c r="E158" s="94"/>
      <c r="F158" s="94" t="s">
        <v>357</v>
      </c>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250">
        <f>SUM(B153:C160)</f>
        <v>15</v>
      </c>
    </row>
    <row r="162" spans="1:7" x14ac:dyDescent="0.3">
      <c r="A162" s="340" t="s">
        <v>295</v>
      </c>
      <c r="B162" s="341"/>
      <c r="C162" s="342"/>
      <c r="D162" s="33">
        <f>D161/(COUNT(B153:C160)*2)</f>
        <v>0.9375</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248">
        <f>SUM(B165:C168)</f>
        <v>8</v>
      </c>
    </row>
    <row r="170" spans="1:7" x14ac:dyDescent="0.3">
      <c r="A170" s="340" t="s">
        <v>295</v>
      </c>
      <c r="B170" s="341"/>
      <c r="C170" s="342"/>
      <c r="D170" s="33">
        <f>D169/(COUNT(B165:C168)*2)</f>
        <v>1</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248">
        <f>SUM(B173:C176)</f>
        <v>8</v>
      </c>
    </row>
    <row r="178" spans="1:7" x14ac:dyDescent="0.3">
      <c r="A178" s="340" t="s">
        <v>295</v>
      </c>
      <c r="B178" s="341"/>
      <c r="C178" s="342"/>
      <c r="D178" s="33">
        <f>D177/(COUNT(B173:C176)*2)</f>
        <v>1</v>
      </c>
    </row>
    <row r="179" spans="1:7" s="22" customFormat="1" x14ac:dyDescent="0.3">
      <c r="A179" s="26"/>
      <c r="B179" s="27"/>
      <c r="C179" s="27"/>
      <c r="D179" s="28"/>
      <c r="G179" s="126"/>
    </row>
    <row r="180" spans="1:7" ht="19.5" x14ac:dyDescent="0.4">
      <c r="A180" s="348" t="s">
        <v>78</v>
      </c>
      <c r="B180" s="349"/>
      <c r="C180" s="349"/>
      <c r="D180" s="349"/>
      <c r="E180" s="349"/>
      <c r="F180" s="349"/>
    </row>
    <row r="181" spans="1:7" ht="33" x14ac:dyDescent="0.3">
      <c r="A181" s="44" t="s">
        <v>315</v>
      </c>
      <c r="B181" s="94">
        <v>0</v>
      </c>
      <c r="C181" s="94"/>
      <c r="D181" s="95" t="s">
        <v>438</v>
      </c>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8">
        <f>SUM(B181:C185)</f>
        <v>8</v>
      </c>
    </row>
    <row r="187" spans="1:7" x14ac:dyDescent="0.3">
      <c r="A187" s="340" t="s">
        <v>295</v>
      </c>
      <c r="B187" s="341"/>
      <c r="C187" s="342"/>
      <c r="D187" s="33">
        <f>D186/(COUNT(B181:C185)*2)</f>
        <v>0.8</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t="s">
        <v>32</v>
      </c>
      <c r="C190" s="94"/>
      <c r="D190" s="94"/>
      <c r="E190" s="94"/>
      <c r="F190" s="94"/>
      <c r="G190" s="13"/>
    </row>
    <row r="191" spans="1:7" ht="18" x14ac:dyDescent="0.35">
      <c r="A191" s="273" t="s">
        <v>316</v>
      </c>
      <c r="B191" s="94" t="s">
        <v>32</v>
      </c>
      <c r="C191" s="120" t="str">
        <f>IF(B191=0, -5, "0")</f>
        <v>0</v>
      </c>
      <c r="D191" s="94"/>
      <c r="E191" s="94"/>
      <c r="F191" s="94"/>
    </row>
    <row r="192" spans="1:7" ht="33" x14ac:dyDescent="0.3">
      <c r="A192" s="20" t="s">
        <v>311</v>
      </c>
      <c r="B192" s="94">
        <v>0</v>
      </c>
      <c r="C192" s="94"/>
      <c r="D192" s="95" t="s">
        <v>439</v>
      </c>
      <c r="E192" s="94"/>
      <c r="F192" s="94" t="s">
        <v>357</v>
      </c>
    </row>
    <row r="193" spans="1:6" x14ac:dyDescent="0.3">
      <c r="A193" s="53" t="s">
        <v>189</v>
      </c>
      <c r="B193" s="94">
        <v>2</v>
      </c>
      <c r="C193" s="94"/>
      <c r="D193" s="94"/>
      <c r="E193" s="94"/>
      <c r="F193" s="94"/>
    </row>
    <row r="194" spans="1:6" x14ac:dyDescent="0.3">
      <c r="A194" s="340" t="s">
        <v>36</v>
      </c>
      <c r="B194" s="341"/>
      <c r="C194" s="342"/>
      <c r="D194" s="54">
        <f>SUM(B190:C193)</f>
        <v>2</v>
      </c>
    </row>
    <row r="195" spans="1:6" x14ac:dyDescent="0.3">
      <c r="A195" s="340" t="s">
        <v>295</v>
      </c>
      <c r="B195" s="341"/>
      <c r="C195" s="342"/>
      <c r="D195" s="33">
        <f>D194/(COUNT(B190:C193)*2)</f>
        <v>0.5</v>
      </c>
    </row>
    <row r="197" spans="1:6" ht="18" x14ac:dyDescent="0.35">
      <c r="A197" s="64" t="s">
        <v>246</v>
      </c>
      <c r="B197" s="63"/>
      <c r="C197" s="63"/>
      <c r="D197" s="293">
        <v>0.5</v>
      </c>
      <c r="E197" s="286"/>
      <c r="F197" s="287"/>
    </row>
    <row r="198" spans="1:6" ht="22.5" x14ac:dyDescent="0.3">
      <c r="A198" s="35" t="s">
        <v>322</v>
      </c>
      <c r="B198" s="36"/>
      <c r="C198" s="37"/>
      <c r="D198" s="38">
        <f>SUM(D194,D186,D177,D169,D161,D63,D52,D33,D22,D118,D149,D133,D102,D84,D42)</f>
        <v>202</v>
      </c>
    </row>
    <row r="199" spans="1:6" ht="22.5" x14ac:dyDescent="0.3">
      <c r="A199" s="35" t="s">
        <v>323</v>
      </c>
      <c r="B199" s="36"/>
      <c r="C199" s="37"/>
      <c r="D199" s="39">
        <f>D198/(COUNT(B190:C193,B181:C185,B173:C176,B165:C168,B153:C160,B56:C62,B46:C51,B26:C32,B17:C21,B107:C117,B137:C148,B122:C132,B88:C101,B67:C83,B37:C41)*2)</f>
        <v>0.93518518518518523</v>
      </c>
    </row>
  </sheetData>
  <sheetProtection algorithmName="SHA-512" hashValue="HpracoD2xruOvFKIv8GNnw/ge1WaabfRVW3hfISJaskA9qggmrXQ/ozXTpAsV7EN4BLK6FysJJ959Q6s2l4ixw==" saltValue="+sGoUirDrV3NO8tyNVVr2w=="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XFB549"/>
  <sheetViews>
    <sheetView view="pageBreakPreview" topLeftCell="A109" zoomScale="80" zoomScaleSheetLayoutView="80" workbookViewId="0">
      <selection activeCell="F542" sqref="F542"/>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13" t="s">
        <v>179</v>
      </c>
      <c r="B7" s="313"/>
      <c r="C7" s="313"/>
      <c r="D7" s="313"/>
      <c r="E7" s="313"/>
      <c r="F7" s="313"/>
      <c r="G7" s="125"/>
    </row>
    <row r="8" spans="1:7" ht="29.25" x14ac:dyDescent="0.45">
      <c r="A8" s="314" t="str">
        <f>'Page de garde'!D18</f>
        <v>CHIHIA</v>
      </c>
      <c r="B8" s="314"/>
      <c r="C8" s="314"/>
      <c r="D8" s="314"/>
      <c r="E8" s="314"/>
      <c r="F8" s="314"/>
      <c r="G8" s="125"/>
    </row>
    <row r="9" spans="1:7" ht="24" x14ac:dyDescent="0.45">
      <c r="A9" s="14" t="s">
        <v>42</v>
      </c>
      <c r="B9" s="315" t="s">
        <v>441</v>
      </c>
      <c r="C9" s="315"/>
      <c r="D9" s="315"/>
      <c r="E9" s="315"/>
      <c r="F9" s="315"/>
      <c r="G9" s="125"/>
    </row>
    <row r="10" spans="1:7" ht="24" x14ac:dyDescent="0.45">
      <c r="A10" s="15" t="s">
        <v>44</v>
      </c>
      <c r="B10" s="316" t="s">
        <v>442</v>
      </c>
      <c r="C10" s="316"/>
      <c r="D10" s="316"/>
      <c r="E10" s="316"/>
      <c r="F10" s="316"/>
      <c r="G10" s="125"/>
    </row>
    <row r="11" spans="1:7" ht="24" x14ac:dyDescent="0.45">
      <c r="A11" s="14" t="s">
        <v>43</v>
      </c>
      <c r="B11" s="311">
        <v>43243</v>
      </c>
      <c r="C11" s="311"/>
      <c r="D11" s="311"/>
      <c r="E11" s="311"/>
      <c r="F11" s="311"/>
      <c r="G11" s="125"/>
    </row>
    <row r="12" spans="1:7" ht="24" x14ac:dyDescent="0.45">
      <c r="A12" s="14" t="s">
        <v>239</v>
      </c>
      <c r="B12" s="317">
        <f>D549</f>
        <v>0.83396946564885499</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43243</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ht="33" x14ac:dyDescent="0.3">
      <c r="A23" s="70" t="s">
        <v>89</v>
      </c>
      <c r="B23" s="130">
        <v>1</v>
      </c>
      <c r="C23" s="130"/>
      <c r="D23" s="95" t="s">
        <v>467</v>
      </c>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116.25" customHeight="1"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t="s">
        <v>356</v>
      </c>
    </row>
    <row r="41" spans="1:7" ht="45" x14ac:dyDescent="0.3">
      <c r="A41" s="4" t="s">
        <v>249</v>
      </c>
      <c r="B41" s="280" t="s">
        <v>523</v>
      </c>
      <c r="C41" s="130"/>
      <c r="D41" s="281" t="str">
        <f>IFERROR(E41/F41,"N.A")</f>
        <v>N.A</v>
      </c>
      <c r="E41" s="282">
        <f>COUNTIF('A1 Exploitation'!F21:F40,"ok")</f>
        <v>0</v>
      </c>
      <c r="F41" s="283">
        <f>COUNTA('A1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43243</v>
      </c>
      <c r="B49" s="124"/>
      <c r="C49" s="135"/>
      <c r="D49" s="124"/>
    </row>
    <row r="50" spans="1:7" x14ac:dyDescent="0.3">
      <c r="A50" s="319" t="s">
        <v>30</v>
      </c>
      <c r="B50" s="320" t="s">
        <v>31</v>
      </c>
      <c r="C50" s="320"/>
      <c r="D50" s="320" t="s">
        <v>46</v>
      </c>
      <c r="E50" s="321" t="s">
        <v>310</v>
      </c>
      <c r="F50" s="321" t="s">
        <v>360</v>
      </c>
      <c r="G50" s="127"/>
    </row>
    <row r="51" spans="1:7"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t="s">
        <v>32</v>
      </c>
      <c r="C53" s="130"/>
      <c r="D53" s="138"/>
      <c r="E53" s="94"/>
      <c r="F53" s="204"/>
    </row>
    <row r="54" spans="1:7" ht="66" x14ac:dyDescent="0.3">
      <c r="A54" s="18" t="s">
        <v>229</v>
      </c>
      <c r="B54" s="130">
        <v>1</v>
      </c>
      <c r="C54" s="130"/>
      <c r="D54" s="138" t="s">
        <v>517</v>
      </c>
      <c r="E54" s="94"/>
      <c r="F54" s="204" t="s">
        <v>357</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t="s">
        <v>32</v>
      </c>
      <c r="C57" s="130"/>
      <c r="D57" s="138"/>
      <c r="E57" s="94"/>
      <c r="F57" s="204"/>
    </row>
    <row r="58" spans="1:7" ht="33" x14ac:dyDescent="0.3">
      <c r="A58" s="18" t="s">
        <v>128</v>
      </c>
      <c r="B58" s="130">
        <v>1</v>
      </c>
      <c r="C58" s="130"/>
      <c r="D58" s="138" t="s">
        <v>473</v>
      </c>
      <c r="E58" s="94"/>
      <c r="F58" s="204" t="s">
        <v>357</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10</v>
      </c>
    </row>
    <row r="62" spans="1:7" x14ac:dyDescent="0.3">
      <c r="A62" s="5" t="s">
        <v>35</v>
      </c>
      <c r="B62" s="132"/>
      <c r="C62" s="133"/>
      <c r="D62" s="134">
        <f>D61/(COUNT(B53:C60)*2)</f>
        <v>0.83333333333333337</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33" x14ac:dyDescent="0.35">
      <c r="A68" s="296" t="s">
        <v>402</v>
      </c>
      <c r="B68" s="130">
        <v>2</v>
      </c>
      <c r="C68" s="136" t="str">
        <f>IF(B68=0, -10, "0")</f>
        <v>0</v>
      </c>
      <c r="D68" s="116"/>
      <c r="E68" s="94"/>
      <c r="F68" s="204"/>
      <c r="G68" s="214"/>
    </row>
    <row r="69" spans="1:7" ht="53.25" customHeight="1" x14ac:dyDescent="0.3">
      <c r="A69" s="209" t="s">
        <v>380</v>
      </c>
      <c r="B69" s="130">
        <v>1</v>
      </c>
      <c r="C69" s="150" t="str">
        <f>IF(B69=0, -5, "0")</f>
        <v>0</v>
      </c>
      <c r="D69" s="95" t="s">
        <v>497</v>
      </c>
      <c r="E69" s="94"/>
      <c r="F69" s="204" t="s">
        <v>356</v>
      </c>
      <c r="G69" s="214"/>
    </row>
    <row r="70" spans="1:7" ht="30"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98"/>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498</v>
      </c>
      <c r="E76" s="106"/>
      <c r="F76" s="204" t="s">
        <v>356</v>
      </c>
      <c r="G76" s="214"/>
    </row>
    <row r="77" spans="1:7" s="112" customFormat="1" ht="33" x14ac:dyDescent="0.3">
      <c r="A77" s="70" t="s">
        <v>170</v>
      </c>
      <c r="B77" s="130">
        <v>0</v>
      </c>
      <c r="C77" s="131"/>
      <c r="D77" s="151" t="s">
        <v>475</v>
      </c>
      <c r="E77" s="106" t="s">
        <v>474</v>
      </c>
      <c r="F77" s="204" t="s">
        <v>356</v>
      </c>
      <c r="G77" s="214"/>
    </row>
    <row r="78" spans="1:7" s="112" customFormat="1" ht="18" x14ac:dyDescent="0.35">
      <c r="A78" s="191" t="s">
        <v>397</v>
      </c>
      <c r="B78" s="130">
        <v>2</v>
      </c>
      <c r="C78" s="150"/>
      <c r="D78" s="223"/>
      <c r="E78" s="67"/>
      <c r="F78" s="204"/>
      <c r="G78" s="214"/>
    </row>
    <row r="79" spans="1:7" s="112" customFormat="1" ht="33" x14ac:dyDescent="0.3">
      <c r="A79" s="209" t="s">
        <v>155</v>
      </c>
      <c r="B79" s="130">
        <v>1</v>
      </c>
      <c r="C79" s="150" t="str">
        <f>IF(B79=0, -5, "0")</f>
        <v>0</v>
      </c>
      <c r="D79" s="151" t="s">
        <v>499</v>
      </c>
      <c r="E79" s="106"/>
      <c r="F79" s="204" t="s">
        <v>356</v>
      </c>
      <c r="G79" s="214"/>
    </row>
    <row r="80" spans="1:7" s="112" customFormat="1" ht="49.5" x14ac:dyDescent="0.3">
      <c r="A80" s="8" t="s">
        <v>75</v>
      </c>
      <c r="B80" s="130">
        <v>1</v>
      </c>
      <c r="C80" s="131"/>
      <c r="D80" s="151" t="s">
        <v>456</v>
      </c>
      <c r="E80" s="106"/>
      <c r="F80" s="204" t="s">
        <v>356</v>
      </c>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24</v>
      </c>
    </row>
    <row r="85" spans="1:7" x14ac:dyDescent="0.3">
      <c r="A85" s="5" t="s">
        <v>35</v>
      </c>
      <c r="B85" s="132"/>
      <c r="C85" s="133"/>
      <c r="D85" s="134">
        <f>D84/(COUNT(B65:C83)*2)</f>
        <v>0.8</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x14ac:dyDescent="0.3">
      <c r="A95" s="229" t="s">
        <v>361</v>
      </c>
      <c r="B95" s="130">
        <v>2</v>
      </c>
      <c r="C95" s="230"/>
      <c r="D95" s="231"/>
      <c r="E95" s="106"/>
      <c r="F95" s="204"/>
    </row>
    <row r="96" spans="1:7" s="112" customFormat="1" x14ac:dyDescent="0.3">
      <c r="A96" s="55" t="s">
        <v>500</v>
      </c>
      <c r="B96" s="130">
        <v>2</v>
      </c>
      <c r="C96" s="213"/>
      <c r="D96" s="223"/>
      <c r="E96" s="106"/>
      <c r="F96" s="204"/>
      <c r="G96" s="127"/>
    </row>
    <row r="97" spans="1:7" s="112" customFormat="1" ht="31.5" customHeight="1" x14ac:dyDescent="0.3">
      <c r="A97" s="219" t="s">
        <v>501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4</v>
      </c>
      <c r="F99" s="283">
        <f>COUNTA('A1 Exploitation'!F53:F98)</f>
        <v>4</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56</v>
      </c>
    </row>
    <row r="103" spans="1:7" ht="18" x14ac:dyDescent="0.35">
      <c r="A103" s="42" t="s">
        <v>199</v>
      </c>
      <c r="B103" s="152"/>
      <c r="C103" s="153"/>
      <c r="D103" s="144">
        <f>D102/(COUNT(B88:C93,B53:C60,B65:C83,B95:C99)*2)</f>
        <v>0.875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43243</v>
      </c>
      <c r="B106" s="124"/>
      <c r="C106" s="135"/>
      <c r="D106" s="124"/>
    </row>
    <row r="107" spans="1:7" x14ac:dyDescent="0.3">
      <c r="A107" s="319" t="s">
        <v>30</v>
      </c>
      <c r="B107" s="320" t="s">
        <v>31</v>
      </c>
      <c r="C107" s="320"/>
      <c r="D107" s="320" t="s">
        <v>46</v>
      </c>
      <c r="E107" s="321" t="s">
        <v>310</v>
      </c>
      <c r="F107" s="321" t="s">
        <v>360</v>
      </c>
    </row>
    <row r="108" spans="1:7"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0" t="s">
        <v>55</v>
      </c>
      <c r="B115" s="130" t="s">
        <v>32</v>
      </c>
      <c r="C115" s="136" t="str">
        <f>IF(B115=0, -10, IF(B115=1, -5, "0"))</f>
        <v>0</v>
      </c>
      <c r="D115" s="95"/>
      <c r="E115" s="94"/>
      <c r="F115" s="204"/>
    </row>
    <row r="116" spans="1:6"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ht="82.5" x14ac:dyDescent="0.3">
      <c r="A121" s="4" t="s">
        <v>252</v>
      </c>
      <c r="B121" s="130">
        <v>0</v>
      </c>
      <c r="C121" s="130"/>
      <c r="D121" s="113" t="s">
        <v>478</v>
      </c>
      <c r="E121" s="113" t="s">
        <v>476</v>
      </c>
      <c r="F121" s="204" t="s">
        <v>356</v>
      </c>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502</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ht="82.5" x14ac:dyDescent="0.3">
      <c r="A137" s="55" t="s">
        <v>383</v>
      </c>
      <c r="B137" s="130">
        <v>1</v>
      </c>
      <c r="C137" s="130"/>
      <c r="D137" s="217" t="s">
        <v>503</v>
      </c>
      <c r="E137" s="95"/>
      <c r="F137" s="204" t="s">
        <v>356</v>
      </c>
      <c r="G137" s="214"/>
    </row>
    <row r="138" spans="1:7" s="112" customFormat="1" ht="49.5" x14ac:dyDescent="0.3">
      <c r="A138" s="265" t="s">
        <v>388</v>
      </c>
      <c r="B138" s="130" t="s">
        <v>32</v>
      </c>
      <c r="C138" s="136" t="str">
        <f>IF(B138=0, -10, "0")</f>
        <v>0</v>
      </c>
      <c r="D138" s="116"/>
      <c r="E138" s="106"/>
      <c r="F138" s="204"/>
      <c r="G138" s="127"/>
    </row>
    <row r="139" spans="1:7" x14ac:dyDescent="0.3">
      <c r="A139" s="5" t="s">
        <v>36</v>
      </c>
      <c r="B139" s="5"/>
      <c r="C139" s="5"/>
      <c r="D139" s="59">
        <f>SUM(B121:C138)</f>
        <v>1</v>
      </c>
    </row>
    <row r="140" spans="1:7" x14ac:dyDescent="0.3">
      <c r="A140" s="5" t="s">
        <v>35</v>
      </c>
      <c r="B140" s="132"/>
      <c r="C140" s="133"/>
      <c r="D140" s="134">
        <f>D139/(COUNT(B121:C138)*2)</f>
        <v>0.25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0"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x14ac:dyDescent="0.3">
      <c r="A149" s="58" t="s">
        <v>361</v>
      </c>
      <c r="B149" s="130">
        <v>2</v>
      </c>
      <c r="C149" s="225"/>
      <c r="D149" s="116"/>
      <c r="E149" s="116"/>
      <c r="F149" s="204"/>
      <c r="G149" s="127"/>
    </row>
    <row r="150" spans="1:7" s="112" customFormat="1" x14ac:dyDescent="0.3">
      <c r="A150" s="55" t="s">
        <v>500</v>
      </c>
      <c r="B150" s="130">
        <v>2</v>
      </c>
      <c r="C150" s="225"/>
      <c r="D150" s="116"/>
      <c r="E150" s="116"/>
      <c r="F150" s="204"/>
      <c r="G150" s="127"/>
    </row>
    <row r="151" spans="1:7" s="112" customFormat="1" ht="30" x14ac:dyDescent="0.3">
      <c r="A151" s="219" t="s">
        <v>501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1</v>
      </c>
      <c r="F153" s="283">
        <f>COUNTA('A1 Exploitation'!F110:F152)</f>
        <v>1</v>
      </c>
    </row>
    <row r="154" spans="1:7" x14ac:dyDescent="0.3">
      <c r="A154" s="5" t="s">
        <v>36</v>
      </c>
      <c r="B154" s="5"/>
      <c r="C154" s="5"/>
      <c r="D154" s="5">
        <f>SUM(B143:C147,B149:C153)</f>
        <v>6</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7</v>
      </c>
    </row>
    <row r="158" spans="1:7" ht="18" x14ac:dyDescent="0.35">
      <c r="A158" s="42" t="s">
        <v>200</v>
      </c>
      <c r="B158" s="152"/>
      <c r="C158" s="153"/>
      <c r="D158" s="144">
        <f>D157/(COUNT(B143:C147,B110:C116,B121:C138,B149:C153)*2)</f>
        <v>0.7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43243</v>
      </c>
      <c r="B161" s="124"/>
      <c r="C161" s="135"/>
      <c r="D161" s="127"/>
    </row>
    <row r="162" spans="1:7" x14ac:dyDescent="0.3">
      <c r="A162" s="319" t="s">
        <v>30</v>
      </c>
      <c r="B162" s="320" t="s">
        <v>31</v>
      </c>
      <c r="C162" s="320"/>
      <c r="D162" s="320" t="s">
        <v>46</v>
      </c>
      <c r="E162" s="321" t="s">
        <v>310</v>
      </c>
      <c r="F162" s="321" t="s">
        <v>360</v>
      </c>
      <c r="G162" s="127"/>
    </row>
    <row r="163" spans="1:7"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ht="66" x14ac:dyDescent="0.3">
      <c r="A176" s="4" t="s">
        <v>93</v>
      </c>
      <c r="B176" s="130">
        <v>1</v>
      </c>
      <c r="C176" s="130"/>
      <c r="D176" s="113" t="s">
        <v>504</v>
      </c>
      <c r="E176" s="94"/>
      <c r="F176" s="204" t="s">
        <v>356</v>
      </c>
    </row>
    <row r="177" spans="1:7" x14ac:dyDescent="0.3">
      <c r="A177" s="4" t="s">
        <v>122</v>
      </c>
      <c r="B177" s="130">
        <v>2</v>
      </c>
      <c r="C177" s="130"/>
      <c r="D177" s="113"/>
      <c r="E177" s="94"/>
      <c r="F177" s="204"/>
    </row>
    <row r="178" spans="1:7" ht="148.5" x14ac:dyDescent="0.3">
      <c r="A178" s="4" t="s">
        <v>59</v>
      </c>
      <c r="B178" s="130">
        <v>1</v>
      </c>
      <c r="C178" s="130"/>
      <c r="D178" s="157" t="s">
        <v>505</v>
      </c>
      <c r="E178" s="94"/>
      <c r="F178" s="204" t="s">
        <v>356</v>
      </c>
    </row>
    <row r="179" spans="1:7" ht="115.5" x14ac:dyDescent="0.3">
      <c r="A179" s="4" t="s">
        <v>241</v>
      </c>
      <c r="B179" s="130">
        <v>0</v>
      </c>
      <c r="C179" s="130"/>
      <c r="D179" s="157" t="s">
        <v>506</v>
      </c>
      <c r="E179" s="95" t="s">
        <v>480</v>
      </c>
      <c r="F179" s="204" t="s">
        <v>356</v>
      </c>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56.25" customHeight="1" x14ac:dyDescent="0.35">
      <c r="A186" s="266" t="s">
        <v>186</v>
      </c>
      <c r="B186" s="130">
        <v>0</v>
      </c>
      <c r="C186" s="136">
        <f>IF(B186=0, -10, "0")</f>
        <v>-10</v>
      </c>
      <c r="D186" s="297" t="s">
        <v>507</v>
      </c>
      <c r="E186" s="95" t="s">
        <v>453</v>
      </c>
      <c r="F186" s="204" t="s">
        <v>357</v>
      </c>
    </row>
    <row r="187" spans="1:7" ht="49.5" x14ac:dyDescent="0.3">
      <c r="A187" s="70" t="s">
        <v>251</v>
      </c>
      <c r="B187" s="130">
        <v>1</v>
      </c>
      <c r="C187" s="130"/>
      <c r="D187" s="116" t="s">
        <v>452</v>
      </c>
      <c r="E187" s="94"/>
      <c r="F187" s="204" t="s">
        <v>356</v>
      </c>
    </row>
    <row r="188" spans="1:7" ht="36" customHeight="1" x14ac:dyDescent="0.3">
      <c r="A188" s="70" t="s">
        <v>170</v>
      </c>
      <c r="B188" s="130">
        <v>1</v>
      </c>
      <c r="C188" s="130"/>
      <c r="D188" s="116" t="s">
        <v>481</v>
      </c>
      <c r="E188" s="95"/>
      <c r="F188" s="204" t="s">
        <v>357</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500</v>
      </c>
      <c r="B197" s="130">
        <v>2</v>
      </c>
      <c r="C197" s="131"/>
      <c r="D197" s="116"/>
      <c r="E197" s="106"/>
      <c r="F197" s="204"/>
      <c r="G197" s="127"/>
    </row>
    <row r="198" spans="1:7" s="112" customFormat="1" ht="33" customHeight="1" x14ac:dyDescent="0.3">
      <c r="A198" s="10" t="s">
        <v>501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0.5</v>
      </c>
      <c r="E200" s="282">
        <f>COUNTIF('A1 Exploitation'!F165:F199,"ok")</f>
        <v>1</v>
      </c>
      <c r="F200" s="283">
        <f>COUNTA('A1 Exploitation'!F165:F199)</f>
        <v>2</v>
      </c>
      <c r="G200" s="127"/>
    </row>
    <row r="201" spans="1:7" x14ac:dyDescent="0.3">
      <c r="A201" s="59" t="s">
        <v>36</v>
      </c>
      <c r="B201" s="59"/>
      <c r="C201" s="59"/>
      <c r="D201" s="59">
        <f>SUM(B176:C194,B196:C200)</f>
        <v>29</v>
      </c>
    </row>
    <row r="202" spans="1:7" x14ac:dyDescent="0.3">
      <c r="A202" s="5" t="s">
        <v>35</v>
      </c>
      <c r="B202" s="132"/>
      <c r="C202" s="133"/>
      <c r="D202" s="134">
        <f>D201/(COUNT(B176:C194,B196:C200)*2)</f>
        <v>0.57999999999999996</v>
      </c>
    </row>
    <row r="203" spans="1:7" x14ac:dyDescent="0.3">
      <c r="A203" s="145"/>
      <c r="B203" s="124"/>
      <c r="C203" s="135"/>
      <c r="D203" s="124"/>
    </row>
    <row r="204" spans="1:7" ht="18" x14ac:dyDescent="0.35">
      <c r="A204" s="42" t="s">
        <v>126</v>
      </c>
      <c r="B204" s="152"/>
      <c r="C204" s="153"/>
      <c r="D204" s="143">
        <f>SUM(D172,D201)</f>
        <v>43</v>
      </c>
    </row>
    <row r="205" spans="1:7" ht="18" x14ac:dyDescent="0.35">
      <c r="A205" s="42" t="s">
        <v>201</v>
      </c>
      <c r="B205" s="152"/>
      <c r="C205" s="153"/>
      <c r="D205" s="144">
        <f>D204/(COUNT(B165:C171,B176:C194,B196:C200)*2)</f>
        <v>0.671875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43243</v>
      </c>
      <c r="B208" s="124"/>
      <c r="C208" s="135"/>
      <c r="D208" s="124"/>
    </row>
    <row r="209" spans="1:7" x14ac:dyDescent="0.3">
      <c r="A209" s="319" t="s">
        <v>30</v>
      </c>
      <c r="B209" s="320" t="s">
        <v>31</v>
      </c>
      <c r="C209" s="320"/>
      <c r="D209" s="320" t="s">
        <v>46</v>
      </c>
      <c r="E209" s="321" t="s">
        <v>310</v>
      </c>
      <c r="F209" s="321" t="s">
        <v>360</v>
      </c>
      <c r="G209" s="127"/>
    </row>
    <row r="210" spans="1:7"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18</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4.5" customHeight="1" x14ac:dyDescent="0.3">
      <c r="A227" s="208" t="s">
        <v>314</v>
      </c>
      <c r="B227" s="130" t="s">
        <v>32</v>
      </c>
      <c r="C227" s="150" t="str">
        <f>IF(B227=0, -5, "0")</f>
        <v>0</v>
      </c>
      <c r="D227" s="95"/>
      <c r="E227" s="94"/>
      <c r="F227" s="204"/>
      <c r="G227" s="127"/>
    </row>
    <row r="228" spans="1:7" x14ac:dyDescent="0.3">
      <c r="A228" s="4" t="s">
        <v>173</v>
      </c>
      <c r="B228" s="130">
        <v>2</v>
      </c>
      <c r="C228" s="136"/>
      <c r="D228" s="113"/>
      <c r="E228" s="94"/>
      <c r="F228" s="204"/>
    </row>
    <row r="229" spans="1:7" ht="30" x14ac:dyDescent="0.3">
      <c r="A229" s="70" t="s">
        <v>160</v>
      </c>
      <c r="B229" s="130" t="s">
        <v>32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24" customHeight="1" x14ac:dyDescent="0.3">
      <c r="A238" s="209" t="s">
        <v>66</v>
      </c>
      <c r="B238" s="130">
        <v>0</v>
      </c>
      <c r="C238" s="150">
        <f>IF(B238=0, -5, "0")</f>
        <v>-5</v>
      </c>
      <c r="D238" s="165" t="s">
        <v>508</v>
      </c>
      <c r="E238" s="95" t="s">
        <v>450</v>
      </c>
      <c r="F238" s="204" t="s">
        <v>357</v>
      </c>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449</v>
      </c>
      <c r="E240" s="94"/>
      <c r="F240" s="204" t="s">
        <v>357</v>
      </c>
      <c r="G240" s="127"/>
    </row>
    <row r="241" spans="1:7" ht="49.5" x14ac:dyDescent="0.3">
      <c r="A241" s="8" t="s">
        <v>75</v>
      </c>
      <c r="B241" s="130" t="s">
        <v>32</v>
      </c>
      <c r="C241" s="130"/>
      <c r="D241" s="95" t="s">
        <v>482</v>
      </c>
      <c r="E241" s="94"/>
      <c r="F241" s="204"/>
      <c r="G241" s="127"/>
    </row>
    <row r="242" spans="1:7" ht="49.5" x14ac:dyDescent="0.3">
      <c r="A242" s="70" t="s">
        <v>178</v>
      </c>
      <c r="B242" s="130">
        <v>1</v>
      </c>
      <c r="C242" s="130"/>
      <c r="D242" s="297" t="s">
        <v>445</v>
      </c>
      <c r="E242" s="94"/>
      <c r="F242" s="204" t="s">
        <v>356</v>
      </c>
      <c r="G242" s="127"/>
    </row>
    <row r="243" spans="1:7" s="112" customFormat="1" x14ac:dyDescent="0.3">
      <c r="A243" s="55" t="s">
        <v>383</v>
      </c>
      <c r="B243" s="130">
        <v>1</v>
      </c>
      <c r="C243" s="131"/>
      <c r="D243" s="217" t="s">
        <v>446</v>
      </c>
      <c r="E243" s="106"/>
      <c r="F243" s="204" t="s">
        <v>356</v>
      </c>
      <c r="G243" s="127"/>
    </row>
    <row r="244" spans="1:7" x14ac:dyDescent="0.3">
      <c r="A244" s="5" t="s">
        <v>36</v>
      </c>
      <c r="B244" s="5"/>
      <c r="C244" s="5"/>
      <c r="D244" s="5">
        <f>SUM(B226:C243)</f>
        <v>18</v>
      </c>
    </row>
    <row r="245" spans="1:7" x14ac:dyDescent="0.3">
      <c r="A245" s="5" t="s">
        <v>35</v>
      </c>
      <c r="B245" s="132"/>
      <c r="C245" s="133"/>
      <c r="D245" s="134">
        <f>D244/(COUNT(B226:C243)*2)</f>
        <v>0.6</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63" customHeight="1" x14ac:dyDescent="0.3">
      <c r="A252" s="208" t="s">
        <v>509</v>
      </c>
      <c r="B252" s="130">
        <v>0</v>
      </c>
      <c r="C252" s="150">
        <f>IF(B252=0, -5, "0")</f>
        <v>-5</v>
      </c>
      <c r="D252" s="137" t="s">
        <v>515</v>
      </c>
      <c r="E252" s="95" t="s">
        <v>516</v>
      </c>
      <c r="F252" s="204" t="s">
        <v>356</v>
      </c>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500</v>
      </c>
      <c r="B258" s="130">
        <v>2</v>
      </c>
      <c r="C258" s="131"/>
      <c r="D258" s="147"/>
      <c r="E258" s="106"/>
      <c r="F258" s="204"/>
      <c r="G258" s="127"/>
    </row>
    <row r="259" spans="1:7" ht="33" x14ac:dyDescent="0.3">
      <c r="A259" s="219" t="s">
        <v>501</v>
      </c>
      <c r="B259" s="130">
        <v>1</v>
      </c>
      <c r="C259" s="131"/>
      <c r="D259" s="147" t="s">
        <v>451</v>
      </c>
      <c r="E259" s="106"/>
      <c r="F259" s="204" t="s">
        <v>356</v>
      </c>
      <c r="G259" s="127"/>
    </row>
    <row r="260" spans="1:7" x14ac:dyDescent="0.3">
      <c r="A260" s="219" t="s">
        <v>392</v>
      </c>
      <c r="B260" s="130">
        <v>2</v>
      </c>
      <c r="C260" s="131"/>
      <c r="D260" s="147"/>
      <c r="E260" s="106"/>
      <c r="F260" s="204"/>
      <c r="G260" s="127"/>
    </row>
    <row r="261" spans="1:7" ht="45" x14ac:dyDescent="0.3">
      <c r="A261" s="55" t="s">
        <v>249</v>
      </c>
      <c r="B261" s="280" t="s">
        <v>523</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16</v>
      </c>
    </row>
    <row r="263" spans="1:7" x14ac:dyDescent="0.3">
      <c r="A263" s="5" t="s">
        <v>35</v>
      </c>
      <c r="B263" s="132"/>
      <c r="C263" s="133"/>
      <c r="D263" s="134">
        <f>D262/(COUNT(B248:C255,B257:C261)*2)</f>
        <v>0.61538461538461542</v>
      </c>
    </row>
    <row r="264" spans="1:7" x14ac:dyDescent="0.3">
      <c r="A264" s="145"/>
      <c r="B264" s="124"/>
      <c r="C264" s="135"/>
      <c r="D264" s="124"/>
    </row>
    <row r="265" spans="1:7" ht="18" x14ac:dyDescent="0.35">
      <c r="A265" s="42" t="s">
        <v>70</v>
      </c>
      <c r="B265" s="152"/>
      <c r="C265" s="153"/>
      <c r="D265" s="143">
        <f>SUM(D262,D222,D244)</f>
        <v>52</v>
      </c>
    </row>
    <row r="266" spans="1:7" ht="18" x14ac:dyDescent="0.35">
      <c r="A266" s="57" t="s">
        <v>202</v>
      </c>
      <c r="B266" s="160"/>
      <c r="C266" s="161"/>
      <c r="D266" s="162">
        <f>D265/(COUNT(B226:C243,B248:C255,B212:C221,B257:C261)*2)</f>
        <v>0.70270270270270274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43243</v>
      </c>
      <c r="B269" s="124"/>
      <c r="C269" s="135"/>
      <c r="D269" s="124"/>
      <c r="F269" s="206"/>
      <c r="G269" s="214"/>
    </row>
    <row r="270" spans="1:7" s="16" customFormat="1" x14ac:dyDescent="0.3">
      <c r="A270" s="319" t="s">
        <v>30</v>
      </c>
      <c r="B270" s="320" t="s">
        <v>31</v>
      </c>
      <c r="C270" s="320"/>
      <c r="D270" s="320" t="s">
        <v>46</v>
      </c>
      <c r="E270" s="321" t="s">
        <v>310</v>
      </c>
      <c r="F270" s="321" t="s">
        <v>360</v>
      </c>
      <c r="G270" s="214"/>
    </row>
    <row r="271" spans="1:7" s="16" customForma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49.5" x14ac:dyDescent="0.3">
      <c r="A279" s="10" t="s">
        <v>174</v>
      </c>
      <c r="B279" s="130">
        <v>1</v>
      </c>
      <c r="C279" s="130"/>
      <c r="D279" s="116" t="s">
        <v>483</v>
      </c>
      <c r="E279" s="106"/>
      <c r="F279" s="204" t="s">
        <v>356</v>
      </c>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43.5" customHeight="1" x14ac:dyDescent="0.3">
      <c r="A289" s="211" t="s">
        <v>372</v>
      </c>
      <c r="B289" s="130">
        <v>1</v>
      </c>
      <c r="C289" s="131"/>
      <c r="D289" s="214" t="s">
        <v>484</v>
      </c>
      <c r="E289" s="106"/>
      <c r="F289" s="204" t="s">
        <v>357</v>
      </c>
      <c r="G289" s="214"/>
    </row>
    <row r="290" spans="1:7" s="16" customFormat="1" x14ac:dyDescent="0.3">
      <c r="A290" s="4" t="s">
        <v>183</v>
      </c>
      <c r="B290" s="130">
        <v>1</v>
      </c>
      <c r="C290" s="130"/>
      <c r="D290" s="156" t="s">
        <v>465</v>
      </c>
      <c r="E290" s="106"/>
      <c r="F290" s="204" t="s">
        <v>356</v>
      </c>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ht="148.5" x14ac:dyDescent="0.3">
      <c r="A300" s="70" t="s">
        <v>376</v>
      </c>
      <c r="B300" s="130">
        <v>1</v>
      </c>
      <c r="C300" s="239"/>
      <c r="D300" s="226" t="s">
        <v>510</v>
      </c>
      <c r="E300" s="116"/>
      <c r="F300" s="204" t="s">
        <v>356</v>
      </c>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1</v>
      </c>
      <c r="C305" s="130"/>
      <c r="D305" s="156" t="s">
        <v>485</v>
      </c>
      <c r="E305" s="106"/>
      <c r="F305" s="204" t="s">
        <v>356</v>
      </c>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500</v>
      </c>
      <c r="B310" s="130">
        <v>2</v>
      </c>
      <c r="C310" s="213"/>
      <c r="D310" s="165"/>
      <c r="E310" s="106"/>
      <c r="F310" s="204"/>
      <c r="G310" s="214"/>
    </row>
    <row r="311" spans="1:7" s="16" customFormat="1" ht="30" x14ac:dyDescent="0.3">
      <c r="A311" s="219" t="s">
        <v>501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
        <v>523</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40</v>
      </c>
      <c r="F314" s="206"/>
      <c r="G314" s="214"/>
    </row>
    <row r="315" spans="1:7" s="16" customFormat="1" x14ac:dyDescent="0.3">
      <c r="A315" s="5" t="s">
        <v>35</v>
      </c>
      <c r="B315" s="132"/>
      <c r="C315" s="133"/>
      <c r="D315" s="134">
        <f>D314/(COUNT(B289:C307,B309:C313)*2)</f>
        <v>0.90909090909090906</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63</v>
      </c>
      <c r="F317" s="206"/>
      <c r="G317" s="214"/>
    </row>
    <row r="318" spans="1:7" s="16" customFormat="1" ht="18" x14ac:dyDescent="0.35">
      <c r="A318" s="42" t="s">
        <v>203</v>
      </c>
      <c r="B318" s="152"/>
      <c r="C318" s="153"/>
      <c r="D318" s="144">
        <f>D317/(COUNT(B273:C284,B289:C307,B309:C313)*2)</f>
        <v>0.92647058823529416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43243</v>
      </c>
      <c r="B321" s="124"/>
      <c r="C321" s="135"/>
      <c r="D321" s="127"/>
    </row>
    <row r="322" spans="1:7" x14ac:dyDescent="0.3">
      <c r="A322" s="319" t="s">
        <v>30</v>
      </c>
      <c r="B322" s="320" t="s">
        <v>31</v>
      </c>
      <c r="C322" s="320"/>
      <c r="D322" s="320" t="s">
        <v>46</v>
      </c>
      <c r="E322" s="321" t="s">
        <v>310</v>
      </c>
      <c r="F322" s="321" t="s">
        <v>360</v>
      </c>
      <c r="G322" s="127"/>
    </row>
    <row r="323" spans="1:7"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ht="54" customHeight="1" x14ac:dyDescent="0.3">
      <c r="A325" s="6" t="s">
        <v>6</v>
      </c>
      <c r="B325" s="130">
        <v>1</v>
      </c>
      <c r="C325" s="130"/>
      <c r="D325" s="95" t="s">
        <v>486</v>
      </c>
      <c r="E325" s="94"/>
      <c r="F325" s="204" t="s">
        <v>356</v>
      </c>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ht="33" x14ac:dyDescent="0.3">
      <c r="A337" s="70" t="s">
        <v>261</v>
      </c>
      <c r="B337" s="130">
        <v>1</v>
      </c>
      <c r="C337" s="131"/>
      <c r="D337" s="116" t="s">
        <v>479</v>
      </c>
      <c r="E337" s="106"/>
      <c r="F337" s="204" t="s">
        <v>356</v>
      </c>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27"/>
      <c r="E350" s="227"/>
      <c r="F350" s="204"/>
      <c r="G350" s="127"/>
    </row>
    <row r="351" spans="1:7" s="112" customFormat="1" ht="30" x14ac:dyDescent="0.3">
      <c r="A351" s="219" t="s">
        <v>501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2</v>
      </c>
      <c r="F353" s="283">
        <f>COUNTA('A1 Exploitation'!F325:F352)</f>
        <v>2</v>
      </c>
    </row>
    <row r="354" spans="1:7" x14ac:dyDescent="0.3">
      <c r="A354" s="5" t="s">
        <v>36</v>
      </c>
      <c r="B354" s="59"/>
      <c r="C354" s="59"/>
      <c r="D354" s="232">
        <f>SUM(B337:C348,B350:C353)</f>
        <v>27</v>
      </c>
    </row>
    <row r="355" spans="1:7" x14ac:dyDescent="0.3">
      <c r="A355" s="5" t="s">
        <v>35</v>
      </c>
      <c r="B355" s="132"/>
      <c r="C355" s="133"/>
      <c r="D355" s="134">
        <f>D354/(COUNT(B337:C348,B350:C353)*2)</f>
        <v>0.9642857142857143</v>
      </c>
    </row>
    <row r="356" spans="1:7" x14ac:dyDescent="0.3">
      <c r="A356" s="2"/>
      <c r="B356" s="135"/>
      <c r="C356" s="135"/>
      <c r="D356" s="135"/>
    </row>
    <row r="357" spans="1:7" ht="18" x14ac:dyDescent="0.35">
      <c r="A357" s="42" t="s">
        <v>39</v>
      </c>
      <c r="B357" s="152"/>
      <c r="C357" s="153"/>
      <c r="D357" s="143">
        <f>SUM(D354,D333)</f>
        <v>42</v>
      </c>
    </row>
    <row r="358" spans="1:7" ht="18" x14ac:dyDescent="0.35">
      <c r="A358" s="42" t="s">
        <v>204</v>
      </c>
      <c r="B358" s="152"/>
      <c r="C358" s="153"/>
      <c r="D358" s="144">
        <f>D357/(COUNT(B337:C348,B325:C332,B350:C353)*2)</f>
        <v>0.95454545454545459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43243</v>
      </c>
      <c r="B361" s="124"/>
      <c r="C361" s="135"/>
      <c r="D361" s="124"/>
    </row>
    <row r="362" spans="1:7" x14ac:dyDescent="0.3">
      <c r="A362" s="319" t="s">
        <v>30</v>
      </c>
      <c r="B362" s="320" t="s">
        <v>31</v>
      </c>
      <c r="C362" s="320"/>
      <c r="D362" s="320" t="s">
        <v>46</v>
      </c>
      <c r="E362" s="321" t="s">
        <v>310</v>
      </c>
      <c r="F362" s="321" t="s">
        <v>360</v>
      </c>
      <c r="G362" s="127"/>
    </row>
    <row r="363" spans="1:7" x14ac:dyDescent="0.3">
      <c r="A363" s="319"/>
      <c r="B363" s="41" t="s">
        <v>34</v>
      </c>
      <c r="C363" s="41" t="s">
        <v>33</v>
      </c>
      <c r="D363" s="320"/>
      <c r="E363" s="321"/>
      <c r="F363" s="321"/>
    </row>
    <row r="364" spans="1:7" ht="18" x14ac:dyDescent="0.3">
      <c r="A364" s="194" t="s">
        <v>12</v>
      </c>
      <c r="B364" s="195"/>
      <c r="C364" s="195"/>
      <c r="D364" s="195"/>
      <c r="E364" s="195"/>
      <c r="F364" s="197"/>
    </row>
    <row r="365" spans="1:7" ht="82.5" x14ac:dyDescent="0.3">
      <c r="A365" s="70" t="s">
        <v>99</v>
      </c>
      <c r="B365" s="130">
        <v>1</v>
      </c>
      <c r="C365" s="130"/>
      <c r="D365" s="113" t="s">
        <v>511</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99" x14ac:dyDescent="0.3">
      <c r="A372" s="70" t="s">
        <v>262</v>
      </c>
      <c r="B372" s="130">
        <v>0</v>
      </c>
      <c r="C372" s="131"/>
      <c r="D372" s="149" t="s">
        <v>492</v>
      </c>
      <c r="E372" s="116" t="s">
        <v>512</v>
      </c>
      <c r="F372" s="204" t="s">
        <v>356</v>
      </c>
      <c r="G372" s="127"/>
    </row>
    <row r="373" spans="1:7" x14ac:dyDescent="0.3">
      <c r="A373" s="5" t="s">
        <v>36</v>
      </c>
      <c r="B373" s="5"/>
      <c r="C373" s="5"/>
      <c r="D373" s="59">
        <f>SUM(B365:C372)</f>
        <v>13</v>
      </c>
      <c r="G373" s="127"/>
    </row>
    <row r="374" spans="1:7" x14ac:dyDescent="0.3">
      <c r="A374" s="5" t="s">
        <v>35</v>
      </c>
      <c r="B374" s="132"/>
      <c r="C374" s="133"/>
      <c r="D374" s="134">
        <f>D373/(COUNT(B365:C372)*2)</f>
        <v>0.8125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33.75" x14ac:dyDescent="0.35">
      <c r="A378" s="261" t="s">
        <v>7</v>
      </c>
      <c r="B378" s="130">
        <v>1</v>
      </c>
      <c r="C378" s="136">
        <f>IF(B378=0, -10, IF(B378=1, -5, "0"))</f>
        <v>-5</v>
      </c>
      <c r="D378" s="95" t="s">
        <v>487</v>
      </c>
      <c r="E378" s="106"/>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501</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10</v>
      </c>
      <c r="G387" s="127"/>
    </row>
    <row r="388" spans="1:7" x14ac:dyDescent="0.3">
      <c r="A388" s="5" t="s">
        <v>35</v>
      </c>
      <c r="B388" s="132"/>
      <c r="C388" s="133"/>
      <c r="D388" s="134">
        <f>D387/(COUNT(B377:C382,B384:C386)*2)</f>
        <v>0.55555555555555558</v>
      </c>
      <c r="G388" s="127"/>
    </row>
    <row r="389" spans="1:7" x14ac:dyDescent="0.3">
      <c r="A389" s="2"/>
      <c r="B389" s="135"/>
      <c r="C389" s="135"/>
      <c r="D389" s="135"/>
      <c r="G389" s="127"/>
    </row>
    <row r="390" spans="1:7" ht="18" x14ac:dyDescent="0.35">
      <c r="A390" s="42" t="s">
        <v>40</v>
      </c>
      <c r="B390" s="152"/>
      <c r="C390" s="153"/>
      <c r="D390" s="143">
        <f>SUM(D387,D373)</f>
        <v>23</v>
      </c>
      <c r="G390" s="127"/>
    </row>
    <row r="391" spans="1:7" ht="18" x14ac:dyDescent="0.35">
      <c r="A391" s="42" t="s">
        <v>205</v>
      </c>
      <c r="B391" s="152"/>
      <c r="C391" s="153"/>
      <c r="D391" s="168">
        <f>D390/(COUNT(B377:C382,B365:C372,B384:C386)*2)</f>
        <v>0.67647058823529416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43243</v>
      </c>
      <c r="B394" s="124"/>
      <c r="C394" s="135"/>
      <c r="D394" s="127"/>
      <c r="G394" s="127"/>
    </row>
    <row r="395" spans="1:7" x14ac:dyDescent="0.3">
      <c r="A395" s="319" t="s">
        <v>30</v>
      </c>
      <c r="B395" s="320" t="s">
        <v>31</v>
      </c>
      <c r="C395" s="320"/>
      <c r="D395" s="320" t="s">
        <v>46</v>
      </c>
      <c r="E395" s="321" t="s">
        <v>310</v>
      </c>
      <c r="F395" s="321" t="s">
        <v>360</v>
      </c>
      <c r="G395" s="127"/>
    </row>
    <row r="396" spans="1:7"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36.75" customHeight="1" x14ac:dyDescent="0.3">
      <c r="A398" s="18" t="s">
        <v>102</v>
      </c>
      <c r="B398" s="130">
        <v>1</v>
      </c>
      <c r="C398" s="130"/>
      <c r="D398" s="95" t="s">
        <v>488</v>
      </c>
      <c r="E398" s="94"/>
      <c r="F398" s="204" t="s">
        <v>357</v>
      </c>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ht="30" x14ac:dyDescent="0.3">
      <c r="A437" s="10" t="s">
        <v>501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43243</v>
      </c>
      <c r="B447" s="124"/>
      <c r="C447" s="135"/>
      <c r="D447" s="124"/>
    </row>
    <row r="448" spans="1:7" x14ac:dyDescent="0.3">
      <c r="A448" s="319" t="s">
        <v>30</v>
      </c>
      <c r="B448" s="320" t="s">
        <v>31</v>
      </c>
      <c r="C448" s="320"/>
      <c r="D448" s="320" t="s">
        <v>46</v>
      </c>
      <c r="E448" s="321" t="s">
        <v>310</v>
      </c>
      <c r="F448" s="321" t="s">
        <v>360</v>
      </c>
      <c r="G448" s="127"/>
    </row>
    <row r="449" spans="1:6" x14ac:dyDescent="0.3">
      <c r="A449" s="319"/>
      <c r="B449" s="41" t="s">
        <v>34</v>
      </c>
      <c r="C449" s="41" t="s">
        <v>33</v>
      </c>
      <c r="D449" s="320"/>
      <c r="E449" s="321"/>
      <c r="F449" s="321"/>
    </row>
    <row r="450" spans="1:6" x14ac:dyDescent="0.3">
      <c r="A450" s="196" t="s">
        <v>19</v>
      </c>
      <c r="B450" s="197"/>
      <c r="C450" s="197"/>
      <c r="D450" s="197"/>
      <c r="E450" s="197"/>
      <c r="F450" s="197"/>
    </row>
    <row r="451" spans="1:6" ht="53.25" customHeight="1" x14ac:dyDescent="0.3">
      <c r="A451" s="6" t="s">
        <v>6</v>
      </c>
      <c r="B451" s="130">
        <v>1</v>
      </c>
      <c r="C451" s="130"/>
      <c r="D451" s="95" t="s">
        <v>489</v>
      </c>
      <c r="E451" s="94"/>
      <c r="F451" s="204" t="s">
        <v>356</v>
      </c>
    </row>
    <row r="452" spans="1:6" ht="128.25" customHeight="1" x14ac:dyDescent="0.3">
      <c r="A452" s="9" t="s">
        <v>20</v>
      </c>
      <c r="B452" s="130">
        <v>0</v>
      </c>
      <c r="C452" s="130"/>
      <c r="D452" s="138" t="s">
        <v>513</v>
      </c>
      <c r="E452" s="95" t="s">
        <v>514</v>
      </c>
      <c r="F452" s="204" t="s">
        <v>356</v>
      </c>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9</v>
      </c>
    </row>
    <row r="458" spans="1:6" x14ac:dyDescent="0.3">
      <c r="A458" s="5" t="s">
        <v>35</v>
      </c>
      <c r="B458" s="132"/>
      <c r="C458" s="133"/>
      <c r="D458" s="134">
        <f>D457/(COUNT(B451:C456)*2)</f>
        <v>0.75</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490</v>
      </c>
      <c r="E462" s="94"/>
      <c r="F462" s="204" t="s">
        <v>356</v>
      </c>
    </row>
    <row r="463" spans="1:6" x14ac:dyDescent="0.3">
      <c r="A463" s="70" t="s">
        <v>351</v>
      </c>
      <c r="B463" s="130">
        <v>2</v>
      </c>
      <c r="C463" s="130"/>
      <c r="D463" s="95"/>
      <c r="E463" s="94"/>
      <c r="F463" s="204"/>
    </row>
    <row r="464" spans="1:6" ht="33" x14ac:dyDescent="0.3">
      <c r="A464" s="70" t="s">
        <v>133</v>
      </c>
      <c r="B464" s="130">
        <v>1</v>
      </c>
      <c r="C464" s="130"/>
      <c r="D464" s="138" t="s">
        <v>491</v>
      </c>
      <c r="E464" s="94"/>
      <c r="F464" s="204" t="s">
        <v>356</v>
      </c>
    </row>
    <row r="465" spans="1:7" ht="17.25" x14ac:dyDescent="0.35">
      <c r="A465" s="261" t="s">
        <v>57</v>
      </c>
      <c r="B465" s="130">
        <v>2</v>
      </c>
      <c r="C465" s="136" t="str">
        <f>IF(B465=0, -10, IF(B465=1, -5, "0"))</f>
        <v>0</v>
      </c>
      <c r="D465" s="95"/>
      <c r="E465" s="94"/>
      <c r="F465" s="204"/>
    </row>
    <row r="466" spans="1:7" ht="49.5" customHeight="1"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c r="G472" s="127"/>
    </row>
    <row r="473" spans="1:7" s="112" customFormat="1" x14ac:dyDescent="0.3">
      <c r="A473" s="55" t="s">
        <v>500</v>
      </c>
      <c r="B473" s="130">
        <v>2</v>
      </c>
      <c r="C473" s="213"/>
      <c r="D473" s="116"/>
      <c r="E473" s="106"/>
      <c r="F473" s="204"/>
      <c r="G473" s="127"/>
    </row>
    <row r="474" spans="1:7" s="112" customFormat="1" ht="30" x14ac:dyDescent="0.3">
      <c r="A474" s="219" t="s">
        <v>501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
        <v>523</v>
      </c>
      <c r="C476" s="140"/>
      <c r="D476" s="281" t="str">
        <f>IFERROR(E476/F476,"N.A")</f>
        <v>N.A</v>
      </c>
      <c r="E476" s="282">
        <f>COUNTIF('A1 Exploitation'!F451:F475,"ok")</f>
        <v>0</v>
      </c>
      <c r="F476" s="283">
        <f>COUNTA('A1 Exploitation'!F451:F475)</f>
        <v>0</v>
      </c>
    </row>
    <row r="477" spans="1:7" x14ac:dyDescent="0.3">
      <c r="A477" s="5" t="s">
        <v>36</v>
      </c>
      <c r="B477" s="5"/>
      <c r="C477" s="5"/>
      <c r="D477" s="234">
        <f>SUM(B461:C470,B472:C476)</f>
        <v>22</v>
      </c>
    </row>
    <row r="478" spans="1:7" x14ac:dyDescent="0.3">
      <c r="A478" s="5" t="s">
        <v>35</v>
      </c>
      <c r="B478" s="132"/>
      <c r="C478" s="133"/>
      <c r="D478" s="134">
        <f>D477/(COUNT(B461:C470,B472:C476)*2)</f>
        <v>0.91666666666666663</v>
      </c>
    </row>
    <row r="479" spans="1:7" x14ac:dyDescent="0.3">
      <c r="A479" s="2"/>
      <c r="B479" s="135"/>
      <c r="C479" s="135"/>
      <c r="D479" s="135"/>
    </row>
    <row r="480" spans="1:7" ht="18" x14ac:dyDescent="0.35">
      <c r="A480" s="42" t="s">
        <v>115</v>
      </c>
      <c r="B480" s="152"/>
      <c r="C480" s="153"/>
      <c r="D480" s="143">
        <f>SUM(D477,D457)</f>
        <v>31</v>
      </c>
    </row>
    <row r="481" spans="1:7" ht="18" x14ac:dyDescent="0.35">
      <c r="A481" s="42" t="s">
        <v>207</v>
      </c>
      <c r="B481" s="152"/>
      <c r="C481" s="153"/>
      <c r="D481" s="144">
        <f>D480/(COUNT(B461:C470,B451:C456,B472:C476)*2)</f>
        <v>0.86111111111111116</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43243</v>
      </c>
      <c r="B484" s="124"/>
      <c r="C484" s="135"/>
      <c r="D484" s="124"/>
    </row>
    <row r="485" spans="1:7" x14ac:dyDescent="0.3">
      <c r="A485" s="319" t="s">
        <v>30</v>
      </c>
      <c r="B485" s="320" t="s">
        <v>31</v>
      </c>
      <c r="C485" s="320"/>
      <c r="D485" s="320" t="s">
        <v>46</v>
      </c>
      <c r="E485" s="321" t="s">
        <v>310</v>
      </c>
      <c r="F485" s="321" t="s">
        <v>360</v>
      </c>
      <c r="G485" s="127"/>
    </row>
    <row r="486" spans="1:7" x14ac:dyDescent="0.3">
      <c r="A486" s="319"/>
      <c r="B486" s="41" t="s">
        <v>34</v>
      </c>
      <c r="C486" s="41" t="s">
        <v>33</v>
      </c>
      <c r="D486" s="320"/>
      <c r="E486" s="321"/>
      <c r="F486" s="321"/>
    </row>
    <row r="487" spans="1:7" ht="18" x14ac:dyDescent="0.3">
      <c r="A487" s="194" t="s">
        <v>368</v>
      </c>
      <c r="B487" s="195"/>
      <c r="C487" s="195"/>
      <c r="D487" s="195"/>
      <c r="E487" s="195"/>
      <c r="F487" s="197"/>
    </row>
    <row r="488" spans="1:7" ht="26.25" customHeight="1"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2</v>
      </c>
      <c r="F498" s="283">
        <f>COUNTA('A1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43243</v>
      </c>
      <c r="B506" s="124"/>
      <c r="C506" s="135"/>
      <c r="D506" s="124"/>
    </row>
    <row r="507" spans="1:7" x14ac:dyDescent="0.3">
      <c r="A507" s="319" t="s">
        <v>30</v>
      </c>
      <c r="B507" s="320" t="s">
        <v>31</v>
      </c>
      <c r="C507" s="320"/>
      <c r="D507" s="320" t="s">
        <v>46</v>
      </c>
      <c r="E507" s="321" t="s">
        <v>310</v>
      </c>
      <c r="F507" s="321" t="s">
        <v>360</v>
      </c>
      <c r="G507" s="127"/>
    </row>
    <row r="508" spans="1:7" x14ac:dyDescent="0.3">
      <c r="A508" s="319"/>
      <c r="B508" s="41" t="s">
        <v>34</v>
      </c>
      <c r="C508" s="41" t="s">
        <v>33</v>
      </c>
      <c r="D508" s="354"/>
      <c r="E508" s="321"/>
      <c r="F508" s="321"/>
    </row>
    <row r="509" spans="1:7" x14ac:dyDescent="0.3">
      <c r="A509" s="6" t="s">
        <v>15</v>
      </c>
      <c r="B509" s="130">
        <v>1</v>
      </c>
      <c r="C509" s="130"/>
      <c r="D509" s="95" t="s">
        <v>458</v>
      </c>
      <c r="E509" s="94"/>
      <c r="F509" s="204"/>
    </row>
    <row r="510" spans="1:7" ht="49.5" x14ac:dyDescent="0.3">
      <c r="A510" s="9" t="s">
        <v>218</v>
      </c>
      <c r="B510" s="130">
        <v>1</v>
      </c>
      <c r="C510" s="130"/>
      <c r="D510" s="95" t="s">
        <v>493</v>
      </c>
      <c r="E510" s="94"/>
      <c r="F510" s="204" t="s">
        <v>356</v>
      </c>
    </row>
    <row r="511" spans="1:7" ht="82.5" x14ac:dyDescent="0.3">
      <c r="A511" s="9" t="s">
        <v>16</v>
      </c>
      <c r="B511" s="130">
        <v>0</v>
      </c>
      <c r="C511" s="130"/>
      <c r="D511" s="138" t="s">
        <v>466</v>
      </c>
      <c r="E511" s="95" t="s">
        <v>428</v>
      </c>
      <c r="F511" s="204" t="s">
        <v>357</v>
      </c>
    </row>
    <row r="512" spans="1:7" ht="45" x14ac:dyDescent="0.3">
      <c r="A512" s="62" t="s">
        <v>249</v>
      </c>
      <c r="B512" s="280" t="str">
        <f>IF(D512=1, 2, IF(AND(D512&lt;1,D512&gt;0), 1, "0"))</f>
        <v>0</v>
      </c>
      <c r="C512" s="140"/>
      <c r="D512" s="281">
        <f>IFERROR(E512/F512,"N.A")</f>
        <v>0</v>
      </c>
      <c r="E512" s="284">
        <f>COUNTIF('A1 Exploitation'!F509:F511,"ok")</f>
        <v>0</v>
      </c>
      <c r="F512" s="285">
        <f>COUNTA('A1 Exploitation'!F509:F511)</f>
        <v>1</v>
      </c>
    </row>
    <row r="513" spans="1:7" x14ac:dyDescent="0.3">
      <c r="A513" s="5" t="s">
        <v>36</v>
      </c>
      <c r="B513" s="5"/>
      <c r="C513" s="5"/>
      <c r="D513" s="59">
        <f>SUM(B509:C512)</f>
        <v>2</v>
      </c>
    </row>
    <row r="514" spans="1:7" x14ac:dyDescent="0.3">
      <c r="A514" s="5" t="s">
        <v>35</v>
      </c>
      <c r="B514" s="132"/>
      <c r="C514" s="133"/>
      <c r="D514" s="134">
        <f>D513/(COUNT(B509:C512)*2)</f>
        <v>0.33333333333333331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43243</v>
      </c>
      <c r="B517" s="124"/>
      <c r="C517" s="135"/>
      <c r="D517" s="124"/>
    </row>
    <row r="518" spans="1:7" x14ac:dyDescent="0.3">
      <c r="A518" s="319" t="s">
        <v>30</v>
      </c>
      <c r="B518" s="320" t="s">
        <v>31</v>
      </c>
      <c r="C518" s="320"/>
      <c r="D518" s="320" t="s">
        <v>46</v>
      </c>
      <c r="E518" s="321" t="s">
        <v>310</v>
      </c>
      <c r="F518" s="321" t="s">
        <v>360</v>
      </c>
      <c r="G518" s="127"/>
    </row>
    <row r="519" spans="1:7" x14ac:dyDescent="0.3">
      <c r="A519" s="319"/>
      <c r="B519" s="41" t="s">
        <v>34</v>
      </c>
      <c r="C519" s="41" t="s">
        <v>33</v>
      </c>
      <c r="D519" s="354"/>
      <c r="E519" s="321"/>
      <c r="F519" s="321"/>
    </row>
    <row r="520" spans="1:7" x14ac:dyDescent="0.3">
      <c r="A520" s="4" t="s">
        <v>9</v>
      </c>
      <c r="B520" s="130">
        <v>2</v>
      </c>
      <c r="C520" s="130"/>
      <c r="D520" s="95"/>
      <c r="E520" s="94"/>
      <c r="F520" s="204"/>
    </row>
    <row r="521" spans="1:7" ht="33" x14ac:dyDescent="0.3">
      <c r="A521" s="70" t="s">
        <v>390</v>
      </c>
      <c r="B521" s="130">
        <v>1</v>
      </c>
      <c r="C521" s="130"/>
      <c r="D521" s="95" t="s">
        <v>457</v>
      </c>
      <c r="E521" s="94"/>
      <c r="F521" s="204" t="s">
        <v>356</v>
      </c>
    </row>
    <row r="522" spans="1:7" ht="49.5" x14ac:dyDescent="0.3">
      <c r="A522" s="4" t="s">
        <v>47</v>
      </c>
      <c r="B522" s="130">
        <v>1</v>
      </c>
      <c r="C522" s="130"/>
      <c r="D522" s="95" t="s">
        <v>494</v>
      </c>
      <c r="E522" s="94"/>
      <c r="F522" s="204" t="s">
        <v>357</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90" customHeight="1" x14ac:dyDescent="0.3">
      <c r="A530" s="66" t="s">
        <v>394</v>
      </c>
      <c r="B530" s="130">
        <v>1</v>
      </c>
      <c r="C530" s="150" t="str">
        <f>IF(B530=0, -5, "0")</f>
        <v>0</v>
      </c>
      <c r="D530" s="116" t="s">
        <v>495</v>
      </c>
      <c r="E530" s="106"/>
      <c r="F530" s="204" t="s">
        <v>356</v>
      </c>
      <c r="G530" s="127"/>
    </row>
    <row r="531" spans="1:7" s="112" customFormat="1" ht="66" customHeight="1" x14ac:dyDescent="0.3">
      <c r="A531" s="224" t="s">
        <v>395</v>
      </c>
      <c r="B531" s="130">
        <v>1</v>
      </c>
      <c r="C531" s="225"/>
      <c r="D531" s="228" t="s">
        <v>496</v>
      </c>
      <c r="E531" s="106"/>
      <c r="F531" s="204" t="s">
        <v>356</v>
      </c>
      <c r="G531" s="127"/>
    </row>
    <row r="532" spans="1:7" ht="45" x14ac:dyDescent="0.3">
      <c r="A532" s="55" t="s">
        <v>249</v>
      </c>
      <c r="B532" s="280" t="s">
        <v>523</v>
      </c>
      <c r="C532" s="140"/>
      <c r="D532" s="281" t="str">
        <f>IFERROR(E532/F532,"N.A")</f>
        <v>N.A</v>
      </c>
      <c r="E532" s="282">
        <f>COUNTIF('A1 Exploitation'!F520:F531,"ok")</f>
        <v>0</v>
      </c>
      <c r="F532" s="283">
        <f>COUNTIF('A1 Exploitation'!F520:F531,"ok")</f>
        <v>0</v>
      </c>
    </row>
    <row r="533" spans="1:7" x14ac:dyDescent="0.3">
      <c r="A533" s="5" t="s">
        <v>36</v>
      </c>
      <c r="B533" s="5"/>
      <c r="C533" s="5"/>
      <c r="D533" s="5">
        <f>SUM(B520:C532)</f>
        <v>12</v>
      </c>
    </row>
    <row r="534" spans="1:7" x14ac:dyDescent="0.3">
      <c r="A534" s="5" t="s">
        <v>35</v>
      </c>
      <c r="B534" s="132"/>
      <c r="C534" s="133"/>
      <c r="D534" s="134">
        <f>D533/(COUNT(B520:C532)*2)</f>
        <v>0.75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43243</v>
      </c>
      <c r="B537" s="124"/>
      <c r="C537" s="135"/>
      <c r="D537" s="124"/>
      <c r="G537" s="127"/>
    </row>
    <row r="538" spans="1:7" x14ac:dyDescent="0.3">
      <c r="A538" s="319" t="s">
        <v>30</v>
      </c>
      <c r="B538" s="320" t="s">
        <v>31</v>
      </c>
      <c r="C538" s="320"/>
      <c r="D538" s="320" t="s">
        <v>46</v>
      </c>
      <c r="E538" s="321" t="s">
        <v>310</v>
      </c>
      <c r="F538" s="321" t="s">
        <v>360</v>
      </c>
      <c r="G538" s="127"/>
    </row>
    <row r="539" spans="1:7" x14ac:dyDescent="0.3">
      <c r="A539" s="319"/>
      <c r="B539" s="41" t="s">
        <v>34</v>
      </c>
      <c r="C539" s="41" t="s">
        <v>33</v>
      </c>
      <c r="D539" s="354"/>
      <c r="E539" s="321"/>
      <c r="F539" s="321"/>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523</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0.8125</v>
      </c>
    </row>
    <row r="548" spans="1:4" ht="22.5" x14ac:dyDescent="0.45">
      <c r="A548" s="35" t="s">
        <v>45</v>
      </c>
      <c r="B548" s="181"/>
      <c r="C548" s="182"/>
      <c r="D548" s="183">
        <f>SUM(D544,D533,D513,D502,D443,D390,D357,D45,D317,D265,D157,D480,D204,D102)</f>
        <v>437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0.83396946564885499</v>
      </c>
    </row>
  </sheetData>
  <sheetProtection algorithmName="SHA-512" hashValue="Zy7A8WR4TxTxwSghsYKL2bdYPfSWllDmaDCFyt8POaIpDj5YvTNIwW16IZlUUp4udgV29fUe4G+aqTZdAZQfAA==" saltValue="nQOKhl1xeIfrZ9RH7/pH0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G199"/>
  <sheetViews>
    <sheetView view="pageBreakPreview" zoomScale="80" zoomScaleNormal="90" zoomScaleSheetLayoutView="80" workbookViewId="0">
      <selection activeCell="D115" sqref="D11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36" t="s">
        <v>50</v>
      </c>
      <c r="B6" s="336"/>
      <c r="C6" s="336"/>
      <c r="D6" s="336"/>
      <c r="E6" s="336"/>
      <c r="F6" s="336"/>
      <c r="G6" s="125"/>
    </row>
    <row r="7" spans="1:7" s="12" customFormat="1" ht="21.75" customHeight="1" x14ac:dyDescent="0.45">
      <c r="A7" s="314" t="str">
        <f>'A2 Exploitation'!A8:F8</f>
        <v>CHIHIA</v>
      </c>
      <c r="B7" s="314"/>
      <c r="C7" s="314"/>
      <c r="D7" s="314"/>
      <c r="E7" s="314"/>
      <c r="F7" s="314"/>
      <c r="G7" s="125"/>
    </row>
    <row r="8" spans="1:7" s="12" customFormat="1" ht="24" x14ac:dyDescent="0.45">
      <c r="A8" s="14" t="s">
        <v>42</v>
      </c>
      <c r="B8" s="337" t="str">
        <f>'A2 Exploitation'!B9:F9</f>
        <v>Mme Meriam CHOUCHENE &amp; M. Yassine ELLOUMI</v>
      </c>
      <c r="C8" s="337"/>
      <c r="D8" s="337"/>
      <c r="E8" s="337"/>
      <c r="F8" s="337"/>
      <c r="G8" s="125"/>
    </row>
    <row r="9" spans="1:7" s="12" customFormat="1" ht="24" x14ac:dyDescent="0.45">
      <c r="A9" s="15" t="s">
        <v>44</v>
      </c>
      <c r="B9" s="338" t="str">
        <f>'A2 Exploitation'!B10:F10</f>
        <v>Directeur magasin &amp; chefs rayons</v>
      </c>
      <c r="C9" s="338"/>
      <c r="D9" s="338"/>
      <c r="E9" s="338"/>
      <c r="F9" s="338"/>
      <c r="G9" s="125"/>
    </row>
    <row r="10" spans="1:7" s="12" customFormat="1" ht="24" x14ac:dyDescent="0.45">
      <c r="A10" s="14" t="s">
        <v>43</v>
      </c>
      <c r="B10" s="335">
        <f>'A2 Exploitation'!B11:F11</f>
        <v>43243</v>
      </c>
      <c r="C10" s="335"/>
      <c r="D10" s="335"/>
      <c r="E10" s="335"/>
      <c r="F10" s="335"/>
      <c r="G10" s="125"/>
    </row>
    <row r="11" spans="1:7" s="12" customFormat="1" ht="24" x14ac:dyDescent="0.45">
      <c r="A11" s="14" t="s">
        <v>294</v>
      </c>
      <c r="B11" s="339">
        <f>D199</f>
        <v>0.87623762376237624</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250">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8">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37.5" customHeight="1" x14ac:dyDescent="0.3">
      <c r="A41" s="17" t="s">
        <v>293</v>
      </c>
      <c r="B41" s="94">
        <v>1</v>
      </c>
      <c r="C41" s="94"/>
      <c r="D41" s="98" t="s">
        <v>460</v>
      </c>
      <c r="E41" s="94"/>
      <c r="F41" s="94" t="s">
        <v>357</v>
      </c>
      <c r="G41" s="126"/>
    </row>
    <row r="42" spans="1:7" s="22" customFormat="1" x14ac:dyDescent="0.3">
      <c r="A42" s="340" t="s">
        <v>36</v>
      </c>
      <c r="B42" s="341"/>
      <c r="C42" s="342"/>
      <c r="D42" s="248">
        <f>SUM(B37:C41)</f>
        <v>9</v>
      </c>
      <c r="E42" s="13"/>
      <c r="F42" s="13"/>
      <c r="G42" s="126"/>
    </row>
    <row r="43" spans="1:7" s="22" customFormat="1" x14ac:dyDescent="0.3">
      <c r="A43" s="340" t="s">
        <v>295</v>
      </c>
      <c r="B43" s="341"/>
      <c r="C43" s="342"/>
      <c r="D43" s="33">
        <f>D42/(COUNT(B37:C41)*2)</f>
        <v>0.9</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31.5" x14ac:dyDescent="0.35">
      <c r="A51" s="40" t="s">
        <v>296</v>
      </c>
      <c r="B51" s="94">
        <v>1</v>
      </c>
      <c r="C51" s="120" t="str">
        <f>IF(B51=0, -5, "0")</f>
        <v>0</v>
      </c>
      <c r="D51" s="98" t="s">
        <v>459</v>
      </c>
      <c r="E51" s="94"/>
      <c r="F51" s="94" t="s">
        <v>357</v>
      </c>
    </row>
    <row r="52" spans="1:7" x14ac:dyDescent="0.3">
      <c r="A52" s="340" t="s">
        <v>36</v>
      </c>
      <c r="B52" s="341"/>
      <c r="C52" s="342"/>
      <c r="D52" s="248">
        <f>SUM(B46:C51)</f>
        <v>11</v>
      </c>
    </row>
    <row r="53" spans="1:7" x14ac:dyDescent="0.3">
      <c r="A53" s="340" t="s">
        <v>295</v>
      </c>
      <c r="B53" s="341"/>
      <c r="C53" s="342"/>
      <c r="D53" s="33">
        <f>D52/(COUNT(B46:C51)*2)</f>
        <v>0.91666666666666663</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v>1</v>
      </c>
      <c r="C56" s="120" t="str">
        <f>IF(B56=0, -5, "0")</f>
        <v>0</v>
      </c>
      <c r="D56" s="98" t="s">
        <v>454</v>
      </c>
      <c r="E56" s="94"/>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8">
        <f>SUM(B56:C62)</f>
        <v>13</v>
      </c>
    </row>
    <row r="64" spans="1:7" x14ac:dyDescent="0.3">
      <c r="A64" s="340" t="s">
        <v>295</v>
      </c>
      <c r="B64" s="341"/>
      <c r="C64" s="342"/>
      <c r="D64" s="33">
        <f>D63/(COUNT(B56:C62)*2)</f>
        <v>0.9285714285714286</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2</v>
      </c>
      <c r="C67" s="101"/>
      <c r="D67" s="102"/>
      <c r="E67" s="102"/>
      <c r="F67" s="94"/>
    </row>
    <row r="68" spans="1:7" ht="19.5" x14ac:dyDescent="0.4">
      <c r="A68" s="17" t="s">
        <v>272</v>
      </c>
      <c r="B68" s="100">
        <v>1</v>
      </c>
      <c r="C68" s="101"/>
      <c r="D68" s="95" t="s">
        <v>468</v>
      </c>
      <c r="E68" s="102"/>
      <c r="F68" s="94" t="s">
        <v>357</v>
      </c>
    </row>
    <row r="69" spans="1:7" ht="32.25" x14ac:dyDescent="0.4">
      <c r="A69" s="17" t="s">
        <v>293</v>
      </c>
      <c r="B69" s="100">
        <v>1</v>
      </c>
      <c r="C69" s="101"/>
      <c r="D69" s="103" t="s">
        <v>461</v>
      </c>
      <c r="E69" s="103"/>
      <c r="F69" s="94" t="s">
        <v>356</v>
      </c>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ht="30.75" x14ac:dyDescent="0.3">
      <c r="A79" s="17" t="s">
        <v>177</v>
      </c>
      <c r="B79" s="100">
        <v>1</v>
      </c>
      <c r="C79" s="94"/>
      <c r="D79" s="107" t="s">
        <v>469</v>
      </c>
      <c r="E79" s="105"/>
      <c r="F79" s="94" t="s">
        <v>356</v>
      </c>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8">
        <f>SUM(B67:C83)</f>
        <v>19</v>
      </c>
    </row>
    <row r="85" spans="1:7" x14ac:dyDescent="0.3">
      <c r="A85" s="340" t="s">
        <v>295</v>
      </c>
      <c r="B85" s="341"/>
      <c r="C85" s="342"/>
      <c r="D85" s="33">
        <f>D84/(COUNT(B67:C83)*2)</f>
        <v>0.86363636363636365</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5.5" customHeight="1"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t="s">
        <v>470</v>
      </c>
      <c r="E94" s="94"/>
      <c r="F94" s="94" t="s">
        <v>357</v>
      </c>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40" t="s">
        <v>36</v>
      </c>
      <c r="B102" s="341"/>
      <c r="C102" s="342"/>
      <c r="D102" s="248">
        <f>SUM(B88:C101)</f>
        <v>14</v>
      </c>
    </row>
    <row r="103" spans="1:7" x14ac:dyDescent="0.3">
      <c r="A103" s="340" t="s">
        <v>295</v>
      </c>
      <c r="B103" s="341"/>
      <c r="C103" s="342"/>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t="s">
        <v>32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ht="36" customHeight="1" x14ac:dyDescent="0.3">
      <c r="A113" s="21" t="s">
        <v>165</v>
      </c>
      <c r="B113" s="110">
        <v>1</v>
      </c>
      <c r="C113" s="94"/>
      <c r="D113" s="113" t="s">
        <v>477</v>
      </c>
      <c r="E113" s="94"/>
      <c r="F113" s="94" t="s">
        <v>356</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248">
        <f>SUM(B107:C117)</f>
        <v>19</v>
      </c>
      <c r="E118" s="13"/>
      <c r="F118" s="13"/>
      <c r="G118" s="126"/>
    </row>
    <row r="119" spans="1:7" s="22" customFormat="1" x14ac:dyDescent="0.3">
      <c r="A119" s="340" t="s">
        <v>295</v>
      </c>
      <c r="B119" s="341"/>
      <c r="C119" s="342"/>
      <c r="D119" s="33">
        <f>D118/(COUNT(B107:C117)*2)</f>
        <v>0.95</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2</v>
      </c>
      <c r="C122" s="94"/>
      <c r="D122" s="113"/>
      <c r="E122" s="113"/>
      <c r="F122" s="94"/>
    </row>
    <row r="123" spans="1:7" x14ac:dyDescent="0.3">
      <c r="A123" s="44" t="s">
        <v>272</v>
      </c>
      <c r="B123" s="111" t="s">
        <v>32</v>
      </c>
      <c r="C123" s="94"/>
      <c r="D123" s="95"/>
      <c r="E123" s="95"/>
      <c r="F123" s="94"/>
    </row>
    <row r="124" spans="1:7" ht="51" x14ac:dyDescent="0.4">
      <c r="A124" s="17" t="s">
        <v>293</v>
      </c>
      <c r="B124" s="111">
        <v>1</v>
      </c>
      <c r="C124" s="101"/>
      <c r="D124" s="95" t="s">
        <v>447</v>
      </c>
      <c r="E124" s="95"/>
      <c r="F124" s="94" t="s">
        <v>356</v>
      </c>
    </row>
    <row r="125" spans="1:7" ht="19.5" x14ac:dyDescent="0.4">
      <c r="A125" s="20" t="s">
        <v>247</v>
      </c>
      <c r="B125" s="111" t="s">
        <v>32</v>
      </c>
      <c r="C125" s="101"/>
      <c r="D125" s="95" t="s">
        <v>443</v>
      </c>
      <c r="E125" s="95"/>
      <c r="F125" s="94"/>
    </row>
    <row r="126" spans="1:7" ht="19.5" x14ac:dyDescent="0.4">
      <c r="A126" s="17" t="s">
        <v>292</v>
      </c>
      <c r="B126" s="111">
        <v>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t="s">
        <v>443</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444</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8">
        <f>SUM(B122:C132)</f>
        <v>13</v>
      </c>
    </row>
    <row r="134" spans="1:7" x14ac:dyDescent="0.3">
      <c r="A134" s="340" t="s">
        <v>295</v>
      </c>
      <c r="B134" s="341"/>
      <c r="C134" s="342"/>
      <c r="D134" s="32">
        <f>D133/(COUNT(B122:C132)*2)</f>
        <v>0.9285714285714286</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1</v>
      </c>
      <c r="C146" s="95"/>
      <c r="D146" s="98" t="s">
        <v>464</v>
      </c>
      <c r="E146" s="94"/>
      <c r="F146" s="94" t="s">
        <v>356</v>
      </c>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248">
        <f>SUM(B137:C148)</f>
        <v>23</v>
      </c>
    </row>
    <row r="150" spans="1:7" x14ac:dyDescent="0.3">
      <c r="A150" s="340" t="s">
        <v>295</v>
      </c>
      <c r="B150" s="341"/>
      <c r="C150" s="342"/>
      <c r="D150" s="33">
        <f>D149/(COUNT(B137:C148)*2)</f>
        <v>0.95833333333333337</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66.75" x14ac:dyDescent="0.35">
      <c r="A157" s="40" t="s">
        <v>308</v>
      </c>
      <c r="B157" s="94">
        <v>0</v>
      </c>
      <c r="C157" s="120">
        <f>IF(B157=0, -5, "0")</f>
        <v>-5</v>
      </c>
      <c r="D157" s="95" t="s">
        <v>519</v>
      </c>
      <c r="E157" s="95" t="s">
        <v>448</v>
      </c>
      <c r="F157" s="94" t="s">
        <v>356</v>
      </c>
    </row>
    <row r="158" spans="1:7" ht="33" x14ac:dyDescent="0.3">
      <c r="A158" s="76" t="s">
        <v>196</v>
      </c>
      <c r="B158" s="94">
        <v>1</v>
      </c>
      <c r="C158" s="94"/>
      <c r="D158" s="129" t="s">
        <v>520</v>
      </c>
      <c r="E158" s="94"/>
      <c r="F158" s="94" t="s">
        <v>357</v>
      </c>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250">
        <f>SUM(B153:C160)</f>
        <v>8</v>
      </c>
    </row>
    <row r="162" spans="1:7" x14ac:dyDescent="0.3">
      <c r="A162" s="340" t="s">
        <v>295</v>
      </c>
      <c r="B162" s="341"/>
      <c r="C162" s="342"/>
      <c r="D162" s="33">
        <f>D161/(COUNT(B153:C160)*2)</f>
        <v>0.44444444444444442</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v>2</v>
      </c>
      <c r="C165" s="120" t="str">
        <f>IF(B165=0, -5, "0")</f>
        <v>0</v>
      </c>
      <c r="D165" s="94"/>
      <c r="E165" s="94"/>
      <c r="F165" s="94"/>
    </row>
    <row r="166" spans="1:7" ht="33" x14ac:dyDescent="0.3">
      <c r="A166" s="17" t="s">
        <v>287</v>
      </c>
      <c r="B166" s="94">
        <v>1</v>
      </c>
      <c r="C166" s="94"/>
      <c r="D166" s="95" t="s">
        <v>455</v>
      </c>
      <c r="E166" s="94"/>
      <c r="F166" s="94" t="s">
        <v>356</v>
      </c>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248">
        <f>SUM(B165:C168)</f>
        <v>7</v>
      </c>
    </row>
    <row r="170" spans="1:7" x14ac:dyDescent="0.3">
      <c r="A170" s="340" t="s">
        <v>295</v>
      </c>
      <c r="B170" s="341"/>
      <c r="C170" s="342"/>
      <c r="D170" s="33">
        <f>D169/(COUNT(B165:C168)*2)</f>
        <v>0.875</v>
      </c>
    </row>
    <row r="171" spans="1:7" s="22" customFormat="1" x14ac:dyDescent="0.3">
      <c r="A171" s="26"/>
      <c r="B171" s="27"/>
      <c r="C171" s="27"/>
      <c r="D171" s="28"/>
      <c r="G171" s="126"/>
    </row>
    <row r="172" spans="1:7" ht="19.5" x14ac:dyDescent="0.4">
      <c r="A172" s="352" t="s">
        <v>17</v>
      </c>
      <c r="B172" s="353"/>
      <c r="C172" s="353"/>
      <c r="D172" s="353"/>
      <c r="E172" s="353"/>
      <c r="F172" s="353"/>
    </row>
    <row r="173" spans="1:7" ht="30.75" x14ac:dyDescent="0.3">
      <c r="A173" s="20" t="s">
        <v>180</v>
      </c>
      <c r="B173" s="94">
        <v>1</v>
      </c>
      <c r="C173" s="94"/>
      <c r="D173" s="119" t="s">
        <v>462</v>
      </c>
      <c r="E173" s="94"/>
      <c r="F173" s="94" t="s">
        <v>357</v>
      </c>
    </row>
    <row r="174" spans="1:7" x14ac:dyDescent="0.3">
      <c r="A174" s="17" t="s">
        <v>87</v>
      </c>
      <c r="B174" s="94">
        <v>2</v>
      </c>
      <c r="C174" s="94"/>
      <c r="D174" s="119"/>
      <c r="E174" s="94"/>
      <c r="F174" s="94"/>
    </row>
    <row r="175" spans="1:7" ht="33" x14ac:dyDescent="0.3">
      <c r="A175" s="44" t="s">
        <v>197</v>
      </c>
      <c r="B175" s="94">
        <v>1</v>
      </c>
      <c r="C175" s="94"/>
      <c r="D175" s="95" t="s">
        <v>521</v>
      </c>
      <c r="E175" s="94"/>
      <c r="F175" s="94" t="s">
        <v>356</v>
      </c>
    </row>
    <row r="176" spans="1:7" x14ac:dyDescent="0.3">
      <c r="A176" s="17" t="s">
        <v>150</v>
      </c>
      <c r="B176" s="94">
        <v>2</v>
      </c>
      <c r="C176" s="94"/>
      <c r="D176" s="95"/>
      <c r="E176" s="95"/>
      <c r="F176" s="94"/>
    </row>
    <row r="177" spans="1:7" x14ac:dyDescent="0.3">
      <c r="A177" s="340" t="s">
        <v>36</v>
      </c>
      <c r="B177" s="341"/>
      <c r="C177" s="342"/>
      <c r="D177" s="248">
        <f>SUM(B173:C176)</f>
        <v>6</v>
      </c>
    </row>
    <row r="178" spans="1:7" x14ac:dyDescent="0.3">
      <c r="A178" s="340" t="s">
        <v>295</v>
      </c>
      <c r="B178" s="341"/>
      <c r="C178" s="342"/>
      <c r="D178" s="33">
        <f>D177/(COUNT(B173:C176)*2)</f>
        <v>0.75</v>
      </c>
    </row>
    <row r="179" spans="1:7" s="22" customFormat="1" x14ac:dyDescent="0.3">
      <c r="A179" s="26"/>
      <c r="B179" s="27"/>
      <c r="C179" s="27"/>
      <c r="D179" s="28"/>
      <c r="G179" s="126"/>
    </row>
    <row r="180" spans="1:7" ht="19.5" x14ac:dyDescent="0.4">
      <c r="A180" s="348" t="s">
        <v>78</v>
      </c>
      <c r="B180" s="349"/>
      <c r="C180" s="349"/>
      <c r="D180" s="349"/>
      <c r="E180" s="349"/>
      <c r="F180" s="349"/>
    </row>
    <row r="181" spans="1:7" ht="33" x14ac:dyDescent="0.3">
      <c r="A181" s="44" t="s">
        <v>315</v>
      </c>
      <c r="B181" s="94" t="s">
        <v>32</v>
      </c>
      <c r="C181" s="94"/>
      <c r="D181" s="95" t="s">
        <v>463</v>
      </c>
      <c r="E181" s="95"/>
      <c r="F181" s="94" t="s">
        <v>356</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ht="98.25" customHeight="1" x14ac:dyDescent="0.3">
      <c r="A185" s="17" t="s">
        <v>309</v>
      </c>
      <c r="B185" s="94">
        <v>1</v>
      </c>
      <c r="C185" s="94"/>
      <c r="D185" s="95" t="s">
        <v>522</v>
      </c>
      <c r="E185" s="94"/>
      <c r="F185" s="94" t="s">
        <v>357</v>
      </c>
    </row>
    <row r="186" spans="1:7" x14ac:dyDescent="0.3">
      <c r="A186" s="340" t="s">
        <v>36</v>
      </c>
      <c r="B186" s="341"/>
      <c r="C186" s="342"/>
      <c r="D186" s="248">
        <f>SUM(B181:C185)</f>
        <v>7</v>
      </c>
    </row>
    <row r="187" spans="1:7" x14ac:dyDescent="0.3">
      <c r="A187" s="340" t="s">
        <v>295</v>
      </c>
      <c r="B187" s="341"/>
      <c r="C187" s="342"/>
      <c r="D187" s="33">
        <f>D186/(COUNT(B181:C185)*2)</f>
        <v>0.875</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54" customHeight="1" x14ac:dyDescent="0.3">
      <c r="A192" s="20" t="s">
        <v>311</v>
      </c>
      <c r="B192" s="94">
        <v>0</v>
      </c>
      <c r="C192" s="94"/>
      <c r="D192" s="95" t="s">
        <v>471</v>
      </c>
      <c r="E192" s="95" t="s">
        <v>472</v>
      </c>
      <c r="F192" s="94" t="s">
        <v>357</v>
      </c>
    </row>
    <row r="193" spans="1:6" x14ac:dyDescent="0.3">
      <c r="A193" s="53" t="s">
        <v>189</v>
      </c>
      <c r="B193" s="94">
        <v>2</v>
      </c>
      <c r="C193" s="94"/>
      <c r="D193" s="94"/>
      <c r="E193" s="94"/>
      <c r="F193" s="94"/>
    </row>
    <row r="194" spans="1:6" x14ac:dyDescent="0.3">
      <c r="A194" s="340" t="s">
        <v>36</v>
      </c>
      <c r="B194" s="341"/>
      <c r="C194" s="342"/>
      <c r="D194" s="54">
        <f>SUM(B190:C193)</f>
        <v>4</v>
      </c>
    </row>
    <row r="195" spans="1:6" x14ac:dyDescent="0.3">
      <c r="A195" s="340" t="s">
        <v>295</v>
      </c>
      <c r="B195" s="341"/>
      <c r="C195" s="342"/>
      <c r="D195" s="33">
        <f>D194/(COUNT(B190:C193)*2)</f>
        <v>0.66666666666666663</v>
      </c>
    </row>
    <row r="197" spans="1:6" ht="18" x14ac:dyDescent="0.35">
      <c r="A197" s="64" t="s">
        <v>518</v>
      </c>
      <c r="B197" s="63"/>
      <c r="C197" s="63"/>
      <c r="D197" s="294">
        <f>E197/F197</f>
        <v>0.33333333333333331</v>
      </c>
      <c r="E197" s="300">
        <f>COUNTIF('A1 Technique'!F17:F193,"ok")</f>
        <v>3</v>
      </c>
      <c r="F197" s="300">
        <f>COUNTA('A1 Technique'!F17:F193)</f>
        <v>9</v>
      </c>
    </row>
    <row r="198" spans="1:6" ht="22.5" x14ac:dyDescent="0.3">
      <c r="A198" s="35" t="s">
        <v>45</v>
      </c>
      <c r="B198" s="36"/>
      <c r="C198" s="37"/>
      <c r="D198" s="38">
        <f>SUM(D194,D186,D177,D169,D161,D63,D52,D33,D22,D118,D149,D133,D102,D84,D42)</f>
        <v>177</v>
      </c>
    </row>
    <row r="199" spans="1:6" ht="22.5" x14ac:dyDescent="0.3">
      <c r="A199" s="35" t="s">
        <v>323</v>
      </c>
      <c r="B199" s="36"/>
      <c r="C199" s="37"/>
      <c r="D199" s="39">
        <f>D198/(COUNT(B190:C193,B181:C185,B173:C176,B165:C168,B153:C160,B56:C62,B46:C51,B26:C32,B17:C21,B107:C117,B137:C148,B122:C132,B88:C101,B67:C83,B37:C41)*2)</f>
        <v>0.87623762376237624</v>
      </c>
    </row>
  </sheetData>
  <sheetProtection algorithmName="SHA-512" hashValue="dR5/MoZAk9kTt3dPF2kDr/Rl8F/yrA9VvyicnOrTzrHUjYOqPFT8KzpODNawxzulZSq3LjRkLq3SfpDqVqqLKg==" saltValue="K6qftXjvUo1aTKwoE30DQ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XFB549"/>
  <sheetViews>
    <sheetView view="pageBreakPreview" topLeftCell="A7" zoomScale="80" zoomScaleSheetLayoutView="80" workbookViewId="0">
      <selection activeCell="F522" sqref="F52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13" t="s">
        <v>179</v>
      </c>
      <c r="B7" s="313"/>
      <c r="C7" s="313"/>
      <c r="D7" s="313"/>
      <c r="E7" s="313"/>
      <c r="F7" s="313"/>
      <c r="G7" s="125"/>
    </row>
    <row r="8" spans="1:7" ht="29.25" x14ac:dyDescent="0.45">
      <c r="A8" s="314" t="str">
        <f>'Page de garde'!D18</f>
        <v>CHIHIA</v>
      </c>
      <c r="B8" s="314"/>
      <c r="C8" s="314"/>
      <c r="D8" s="314"/>
      <c r="E8" s="314"/>
      <c r="F8" s="314"/>
      <c r="G8" s="125"/>
    </row>
    <row r="9" spans="1:7" ht="24" x14ac:dyDescent="0.45">
      <c r="A9" s="14" t="s">
        <v>42</v>
      </c>
      <c r="B9" s="315" t="s">
        <v>524</v>
      </c>
      <c r="C9" s="315"/>
      <c r="D9" s="315"/>
      <c r="E9" s="315"/>
      <c r="F9" s="315"/>
      <c r="G9" s="125"/>
    </row>
    <row r="10" spans="1:7" ht="24" x14ac:dyDescent="0.45">
      <c r="A10" s="15" t="s">
        <v>44</v>
      </c>
      <c r="B10" s="316" t="s">
        <v>525</v>
      </c>
      <c r="C10" s="316"/>
      <c r="D10" s="316"/>
      <c r="E10" s="316"/>
      <c r="F10" s="316"/>
      <c r="G10" s="125"/>
    </row>
    <row r="11" spans="1:7" ht="24" x14ac:dyDescent="0.45">
      <c r="A11" s="14" t="s">
        <v>43</v>
      </c>
      <c r="B11" s="311">
        <v>43313</v>
      </c>
      <c r="C11" s="311"/>
      <c r="D11" s="311"/>
      <c r="E11" s="311"/>
      <c r="F11" s="311"/>
      <c r="G11" s="125"/>
    </row>
    <row r="12" spans="1:7" ht="24" x14ac:dyDescent="0.45">
      <c r="A12" s="14" t="s">
        <v>239</v>
      </c>
      <c r="B12" s="317">
        <f>D549</f>
        <v>0.85636363636363633</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43313</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ht="33" x14ac:dyDescent="0.3">
      <c r="A22" s="70" t="s">
        <v>188</v>
      </c>
      <c r="B22" s="130">
        <v>1</v>
      </c>
      <c r="C22" s="130"/>
      <c r="D22" s="95" t="s">
        <v>570</v>
      </c>
      <c r="E22" s="94"/>
      <c r="F22" s="204" t="s">
        <v>356</v>
      </c>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7</v>
      </c>
    </row>
    <row r="26" spans="1:8" x14ac:dyDescent="0.3">
      <c r="A26" s="5" t="s">
        <v>35</v>
      </c>
      <c r="B26" s="132"/>
      <c r="C26" s="133"/>
      <c r="D26" s="134">
        <f>D25/(COUNT(B21:C24)*2)</f>
        <v>0.875</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43313</v>
      </c>
      <c r="B49" s="124"/>
      <c r="C49" s="135"/>
      <c r="D49" s="124"/>
    </row>
    <row r="50" spans="1:7" x14ac:dyDescent="0.3">
      <c r="A50" s="319" t="s">
        <v>30</v>
      </c>
      <c r="B50" s="320" t="s">
        <v>31</v>
      </c>
      <c r="C50" s="320"/>
      <c r="D50" s="320" t="s">
        <v>46</v>
      </c>
      <c r="E50" s="321" t="s">
        <v>310</v>
      </c>
      <c r="F50" s="321" t="s">
        <v>360</v>
      </c>
      <c r="G50" s="127"/>
    </row>
    <row r="51" spans="1:7"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v>2</v>
      </c>
      <c r="C53" s="130"/>
      <c r="D53" s="138"/>
      <c r="E53" s="94"/>
      <c r="F53" s="204"/>
    </row>
    <row r="54" spans="1:7" ht="33" x14ac:dyDescent="0.3">
      <c r="A54" s="18" t="s">
        <v>229</v>
      </c>
      <c r="B54" s="130">
        <v>1</v>
      </c>
      <c r="C54" s="130"/>
      <c r="D54" s="138" t="s">
        <v>527</v>
      </c>
      <c r="E54" s="94"/>
      <c r="F54" s="204" t="s">
        <v>356</v>
      </c>
    </row>
    <row r="55" spans="1:7" x14ac:dyDescent="0.3">
      <c r="A55" s="8" t="s">
        <v>362</v>
      </c>
      <c r="B55" s="130">
        <v>1</v>
      </c>
      <c r="C55" s="130"/>
      <c r="D55" s="8" t="s">
        <v>528</v>
      </c>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1</v>
      </c>
      <c r="C58" s="130"/>
      <c r="D58" s="10" t="s">
        <v>526</v>
      </c>
      <c r="E58" s="94"/>
      <c r="F58" s="204" t="s">
        <v>356</v>
      </c>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13</v>
      </c>
    </row>
    <row r="62" spans="1:7" x14ac:dyDescent="0.3">
      <c r="A62" s="5" t="s">
        <v>35</v>
      </c>
      <c r="B62" s="132"/>
      <c r="C62" s="133"/>
      <c r="D62" s="134">
        <f>D61/(COUNT(B53:C60)*2)</f>
        <v>0.8125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1</v>
      </c>
      <c r="C66" s="130"/>
      <c r="D66" s="8" t="s">
        <v>540</v>
      </c>
      <c r="E66" s="94"/>
      <c r="F66" s="204" t="s">
        <v>356</v>
      </c>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ht="132" x14ac:dyDescent="0.3">
      <c r="A74" s="209" t="s">
        <v>393</v>
      </c>
      <c r="B74" s="130">
        <v>0</v>
      </c>
      <c r="C74" s="150">
        <f>IF(B74=0, -5, "0")</f>
        <v>-5</v>
      </c>
      <c r="D74" s="298" t="s">
        <v>558</v>
      </c>
      <c r="E74" s="116" t="s">
        <v>530</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0.75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60" x14ac:dyDescent="0.3">
      <c r="A92" s="70" t="s">
        <v>384</v>
      </c>
      <c r="B92" s="130">
        <v>1</v>
      </c>
      <c r="C92" s="218"/>
      <c r="D92" s="70" t="s">
        <v>529</v>
      </c>
      <c r="E92" s="116"/>
      <c r="F92" s="204" t="s">
        <v>356</v>
      </c>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0.7142857142857143</v>
      </c>
      <c r="E99" s="282">
        <f>COUNTIF('A2 Exploitation'!F53:F98,"ok")</f>
        <v>5</v>
      </c>
      <c r="F99" s="283">
        <f>COUNTA('A2 Exploitation'!F53:F98)</f>
        <v>7</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63</v>
      </c>
    </row>
    <row r="103" spans="1:7" ht="18" x14ac:dyDescent="0.35">
      <c r="A103" s="42" t="s">
        <v>199</v>
      </c>
      <c r="B103" s="152"/>
      <c r="C103" s="153"/>
      <c r="D103" s="144">
        <f>D102/(COUNT(B88:C93,B53:C60,B65:C83,B95:C99)*2)</f>
        <v>0.80769230769230771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43313</v>
      </c>
      <c r="B106" s="124"/>
      <c r="C106" s="135"/>
      <c r="D106" s="124"/>
    </row>
    <row r="107" spans="1:7" x14ac:dyDescent="0.3">
      <c r="A107" s="319" t="s">
        <v>30</v>
      </c>
      <c r="B107" s="320" t="s">
        <v>31</v>
      </c>
      <c r="C107" s="320"/>
      <c r="D107" s="320" t="s">
        <v>46</v>
      </c>
      <c r="E107" s="321" t="s">
        <v>310</v>
      </c>
      <c r="F107" s="321" t="s">
        <v>360</v>
      </c>
    </row>
    <row r="108" spans="1:7"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130" t="s">
        <v>32</v>
      </c>
      <c r="C139" s="5"/>
      <c r="D139" s="59">
        <f>SUM(B121:C138)</f>
        <v>0</v>
      </c>
    </row>
    <row r="140" spans="1:7" x14ac:dyDescent="0.3">
      <c r="A140" s="5" t="s">
        <v>35</v>
      </c>
      <c r="B140" s="130" t="s">
        <v>32</v>
      </c>
      <c r="C140" s="133"/>
      <c r="D140" s="134" t="e">
        <f>D139/(COUNT(B121:C138)*2)</f>
        <v>#DIV/0!</v>
      </c>
    </row>
    <row r="141" spans="1:7" x14ac:dyDescent="0.3">
      <c r="A141" s="145"/>
      <c r="B141" s="130" t="s">
        <v>32</v>
      </c>
      <c r="C141" s="135"/>
      <c r="D141" s="124"/>
    </row>
    <row r="142" spans="1:7" ht="18" x14ac:dyDescent="0.3">
      <c r="A142" s="194" t="s">
        <v>67</v>
      </c>
      <c r="B142" s="130" t="s">
        <v>32</v>
      </c>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386</v>
      </c>
      <c r="B150" s="130" t="s">
        <v>32</v>
      </c>
      <c r="C150" s="225"/>
      <c r="D150" s="116"/>
      <c r="E150" s="116"/>
      <c r="F150" s="204"/>
      <c r="G150" s="127"/>
    </row>
    <row r="151" spans="1:7" s="112" customFormat="1" ht="30" x14ac:dyDescent="0.3">
      <c r="A151" s="219" t="s">
        <v>391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130" t="s">
        <v>32</v>
      </c>
      <c r="C153" s="140"/>
      <c r="D153" s="281">
        <f>IFERROR(E153/F153,"N.A")</f>
        <v>1</v>
      </c>
      <c r="E153" s="282">
        <f>COUNTIF('A2 Exploitation'!F110:F152,"ok")</f>
        <v>2</v>
      </c>
      <c r="F153" s="283">
        <f>COUNTA('A2 Exploitation'!F110:F152)</f>
        <v>2</v>
      </c>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43313</v>
      </c>
      <c r="B161" s="124"/>
      <c r="C161" s="135"/>
      <c r="D161" s="127"/>
    </row>
    <row r="162" spans="1:7" x14ac:dyDescent="0.3">
      <c r="A162" s="319" t="s">
        <v>30</v>
      </c>
      <c r="B162" s="320" t="s">
        <v>31</v>
      </c>
      <c r="C162" s="320"/>
      <c r="D162" s="320" t="s">
        <v>46</v>
      </c>
      <c r="E162" s="321" t="s">
        <v>310</v>
      </c>
      <c r="F162" s="321" t="s">
        <v>360</v>
      </c>
      <c r="G162" s="127"/>
    </row>
    <row r="163" spans="1:7"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0</v>
      </c>
      <c r="C185" s="130"/>
      <c r="D185" s="70" t="s">
        <v>534</v>
      </c>
      <c r="E185" s="95" t="s">
        <v>537</v>
      </c>
      <c r="F185" s="204" t="s">
        <v>357</v>
      </c>
    </row>
    <row r="186" spans="1:7" ht="120" customHeight="1" x14ac:dyDescent="0.35">
      <c r="A186" s="276" t="s">
        <v>186</v>
      </c>
      <c r="B186" s="130">
        <v>0</v>
      </c>
      <c r="C186" s="136">
        <f>IF(B186=0, -10, "0")</f>
        <v>-10</v>
      </c>
      <c r="D186" s="70" t="s">
        <v>533</v>
      </c>
      <c r="E186" s="95" t="s">
        <v>559</v>
      </c>
      <c r="F186" s="204" t="s">
        <v>356</v>
      </c>
    </row>
    <row r="187" spans="1:7" x14ac:dyDescent="0.3">
      <c r="A187" s="70" t="s">
        <v>251</v>
      </c>
      <c r="B187" s="130">
        <v>2</v>
      </c>
      <c r="C187" s="130"/>
      <c r="D187" s="116"/>
      <c r="E187" s="94"/>
      <c r="F187" s="204"/>
    </row>
    <row r="188" spans="1:7" ht="21" customHeight="1" x14ac:dyDescent="0.3">
      <c r="A188" s="70" t="s">
        <v>170</v>
      </c>
      <c r="B188" s="130">
        <v>1</v>
      </c>
      <c r="C188" s="130"/>
      <c r="D188" s="116" t="s">
        <v>531</v>
      </c>
      <c r="E188" s="95"/>
      <c r="F188" s="204" t="s">
        <v>356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5.75" customHeight="1" x14ac:dyDescent="0.3">
      <c r="A194" s="269"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1</v>
      </c>
      <c r="C196" s="131"/>
      <c r="D196" s="116" t="s">
        <v>532</v>
      </c>
      <c r="E196" s="106"/>
      <c r="F196" s="204" t="s">
        <v>356</v>
      </c>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0.66666666666666663</v>
      </c>
      <c r="E200" s="282">
        <f>COUNTIF('A2 Exploitation'!F165:F199,"ok")</f>
        <v>4</v>
      </c>
      <c r="F200" s="283">
        <f>COUNTA('A2 Exploitation'!F165:F199)</f>
        <v>6</v>
      </c>
      <c r="G200" s="127"/>
    </row>
    <row r="201" spans="1:7" x14ac:dyDescent="0.3">
      <c r="A201" s="59" t="s">
        <v>36</v>
      </c>
      <c r="B201" s="59"/>
      <c r="C201" s="59"/>
      <c r="D201" s="59">
        <f>SUM(B176:C194,B196:C200)</f>
        <v>31</v>
      </c>
    </row>
    <row r="202" spans="1:7" x14ac:dyDescent="0.3">
      <c r="A202" s="5" t="s">
        <v>35</v>
      </c>
      <c r="B202" s="132"/>
      <c r="C202" s="133"/>
      <c r="D202" s="134">
        <f>D201/(COUNT(B176:C194,B196:C200)*2)</f>
        <v>0.62</v>
      </c>
    </row>
    <row r="203" spans="1:7" x14ac:dyDescent="0.3">
      <c r="A203" s="145"/>
      <c r="B203" s="124"/>
      <c r="C203" s="135"/>
      <c r="D203" s="124"/>
    </row>
    <row r="204" spans="1:7" ht="18" x14ac:dyDescent="0.35">
      <c r="A204" s="42" t="s">
        <v>126</v>
      </c>
      <c r="B204" s="152"/>
      <c r="C204" s="153"/>
      <c r="D204" s="143">
        <f>SUM(D172,D201)</f>
        <v>45</v>
      </c>
    </row>
    <row r="205" spans="1:7" ht="18" x14ac:dyDescent="0.35">
      <c r="A205" s="42" t="s">
        <v>201</v>
      </c>
      <c r="B205" s="152"/>
      <c r="C205" s="153"/>
      <c r="D205" s="144">
        <f>D204/(COUNT(B165:C171,B176:C194,B196:C200)*2)</f>
        <v>0.703125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43313</v>
      </c>
      <c r="B208" s="124"/>
      <c r="C208" s="135"/>
      <c r="D208" s="124"/>
    </row>
    <row r="209" spans="1:7" x14ac:dyDescent="0.3">
      <c r="A209" s="319" t="s">
        <v>30</v>
      </c>
      <c r="B209" s="320" t="s">
        <v>31</v>
      </c>
      <c r="C209" s="320"/>
      <c r="D209" s="320" t="s">
        <v>46</v>
      </c>
      <c r="E209" s="321" t="s">
        <v>310</v>
      </c>
      <c r="F209" s="321" t="s">
        <v>360</v>
      </c>
      <c r="G209" s="127"/>
    </row>
    <row r="210" spans="1:7"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49.5" x14ac:dyDescent="0.3">
      <c r="A229" s="70" t="s">
        <v>160</v>
      </c>
      <c r="B229" s="130">
        <v>1</v>
      </c>
      <c r="C229" s="136"/>
      <c r="D229" s="113" t="s">
        <v>535</v>
      </c>
      <c r="E229" s="95"/>
      <c r="F229" s="204" t="s">
        <v>356</v>
      </c>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ht="49.5" x14ac:dyDescent="0.3">
      <c r="A232" s="4" t="s">
        <v>64</v>
      </c>
      <c r="B232" s="130">
        <v>0</v>
      </c>
      <c r="C232" s="131"/>
      <c r="D232" s="157" t="s">
        <v>536</v>
      </c>
      <c r="E232" s="95" t="s">
        <v>571</v>
      </c>
      <c r="F232" s="204" t="s">
        <v>357</v>
      </c>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15.5" x14ac:dyDescent="0.3">
      <c r="A238" s="209" t="s">
        <v>66</v>
      </c>
      <c r="B238" s="130">
        <v>0</v>
      </c>
      <c r="C238" s="150">
        <f>IF(B238=0, -5, "0")</f>
        <v>-5</v>
      </c>
      <c r="D238" s="297" t="s">
        <v>560</v>
      </c>
      <c r="E238" s="95" t="s">
        <v>561</v>
      </c>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24</v>
      </c>
    </row>
    <row r="245" spans="1:7" x14ac:dyDescent="0.3">
      <c r="A245" s="5" t="s">
        <v>35</v>
      </c>
      <c r="B245" s="132"/>
      <c r="C245" s="133"/>
      <c r="D245" s="134">
        <f>D244/(COUNT(B226:C243)*2)</f>
        <v>0.66666666666666663</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0.66666666666666663</v>
      </c>
      <c r="E261" s="282">
        <f>COUNTIF('A2 Exploitation'!F212:F260,"ok")</f>
        <v>4</v>
      </c>
      <c r="F261" s="283">
        <f>COUNTA('A2 Exploitation'!F212:F260)</f>
        <v>6</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69</v>
      </c>
    </row>
    <row r="266" spans="1:7" ht="18" x14ac:dyDescent="0.35">
      <c r="A266" s="57" t="s">
        <v>202</v>
      </c>
      <c r="B266" s="160"/>
      <c r="C266" s="161"/>
      <c r="D266" s="162">
        <f>D265/(COUNT(B226:C243,B248:C255,B212:C221,B257:C261)*2)</f>
        <v>0.84146341463414631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43313</v>
      </c>
      <c r="B269" s="124"/>
      <c r="C269" s="135"/>
      <c r="D269" s="124"/>
      <c r="F269" s="206"/>
      <c r="G269" s="214"/>
    </row>
    <row r="270" spans="1:7" s="16" customFormat="1" x14ac:dyDescent="0.3">
      <c r="A270" s="319" t="s">
        <v>30</v>
      </c>
      <c r="B270" s="320" t="s">
        <v>31</v>
      </c>
      <c r="C270" s="320"/>
      <c r="D270" s="320" t="s">
        <v>46</v>
      </c>
      <c r="E270" s="321" t="s">
        <v>310</v>
      </c>
      <c r="F270" s="321" t="s">
        <v>360</v>
      </c>
      <c r="G270" s="214"/>
    </row>
    <row r="271" spans="1:7" s="16" customForma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1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35.25" customHeight="1" x14ac:dyDescent="0.3">
      <c r="A289" s="211" t="s">
        <v>372</v>
      </c>
      <c r="B289" s="130">
        <v>0</v>
      </c>
      <c r="C289" s="131"/>
      <c r="D289" s="214" t="s">
        <v>538</v>
      </c>
      <c r="E289" s="116" t="s">
        <v>562</v>
      </c>
      <c r="F289" s="204" t="s">
        <v>357</v>
      </c>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1</v>
      </c>
      <c r="C293" s="130"/>
      <c r="D293" s="156" t="s">
        <v>539</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32.25" customHeight="1" x14ac:dyDescent="0.3">
      <c r="A297" s="270" t="s">
        <v>388</v>
      </c>
      <c r="B297" s="130">
        <v>2</v>
      </c>
      <c r="C297" s="136" t="str">
        <f>IF(B297=0, -10, "0")</f>
        <v>0</v>
      </c>
      <c r="D297" s="156"/>
      <c r="E297" s="116"/>
      <c r="F297" s="204"/>
      <c r="G297" s="214"/>
    </row>
    <row r="298" spans="1:7" s="16" customFormat="1" ht="33" customHeigh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0.8</v>
      </c>
      <c r="E313" s="282">
        <f>COUNTIF('A2 Exploitation'!F273:F312,"ok")</f>
        <v>4</v>
      </c>
      <c r="F313" s="283">
        <f>COUNTA('A2 Exploitation'!F273:F312)</f>
        <v>5</v>
      </c>
      <c r="G313" s="214"/>
    </row>
    <row r="314" spans="1:7" s="16" customFormat="1" x14ac:dyDescent="0.3">
      <c r="A314" s="5" t="s">
        <v>36</v>
      </c>
      <c r="B314" s="5"/>
      <c r="C314" s="5"/>
      <c r="D314" s="5">
        <f>SUM(B289:C307,B309:C313)</f>
        <v>40</v>
      </c>
      <c r="F314" s="206"/>
      <c r="G314" s="214"/>
    </row>
    <row r="315" spans="1:7" s="16" customFormat="1" x14ac:dyDescent="0.3">
      <c r="A315" s="5" t="s">
        <v>35</v>
      </c>
      <c r="B315" s="132"/>
      <c r="C315" s="133"/>
      <c r="D315" s="134">
        <f>D314/(COUNT(B289:C307,B309:C313)*2)</f>
        <v>0.90909090909090906</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0.94117647058823528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43313</v>
      </c>
      <c r="B321" s="124"/>
      <c r="C321" s="135"/>
      <c r="D321" s="127"/>
    </row>
    <row r="322" spans="1:7" x14ac:dyDescent="0.3">
      <c r="A322" s="319" t="s">
        <v>30</v>
      </c>
      <c r="B322" s="320" t="s">
        <v>31</v>
      </c>
      <c r="C322" s="320"/>
      <c r="D322" s="320" t="s">
        <v>46</v>
      </c>
      <c r="E322" s="321" t="s">
        <v>310</v>
      </c>
      <c r="F322" s="321" t="s">
        <v>360</v>
      </c>
      <c r="G322" s="127"/>
    </row>
    <row r="323" spans="1:7"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30" x14ac:dyDescent="0.3">
      <c r="A340" s="210" t="s">
        <v>318</v>
      </c>
      <c r="B340" s="130">
        <v>1</v>
      </c>
      <c r="C340" s="150" t="str">
        <f>IF(B340=0, -5, "0")</f>
        <v>0</v>
      </c>
      <c r="D340" s="4" t="s">
        <v>557</v>
      </c>
      <c r="E340" s="94"/>
      <c r="F340" s="204" t="s">
        <v>356</v>
      </c>
    </row>
    <row r="341" spans="1:7" ht="33" x14ac:dyDescent="0.3">
      <c r="A341" s="70" t="s">
        <v>98</v>
      </c>
      <c r="B341" s="130">
        <v>0</v>
      </c>
      <c r="C341" s="131"/>
      <c r="D341" s="70" t="s">
        <v>541</v>
      </c>
      <c r="E341" s="95" t="s">
        <v>563</v>
      </c>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ht="33" x14ac:dyDescent="0.3">
      <c r="A352" s="219" t="s">
        <v>392</v>
      </c>
      <c r="B352" s="130">
        <v>1</v>
      </c>
      <c r="C352" s="131"/>
      <c r="D352" s="116" t="s">
        <v>542</v>
      </c>
      <c r="E352" s="106"/>
      <c r="F352" s="204" t="s">
        <v>356</v>
      </c>
      <c r="G352" s="127"/>
    </row>
    <row r="353" spans="1:7" ht="45" x14ac:dyDescent="0.3">
      <c r="A353" s="56" t="s">
        <v>249</v>
      </c>
      <c r="B353" s="280">
        <f>IF(D353=1, 2, IF(AND(D353&lt;1,D353&gt;0), 1, IF(D353=0,"0","NA")))</f>
        <v>2</v>
      </c>
      <c r="C353" s="130"/>
      <c r="D353" s="281">
        <f>IFERROR(E353/F353,"N.A")</f>
        <v>1</v>
      </c>
      <c r="E353" s="282">
        <f>COUNTIF('A2 Exploitation'!F325:F352,"ok")</f>
        <v>2</v>
      </c>
      <c r="F353" s="283">
        <f>COUNTA('A2 Exploitation'!F325:F352)</f>
        <v>2</v>
      </c>
    </row>
    <row r="354" spans="1:7" x14ac:dyDescent="0.3">
      <c r="A354" s="5" t="s">
        <v>36</v>
      </c>
      <c r="B354" s="59"/>
      <c r="C354" s="59"/>
      <c r="D354" s="232">
        <f>SUM(B337:C348,B350:C353)</f>
        <v>28</v>
      </c>
    </row>
    <row r="355" spans="1:7" x14ac:dyDescent="0.3">
      <c r="A355" s="5" t="s">
        <v>35</v>
      </c>
      <c r="B355" s="132"/>
      <c r="C355" s="133"/>
      <c r="D355" s="134">
        <f>D354/(COUNT(B337:C348,B350:C353)*2)</f>
        <v>0.875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0.91666666666666663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43313</v>
      </c>
      <c r="B361" s="124"/>
      <c r="C361" s="135"/>
      <c r="D361" s="124"/>
    </row>
    <row r="362" spans="1:7" x14ac:dyDescent="0.3">
      <c r="A362" s="319" t="s">
        <v>30</v>
      </c>
      <c r="B362" s="320" t="s">
        <v>31</v>
      </c>
      <c r="C362" s="320"/>
      <c r="D362" s="320" t="s">
        <v>46</v>
      </c>
      <c r="E362" s="321" t="s">
        <v>310</v>
      </c>
      <c r="F362" s="321" t="s">
        <v>360</v>
      </c>
      <c r="G362" s="127"/>
    </row>
    <row r="363" spans="1:7" x14ac:dyDescent="0.3">
      <c r="A363" s="319"/>
      <c r="B363" s="41" t="s">
        <v>34</v>
      </c>
      <c r="C363" s="41" t="s">
        <v>33</v>
      </c>
      <c r="D363" s="320"/>
      <c r="E363" s="321"/>
      <c r="F363" s="321"/>
    </row>
    <row r="364" spans="1:7" ht="18" x14ac:dyDescent="0.3">
      <c r="A364" s="194" t="s">
        <v>12</v>
      </c>
      <c r="B364" s="195"/>
      <c r="C364" s="195"/>
      <c r="D364" s="195"/>
      <c r="E364" s="195"/>
      <c r="F364" s="197"/>
    </row>
    <row r="365" spans="1:7" ht="33" x14ac:dyDescent="0.3">
      <c r="A365" s="70" t="s">
        <v>99</v>
      </c>
      <c r="B365" s="130">
        <v>1</v>
      </c>
      <c r="C365" s="130"/>
      <c r="D365" s="113" t="s">
        <v>543</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70" t="s">
        <v>546</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90" x14ac:dyDescent="0.3">
      <c r="A381" s="8" t="s">
        <v>101</v>
      </c>
      <c r="B381" s="130">
        <v>1</v>
      </c>
      <c r="C381" s="130" t="str">
        <f>IF(B381=0, -5, "0")</f>
        <v>0</v>
      </c>
      <c r="D381" s="8" t="s">
        <v>564</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391</v>
      </c>
      <c r="B385" s="130">
        <v>1</v>
      </c>
      <c r="C385" s="130"/>
      <c r="D385" s="113" t="s">
        <v>544</v>
      </c>
      <c r="E385" s="94"/>
      <c r="F385" s="204" t="s">
        <v>356</v>
      </c>
      <c r="G385" s="127"/>
    </row>
    <row r="386" spans="1:7" ht="45" x14ac:dyDescent="0.3">
      <c r="A386" s="8" t="s">
        <v>249</v>
      </c>
      <c r="B386" s="280">
        <f>IF(D386=1, 2, IF(AND(D386&lt;1,D386&gt;0), 1,IF(D386=0,"0","NA")))</f>
        <v>2</v>
      </c>
      <c r="C386" s="130"/>
      <c r="D386" s="281">
        <f>IFERROR(E386/F386,"N.A")</f>
        <v>1</v>
      </c>
      <c r="E386" s="282">
        <f>COUNTIF('A2 Exploitation'!F365:F385,"ok")</f>
        <v>3</v>
      </c>
      <c r="F386" s="283">
        <f>COUNTA('A2 Exploitation'!F365:F385)</f>
        <v>3</v>
      </c>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0.83333333333333337</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0.88235294117647056</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43313</v>
      </c>
      <c r="B394" s="124"/>
      <c r="C394" s="135"/>
      <c r="D394" s="127"/>
      <c r="G394" s="127"/>
    </row>
    <row r="395" spans="1:7" x14ac:dyDescent="0.3">
      <c r="A395" s="319" t="s">
        <v>30</v>
      </c>
      <c r="B395" s="320" t="s">
        <v>31</v>
      </c>
      <c r="C395" s="320"/>
      <c r="D395" s="320" t="s">
        <v>46</v>
      </c>
      <c r="E395" s="321" t="s">
        <v>310</v>
      </c>
      <c r="F395" s="321" t="s">
        <v>360</v>
      </c>
      <c r="G395" s="127"/>
    </row>
    <row r="396" spans="1:7"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37.5" customHeight="1" x14ac:dyDescent="0.3">
      <c r="A398" s="18" t="s">
        <v>102</v>
      </c>
      <c r="B398" s="130">
        <v>1</v>
      </c>
      <c r="C398" s="130"/>
      <c r="D398" s="302" t="s">
        <v>545</v>
      </c>
      <c r="E398" s="94"/>
      <c r="F398" s="204" t="s">
        <v>356</v>
      </c>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0</v>
      </c>
      <c r="C439" s="130"/>
      <c r="D439" s="281">
        <f>IFERROR(E439/F439,"N.A")</f>
        <v>0</v>
      </c>
      <c r="E439" s="282">
        <f>COUNTIF('A2 Exploitation'!F398:F438,"ok")</f>
        <v>0</v>
      </c>
      <c r="F439" s="283">
        <f>COUNTA('A2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43313</v>
      </c>
      <c r="B447" s="124"/>
      <c r="C447" s="135"/>
      <c r="D447" s="124"/>
    </row>
    <row r="448" spans="1:7" x14ac:dyDescent="0.3">
      <c r="A448" s="319" t="s">
        <v>30</v>
      </c>
      <c r="B448" s="320" t="s">
        <v>31</v>
      </c>
      <c r="C448" s="320"/>
      <c r="D448" s="320" t="s">
        <v>46</v>
      </c>
      <c r="E448" s="321" t="s">
        <v>310</v>
      </c>
      <c r="F448" s="321" t="s">
        <v>360</v>
      </c>
      <c r="G448" s="127"/>
    </row>
    <row r="449" spans="1:6"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20" x14ac:dyDescent="0.35">
      <c r="A455" s="261" t="s">
        <v>52</v>
      </c>
      <c r="B455" s="130">
        <v>0</v>
      </c>
      <c r="C455" s="136">
        <f>IF(B455=0, -10, IF(B455=1, -5, "0"))</f>
        <v>-10</v>
      </c>
      <c r="D455" s="9" t="s">
        <v>565</v>
      </c>
      <c r="E455" s="95" t="s">
        <v>547</v>
      </c>
      <c r="F455" s="204" t="s">
        <v>356</v>
      </c>
    </row>
    <row r="456" spans="1:6" ht="20.25" x14ac:dyDescent="0.3">
      <c r="A456" s="6" t="s">
        <v>106</v>
      </c>
      <c r="B456" s="130">
        <v>2</v>
      </c>
      <c r="C456" s="130"/>
      <c r="D456" s="301"/>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f>IF(D476=1, 2, IF(AND(D476&lt;1,D476&gt;0), 1, IF(D476=0,"0","NA")))</f>
        <v>2</v>
      </c>
      <c r="C476" s="140"/>
      <c r="D476" s="281">
        <f>IFERROR(E476/F476,"N.A")</f>
        <v>1</v>
      </c>
      <c r="E476" s="282">
        <f>COUNTIF('A2 Exploitation'!F451:F475,"ok")</f>
        <v>4</v>
      </c>
      <c r="F476" s="283">
        <f>COUNTA('A2 Exploitation'!F451:F475)</f>
        <v>4</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30</v>
      </c>
    </row>
    <row r="481" spans="1:7" ht="18" x14ac:dyDescent="0.35">
      <c r="A481" s="42" t="s">
        <v>207</v>
      </c>
      <c r="B481" s="152"/>
      <c r="C481" s="153"/>
      <c r="D481" s="144">
        <f>D480/(COUNT(B461:C470,B451:C456,B472:C476)*2)</f>
        <v>0.68181818181818177</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43313</v>
      </c>
      <c r="B484" s="124"/>
      <c r="C484" s="135"/>
      <c r="D484" s="124"/>
    </row>
    <row r="485" spans="1:7" x14ac:dyDescent="0.3">
      <c r="A485" s="319" t="s">
        <v>30</v>
      </c>
      <c r="B485" s="320" t="s">
        <v>31</v>
      </c>
      <c r="C485" s="320"/>
      <c r="D485" s="320" t="s">
        <v>46</v>
      </c>
      <c r="E485" s="321" t="s">
        <v>310</v>
      </c>
      <c r="F485" s="321" t="s">
        <v>360</v>
      </c>
      <c r="G485" s="127"/>
    </row>
    <row r="486" spans="1:7"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2</v>
      </c>
      <c r="F498" s="283">
        <f>COUNTA('A2 Exploitation'!F488:F497)</f>
        <v>2</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43313</v>
      </c>
      <c r="B506" s="124"/>
      <c r="C506" s="135"/>
      <c r="D506" s="124"/>
    </row>
    <row r="507" spans="1:7" x14ac:dyDescent="0.3">
      <c r="A507" s="319" t="s">
        <v>30</v>
      </c>
      <c r="B507" s="320" t="s">
        <v>31</v>
      </c>
      <c r="C507" s="320"/>
      <c r="D507" s="320" t="s">
        <v>46</v>
      </c>
      <c r="E507" s="321" t="s">
        <v>310</v>
      </c>
      <c r="F507" s="321" t="s">
        <v>360</v>
      </c>
      <c r="G507" s="127"/>
    </row>
    <row r="508" spans="1:7" x14ac:dyDescent="0.3">
      <c r="A508" s="319"/>
      <c r="B508" s="41" t="s">
        <v>34</v>
      </c>
      <c r="C508" s="41" t="s">
        <v>33</v>
      </c>
      <c r="D508" s="320"/>
      <c r="E508" s="321"/>
      <c r="F508" s="321"/>
    </row>
    <row r="509" spans="1:7" x14ac:dyDescent="0.3">
      <c r="A509" s="6" t="s">
        <v>15</v>
      </c>
      <c r="B509" s="130" t="s">
        <v>32</v>
      </c>
      <c r="C509" s="130"/>
      <c r="D509" s="95"/>
      <c r="E509" s="94"/>
      <c r="F509" s="204"/>
    </row>
    <row r="510" spans="1:7" ht="30" x14ac:dyDescent="0.3">
      <c r="A510" s="9" t="s">
        <v>218</v>
      </c>
      <c r="B510" s="130">
        <v>1</v>
      </c>
      <c r="C510" s="130"/>
      <c r="D510" s="9" t="s">
        <v>566</v>
      </c>
      <c r="E510" s="94"/>
      <c r="F510" s="204" t="s">
        <v>356</v>
      </c>
    </row>
    <row r="511" spans="1:7" x14ac:dyDescent="0.3">
      <c r="A511" s="9" t="s">
        <v>16</v>
      </c>
      <c r="B511" s="130">
        <v>2</v>
      </c>
      <c r="C511" s="130"/>
      <c r="D511" s="138"/>
      <c r="E511" s="94"/>
      <c r="F511" s="204"/>
    </row>
    <row r="512" spans="1:7" ht="45" x14ac:dyDescent="0.3">
      <c r="A512" s="62" t="s">
        <v>249</v>
      </c>
      <c r="B512" s="280">
        <f>IF(D512=1, 2, IF(AND(D512&lt;1,D512&gt;0), 1, IF(D512=0,"0","NA")))</f>
        <v>1</v>
      </c>
      <c r="C512" s="140"/>
      <c r="D512" s="251">
        <f>IFERROR(E512/F512,"N.A")</f>
        <v>0.5</v>
      </c>
      <c r="E512" s="254">
        <f>COUNTIF('A2 Exploitation'!F509:F511,"ok")</f>
        <v>1</v>
      </c>
      <c r="F512" s="255">
        <f>COUNTA('A2 Exploitation'!F509:F511)</f>
        <v>2</v>
      </c>
    </row>
    <row r="513" spans="1:7" x14ac:dyDescent="0.3">
      <c r="A513" s="5" t="s">
        <v>36</v>
      </c>
      <c r="B513" s="5"/>
      <c r="C513" s="5"/>
      <c r="D513" s="59">
        <f>SUM(B509:C512)</f>
        <v>4</v>
      </c>
    </row>
    <row r="514" spans="1:7" x14ac:dyDescent="0.3">
      <c r="A514" s="5" t="s">
        <v>35</v>
      </c>
      <c r="B514" s="132"/>
      <c r="C514" s="133"/>
      <c r="D514" s="134">
        <f>D513/(COUNT(B509:C512)*2)</f>
        <v>0.66666666666666663</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43313</v>
      </c>
      <c r="B517" s="124"/>
      <c r="C517" s="135"/>
      <c r="D517" s="124"/>
    </row>
    <row r="518" spans="1:7" x14ac:dyDescent="0.3">
      <c r="A518" s="319" t="s">
        <v>30</v>
      </c>
      <c r="B518" s="320" t="s">
        <v>31</v>
      </c>
      <c r="C518" s="320"/>
      <c r="D518" s="320" t="s">
        <v>46</v>
      </c>
      <c r="E518" s="321" t="s">
        <v>310</v>
      </c>
      <c r="F518" s="321" t="s">
        <v>360</v>
      </c>
      <c r="G518" s="127"/>
    </row>
    <row r="519" spans="1:7" x14ac:dyDescent="0.3">
      <c r="A519" s="319"/>
      <c r="B519" s="41" t="s">
        <v>34</v>
      </c>
      <c r="C519" s="41" t="s">
        <v>33</v>
      </c>
      <c r="D519" s="320"/>
      <c r="E519" s="321"/>
      <c r="F519" s="32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49.5" x14ac:dyDescent="0.3">
      <c r="A522" s="4" t="s">
        <v>47</v>
      </c>
      <c r="B522" s="130">
        <v>1</v>
      </c>
      <c r="C522" s="130"/>
      <c r="D522" s="95" t="s">
        <v>567</v>
      </c>
      <c r="E522" s="94"/>
      <c r="F522" s="204" t="s">
        <v>357</v>
      </c>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1</v>
      </c>
      <c r="C532" s="140"/>
      <c r="D532" s="281">
        <f>IFERROR(E532/F532,"N.A")</f>
        <v>0.75</v>
      </c>
      <c r="E532" s="282">
        <f>COUNTIF('A2 Exploitation'!F520:F531,"ok")</f>
        <v>3</v>
      </c>
      <c r="F532" s="283">
        <f>COUNTA('A2 Exploitation'!F520:F531)</f>
        <v>4</v>
      </c>
    </row>
    <row r="533" spans="1:7" x14ac:dyDescent="0.3">
      <c r="A533" s="5" t="s">
        <v>36</v>
      </c>
      <c r="B533" s="5"/>
      <c r="C533" s="5"/>
      <c r="D533" s="5">
        <f>SUM(B520:C532)</f>
        <v>12</v>
      </c>
    </row>
    <row r="534" spans="1:7" x14ac:dyDescent="0.3">
      <c r="A534" s="5" t="s">
        <v>35</v>
      </c>
      <c r="B534" s="132"/>
      <c r="C534" s="133"/>
      <c r="D534" s="134">
        <f>D533/(COUNT(B520:C532)*2)</f>
        <v>0.8571428571428571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43313</v>
      </c>
      <c r="B537" s="124"/>
      <c r="C537" s="135"/>
      <c r="D537" s="124"/>
      <c r="G537" s="127"/>
    </row>
    <row r="538" spans="1:7" x14ac:dyDescent="0.3">
      <c r="A538" s="319" t="s">
        <v>30</v>
      </c>
      <c r="B538" s="320" t="s">
        <v>31</v>
      </c>
      <c r="C538" s="320"/>
      <c r="D538" s="320" t="s">
        <v>46</v>
      </c>
      <c r="E538" s="321" t="s">
        <v>310</v>
      </c>
      <c r="F538" s="321" t="s">
        <v>360</v>
      </c>
      <c r="G538" s="127"/>
    </row>
    <row r="539" spans="1:7" x14ac:dyDescent="0.3">
      <c r="A539" s="319"/>
      <c r="B539" s="41" t="s">
        <v>34</v>
      </c>
      <c r="C539" s="41" t="s">
        <v>33</v>
      </c>
      <c r="D539" s="320"/>
      <c r="E539" s="321"/>
      <c r="F539" s="321"/>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COUNTIF('A2 Exploitation'!F540:F542,"ok")</f>
        <v>1</v>
      </c>
      <c r="F543" s="283">
        <f>COUNTA('A2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0.79268707482993206</v>
      </c>
    </row>
    <row r="548" spans="1:4" ht="22.5" x14ac:dyDescent="0.45">
      <c r="A548" s="35" t="s">
        <v>45</v>
      </c>
      <c r="B548" s="181"/>
      <c r="C548" s="182"/>
      <c r="D548" s="183">
        <f>SUM(D544,D533,D513,D502,D443,D390,D357,D45,D317,D265,D157,D480,D204,D102)</f>
        <v>471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0.85636363636363633</v>
      </c>
    </row>
  </sheetData>
  <sheetProtection algorithmName="SHA-512" hashValue="YN82nU5k5716SQZk1gZHuo++6u3TN+EbpsPrZSA5sjy+ult7Ew4v1VYjzSdUsuUZt4f1clWuvShcb/oPhl/GYg==" saltValue="a9ZFL3OLKJOMqAD3CX3c0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520:B531 B509:B511 B88:B93 B121:B147 B149:B153 B110:B116 B196:B199 B176:B194 B212:B221 B165:B171 B226:B243 B248:B255 B257:B260 B309:B312 B289:B307 B273:B284 B337:B348 B325:B332 B350:B352 B365:B372 B377:B382 B410:B416 B398:B405 B384:B385 B421:B425 B451:B456 B436:B438 B430:B434 B472:B475 B496:B497 B461:B47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543 B200 B261 B313 B353 B386 B439 B476 B498 B512 B532"/>
  </dataValidations>
  <pageMargins left="0.7" right="0.7" top="0.75" bottom="0.75" header="0.3" footer="0.3"/>
  <pageSetup paperSize="9" scale="37" orientation="portrait" r:id="rId1"/>
  <rowBreaks count="3" manualBreakCount="3">
    <brk id="85" max="7" man="1"/>
    <brk id="181" max="7" man="1"/>
    <brk id="267"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7" zoomScale="80" zoomScaleNormal="90" zoomScaleSheetLayoutView="8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36" t="s">
        <v>50</v>
      </c>
      <c r="B6" s="336"/>
      <c r="C6" s="336"/>
      <c r="D6" s="336"/>
      <c r="E6" s="336"/>
      <c r="F6" s="336"/>
      <c r="G6" s="125"/>
    </row>
    <row r="7" spans="1:7" s="12" customFormat="1" ht="21.75" customHeight="1" x14ac:dyDescent="0.45">
      <c r="A7" s="314" t="str">
        <f>'A3 Exploitation'!A8:F8</f>
        <v>CHIHIA</v>
      </c>
      <c r="B7" s="314"/>
      <c r="C7" s="314"/>
      <c r="D7" s="314"/>
      <c r="E7" s="314"/>
      <c r="F7" s="314"/>
      <c r="G7" s="125"/>
    </row>
    <row r="8" spans="1:7" s="12" customFormat="1" ht="24" x14ac:dyDescent="0.45">
      <c r="A8" s="14" t="s">
        <v>42</v>
      </c>
      <c r="B8" s="337" t="str">
        <f>'A3 Exploitation'!B9:F9</f>
        <v>M Dhia Mechlaoui</v>
      </c>
      <c r="C8" s="337"/>
      <c r="D8" s="337"/>
      <c r="E8" s="337"/>
      <c r="F8" s="337"/>
      <c r="G8" s="125"/>
    </row>
    <row r="9" spans="1:7" s="12" customFormat="1" ht="24" x14ac:dyDescent="0.45">
      <c r="A9" s="15" t="s">
        <v>44</v>
      </c>
      <c r="B9" s="338" t="str">
        <f>'A3 Exploitation'!B10:F10</f>
        <v>Directeur magasin et le remplaçant du chef rayon PFT</v>
      </c>
      <c r="C9" s="338"/>
      <c r="D9" s="338"/>
      <c r="E9" s="338"/>
      <c r="F9" s="338"/>
      <c r="G9" s="125"/>
    </row>
    <row r="10" spans="1:7" s="12" customFormat="1" ht="24" x14ac:dyDescent="0.45">
      <c r="A10" s="14" t="s">
        <v>43</v>
      </c>
      <c r="B10" s="335">
        <f>'A3 Exploitation'!B11:F11</f>
        <v>43313</v>
      </c>
      <c r="C10" s="335"/>
      <c r="D10" s="335"/>
      <c r="E10" s="335"/>
      <c r="F10" s="335"/>
      <c r="G10" s="125"/>
    </row>
    <row r="11" spans="1:7" s="12" customFormat="1" ht="24" x14ac:dyDescent="0.45">
      <c r="A11" s="14" t="s">
        <v>294</v>
      </c>
      <c r="B11" s="339">
        <f>D199</f>
        <v>0.88461538461538458</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92">
        <f>SUM(B17:C21)</f>
        <v>10</v>
      </c>
    </row>
    <row r="23" spans="1:7" x14ac:dyDescent="0.3">
      <c r="A23" s="340" t="s">
        <v>295</v>
      </c>
      <c r="B23" s="341"/>
      <c r="C23" s="342"/>
      <c r="D23" s="33">
        <f>D22/(COUNT(B17:C21)*2)</f>
        <v>1</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91">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33" x14ac:dyDescent="0.3">
      <c r="A41" s="17" t="s">
        <v>293</v>
      </c>
      <c r="B41" s="94">
        <v>1</v>
      </c>
      <c r="C41" s="94"/>
      <c r="D41" s="23" t="s">
        <v>552</v>
      </c>
      <c r="E41" s="95"/>
      <c r="F41" s="94" t="s">
        <v>357</v>
      </c>
      <c r="G41" s="126"/>
    </row>
    <row r="42" spans="1:7" s="22" customFormat="1" x14ac:dyDescent="0.3">
      <c r="A42" s="340" t="s">
        <v>36</v>
      </c>
      <c r="B42" s="341"/>
      <c r="C42" s="342"/>
      <c r="D42" s="91">
        <f>SUM(B37:C41)</f>
        <v>9</v>
      </c>
      <c r="E42" s="13"/>
      <c r="F42" s="13"/>
      <c r="G42" s="126"/>
    </row>
    <row r="43" spans="1:7" s="22" customFormat="1" x14ac:dyDescent="0.3">
      <c r="A43" s="340" t="s">
        <v>295</v>
      </c>
      <c r="B43" s="341"/>
      <c r="C43" s="342"/>
      <c r="D43" s="33">
        <f>D42/(COUNT(B37:C41)*2)</f>
        <v>0.9</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1</v>
      </c>
      <c r="C50" s="94"/>
      <c r="D50" s="17" t="s">
        <v>551</v>
      </c>
      <c r="E50" s="94"/>
      <c r="F50" s="94" t="s">
        <v>356</v>
      </c>
    </row>
    <row r="51" spans="1:7" ht="50.25" x14ac:dyDescent="0.35">
      <c r="A51" s="40" t="s">
        <v>296</v>
      </c>
      <c r="B51" s="94">
        <v>1</v>
      </c>
      <c r="C51" s="120" t="str">
        <f>IF(B51=0, -5, "0")</f>
        <v>0</v>
      </c>
      <c r="D51" s="23" t="s">
        <v>572</v>
      </c>
      <c r="E51" s="94"/>
      <c r="F51" s="94" t="s">
        <v>357</v>
      </c>
    </row>
    <row r="52" spans="1:7" x14ac:dyDescent="0.3">
      <c r="A52" s="340" t="s">
        <v>36</v>
      </c>
      <c r="B52" s="341"/>
      <c r="C52" s="342"/>
      <c r="D52" s="91">
        <f>SUM(B46:C51)</f>
        <v>10</v>
      </c>
    </row>
    <row r="53" spans="1:7" x14ac:dyDescent="0.3">
      <c r="A53" s="340" t="s">
        <v>295</v>
      </c>
      <c r="B53" s="341"/>
      <c r="C53" s="342"/>
      <c r="D53" s="33">
        <f>D52/(COUNT(B46:C51)*2)</f>
        <v>0.83333333333333337</v>
      </c>
    </row>
    <row r="54" spans="1:7" s="22" customFormat="1" x14ac:dyDescent="0.3">
      <c r="A54" s="26"/>
      <c r="B54" s="27"/>
      <c r="C54" s="27"/>
      <c r="D54" s="28"/>
      <c r="G54" s="126"/>
    </row>
    <row r="55" spans="1:7" ht="19.5" x14ac:dyDescent="0.4">
      <c r="A55" s="348" t="s">
        <v>8</v>
      </c>
      <c r="B55" s="349"/>
      <c r="C55" s="349"/>
      <c r="D55" s="349"/>
      <c r="E55" s="349"/>
      <c r="F55" s="349"/>
    </row>
    <row r="56" spans="1:7" ht="50.25" x14ac:dyDescent="0.35">
      <c r="A56" s="43" t="s">
        <v>176</v>
      </c>
      <c r="B56" s="94">
        <v>0</v>
      </c>
      <c r="C56" s="120">
        <f>IF(B56=0, -5, "0")</f>
        <v>-5</v>
      </c>
      <c r="D56" s="122" t="s">
        <v>548</v>
      </c>
      <c r="E56" s="94" t="s">
        <v>549</v>
      </c>
      <c r="F56" s="94" t="s">
        <v>357</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550</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91">
        <f>SUM(B56:C62)</f>
        <v>7</v>
      </c>
    </row>
    <row r="64" spans="1:7" x14ac:dyDescent="0.3">
      <c r="A64" s="340" t="s">
        <v>295</v>
      </c>
      <c r="B64" s="341"/>
      <c r="C64" s="342"/>
      <c r="D64" s="33">
        <f>D63/(COUNT(B56:C62)*2)</f>
        <v>0.4375</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2</v>
      </c>
      <c r="C67" s="101"/>
      <c r="D67" s="102"/>
      <c r="E67" s="102"/>
      <c r="F67" s="94"/>
    </row>
    <row r="68" spans="1:7" ht="19.5" x14ac:dyDescent="0.4">
      <c r="A68" s="17" t="s">
        <v>272</v>
      </c>
      <c r="B68" s="100">
        <v>1</v>
      </c>
      <c r="C68" s="101"/>
      <c r="D68" s="95" t="s">
        <v>568</v>
      </c>
      <c r="E68" s="102"/>
      <c r="F68" s="94" t="s">
        <v>356</v>
      </c>
    </row>
    <row r="69" spans="1:7" ht="19.5" x14ac:dyDescent="0.4">
      <c r="A69" s="17" t="s">
        <v>293</v>
      </c>
      <c r="B69" s="100">
        <v>2</v>
      </c>
      <c r="C69" s="101"/>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v>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91">
        <f>SUM(B67:C83)</f>
        <v>33</v>
      </c>
    </row>
    <row r="85" spans="1:7" x14ac:dyDescent="0.3">
      <c r="A85" s="340" t="s">
        <v>295</v>
      </c>
      <c r="B85" s="341"/>
      <c r="C85" s="342"/>
      <c r="D85" s="33">
        <f>D84/(COUNT(B67:C83)*2)</f>
        <v>0.97058823529411764</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t="s">
        <v>32</v>
      </c>
      <c r="C88" s="101"/>
      <c r="D88" s="95"/>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34.5"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40" t="s">
        <v>36</v>
      </c>
      <c r="B102" s="341"/>
      <c r="C102" s="342"/>
      <c r="D102" s="91">
        <f>SUM(B88:C101)</f>
        <v>0</v>
      </c>
    </row>
    <row r="103" spans="1:7" x14ac:dyDescent="0.3">
      <c r="A103" s="340" t="s">
        <v>295</v>
      </c>
      <c r="B103" s="341"/>
      <c r="C103" s="342"/>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50.25" x14ac:dyDescent="0.35">
      <c r="A115" s="46" t="s">
        <v>312</v>
      </c>
      <c r="B115" s="110">
        <v>0</v>
      </c>
      <c r="C115" s="120">
        <f>IF(B115=0, -5, "0")</f>
        <v>-5</v>
      </c>
      <c r="D115" s="95" t="s">
        <v>554</v>
      </c>
      <c r="E115" s="95" t="s">
        <v>555</v>
      </c>
      <c r="F115" s="94" t="s">
        <v>356</v>
      </c>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0" t="s">
        <v>36</v>
      </c>
      <c r="B118" s="341"/>
      <c r="C118" s="342"/>
      <c r="D118" s="91">
        <f>SUM(B107:C117)</f>
        <v>15</v>
      </c>
      <c r="E118" s="13"/>
      <c r="F118" s="13"/>
      <c r="G118" s="126"/>
    </row>
    <row r="119" spans="1:7" s="22" customFormat="1" x14ac:dyDescent="0.3">
      <c r="A119" s="340" t="s">
        <v>295</v>
      </c>
      <c r="B119" s="341"/>
      <c r="C119" s="342"/>
      <c r="D119" s="33">
        <f>D118/(COUNT(B107:C117)*2)</f>
        <v>0.625</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t="s">
        <v>32</v>
      </c>
      <c r="C125" s="101"/>
      <c r="D125" s="95"/>
      <c r="E125" s="95"/>
      <c r="F125" s="94"/>
    </row>
    <row r="126" spans="1:7" ht="19.5" x14ac:dyDescent="0.4">
      <c r="A126" s="17" t="s">
        <v>292</v>
      </c>
      <c r="B126" s="111">
        <v>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t="s">
        <v>553</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91">
        <f>SUM(B122:C132)</f>
        <v>16</v>
      </c>
    </row>
    <row r="134" spans="1:7" x14ac:dyDescent="0.3">
      <c r="A134" s="340" t="s">
        <v>295</v>
      </c>
      <c r="B134" s="341"/>
      <c r="C134" s="342"/>
      <c r="D134" s="32">
        <f>D133/(COUNT(B122:C132)*2)</f>
        <v>1</v>
      </c>
    </row>
    <row r="135" spans="1:7" s="22" customFormat="1" x14ac:dyDescent="0.3">
      <c r="A135" s="26"/>
      <c r="B135" s="27"/>
      <c r="C135" s="27"/>
      <c r="D135" s="31"/>
      <c r="G135" s="126"/>
    </row>
    <row r="136" spans="1:7" ht="19.5" x14ac:dyDescent="0.4">
      <c r="A136" s="348" t="s">
        <v>71</v>
      </c>
      <c r="B136" s="349"/>
      <c r="C136" s="349"/>
      <c r="D136" s="349"/>
      <c r="E136" s="349"/>
      <c r="F136" s="349"/>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91">
        <f>SUM(B137:C148)</f>
        <v>22</v>
      </c>
    </row>
    <row r="150" spans="1:7" x14ac:dyDescent="0.3">
      <c r="A150" s="340" t="s">
        <v>295</v>
      </c>
      <c r="B150" s="341"/>
      <c r="C150" s="342"/>
      <c r="D150" s="33">
        <f>D149/(COUNT(B137:C148)*2)</f>
        <v>1</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1</v>
      </c>
      <c r="C158" s="94"/>
      <c r="D158" s="129" t="s">
        <v>556</v>
      </c>
      <c r="E158" s="94"/>
      <c r="F158" s="94" t="s">
        <v>357</v>
      </c>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92">
        <f>SUM(B153:C160)</f>
        <v>15</v>
      </c>
    </row>
    <row r="162" spans="1:7" x14ac:dyDescent="0.3">
      <c r="A162" s="340" t="s">
        <v>295</v>
      </c>
      <c r="B162" s="341"/>
      <c r="C162" s="342"/>
      <c r="D162" s="33">
        <f>D161/(COUNT(B153:C160)*2)</f>
        <v>0.9375</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91">
        <f>SUM(B165:C168)</f>
        <v>8</v>
      </c>
    </row>
    <row r="170" spans="1:7" x14ac:dyDescent="0.3">
      <c r="A170" s="340" t="s">
        <v>295</v>
      </c>
      <c r="B170" s="341"/>
      <c r="C170" s="342"/>
      <c r="D170" s="33">
        <f>D169/(COUNT(B165:C168)*2)</f>
        <v>1</v>
      </c>
    </row>
    <row r="171" spans="1:7" s="22" customFormat="1" x14ac:dyDescent="0.3">
      <c r="A171" s="26"/>
      <c r="B171" s="27"/>
      <c r="C171" s="27"/>
      <c r="D171" s="28"/>
      <c r="G171" s="126"/>
    </row>
    <row r="172" spans="1:7" ht="19.5" x14ac:dyDescent="0.4">
      <c r="A172" s="352" t="s">
        <v>17</v>
      </c>
      <c r="B172" s="353"/>
      <c r="C172" s="353"/>
      <c r="D172" s="353"/>
      <c r="E172" s="353"/>
      <c r="F172" s="353"/>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40" t="s">
        <v>36</v>
      </c>
      <c r="B177" s="341"/>
      <c r="C177" s="342"/>
      <c r="D177" s="91">
        <f>SUM(B173:C176)</f>
        <v>8</v>
      </c>
    </row>
    <row r="178" spans="1:7" x14ac:dyDescent="0.3">
      <c r="A178" s="340" t="s">
        <v>295</v>
      </c>
      <c r="B178" s="341"/>
      <c r="C178" s="342"/>
      <c r="D178" s="33">
        <f>D177/(COUNT(B173:C176)*2)</f>
        <v>1</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91">
        <f>SUM(B181:C185)</f>
        <v>10</v>
      </c>
    </row>
    <row r="187" spans="1:7" x14ac:dyDescent="0.3">
      <c r="A187" s="340" t="s">
        <v>295</v>
      </c>
      <c r="B187" s="341"/>
      <c r="C187" s="342"/>
      <c r="D187" s="33">
        <f>D186/(COUNT(B181:C185)*2)</f>
        <v>1</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2</v>
      </c>
      <c r="C190" s="94"/>
      <c r="D190" s="94"/>
      <c r="E190" s="94"/>
      <c r="F190" s="94"/>
      <c r="G190" s="13"/>
    </row>
    <row r="191" spans="1:7" ht="18" x14ac:dyDescent="0.35">
      <c r="A191" s="67" t="s">
        <v>316</v>
      </c>
      <c r="B191" s="94">
        <v>2</v>
      </c>
      <c r="C191" s="120" t="str">
        <f>IF(B191=0, -5, "0")</f>
        <v>0</v>
      </c>
      <c r="D191" s="94"/>
      <c r="E191" s="94"/>
      <c r="F191" s="94"/>
    </row>
    <row r="192" spans="1:7" ht="33" x14ac:dyDescent="0.3">
      <c r="A192" s="20" t="s">
        <v>311</v>
      </c>
      <c r="B192" s="94">
        <v>1</v>
      </c>
      <c r="C192" s="94"/>
      <c r="D192" s="21" t="s">
        <v>569</v>
      </c>
      <c r="E192" s="94"/>
      <c r="F192" s="94" t="s">
        <v>356</v>
      </c>
    </row>
    <row r="193" spans="1:6" x14ac:dyDescent="0.3">
      <c r="A193" s="53" t="s">
        <v>189</v>
      </c>
      <c r="B193" s="94">
        <v>2</v>
      </c>
      <c r="C193" s="94"/>
      <c r="D193" s="94"/>
      <c r="E193" s="94"/>
      <c r="F193" s="94"/>
    </row>
    <row r="194" spans="1:6" x14ac:dyDescent="0.3">
      <c r="A194" s="340" t="s">
        <v>36</v>
      </c>
      <c r="B194" s="341"/>
      <c r="C194" s="342"/>
      <c r="D194" s="54">
        <f>SUM(B190:C193)</f>
        <v>7</v>
      </c>
    </row>
    <row r="195" spans="1:6" x14ac:dyDescent="0.3">
      <c r="A195" s="340" t="s">
        <v>295</v>
      </c>
      <c r="B195" s="341"/>
      <c r="C195" s="342"/>
      <c r="D195" s="33">
        <f>D194/(COUNT(B190:C193)*2)</f>
        <v>0.875</v>
      </c>
    </row>
    <row r="197" spans="1:6" ht="18" x14ac:dyDescent="0.35">
      <c r="A197" s="64" t="s">
        <v>246</v>
      </c>
      <c r="B197" s="63"/>
      <c r="C197" s="63"/>
      <c r="D197" s="294">
        <f>E197/F197</f>
        <v>0.5</v>
      </c>
      <c r="E197" s="300">
        <f>COUNTIF('A2 Technique'!F17:F193,"ok")</f>
        <v>9</v>
      </c>
      <c r="F197" s="300">
        <f>COUNTA('A2 Technique'!F17:F193)</f>
        <v>18</v>
      </c>
    </row>
    <row r="198" spans="1:6" ht="22.5" x14ac:dyDescent="0.3">
      <c r="A198" s="35" t="s">
        <v>322</v>
      </c>
      <c r="B198" s="36"/>
      <c r="C198" s="37"/>
      <c r="D198" s="38">
        <f>SUM(D194,D186,D177,D169,D161,D63,D52,D33,D22,D118,D149,D133,D102,D84,D42)</f>
        <v>184</v>
      </c>
    </row>
    <row r="199" spans="1:6" ht="22.5" x14ac:dyDescent="0.3">
      <c r="A199" s="35" t="s">
        <v>323</v>
      </c>
      <c r="B199" s="36"/>
      <c r="C199" s="37"/>
      <c r="D199" s="39">
        <f>D198/(COUNT(B190:C193,B181:C185,B173:C176,B165:C168,B153:C160,B56:C62,B46:C51,B26:C32,B17:C21,B107:C117,B137:C148,B122:C132,B88:C101,B67:C83,B37:C41)*2)</f>
        <v>0.88461538461538458</v>
      </c>
    </row>
  </sheetData>
  <sheetProtection algorithmName="SHA-512" hashValue="8fg/rjmmThoQVpVBR83bmhaGctDmgRxnLQTeBRXVPMKyF+iJaqx3cW1hKbSaJCvGrdR+O99lgIYRY2IK8zn0dg==" saltValue="gG3QtcKJc+zeSVtiZD264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XFB549"/>
  <sheetViews>
    <sheetView tabSelected="1" view="pageBreakPreview" zoomScale="74" zoomScaleSheetLayoutView="74" workbookViewId="0">
      <selection activeCell="E3" sqref="E3"/>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12"/>
      <c r="E1" s="312"/>
      <c r="F1" s="312"/>
      <c r="G1" s="312"/>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13" t="s">
        <v>179</v>
      </c>
      <c r="B7" s="313"/>
      <c r="C7" s="313"/>
      <c r="D7" s="313"/>
      <c r="E7" s="313"/>
      <c r="F7" s="313"/>
      <c r="G7" s="125"/>
    </row>
    <row r="8" spans="1:7" ht="29.25" x14ac:dyDescent="0.45">
      <c r="A8" s="314" t="str">
        <f>'Page de garde'!D18</f>
        <v>CHIHIA</v>
      </c>
      <c r="B8" s="314"/>
      <c r="C8" s="314"/>
      <c r="D8" s="314"/>
      <c r="E8" s="314"/>
      <c r="F8" s="314"/>
      <c r="G8" s="125"/>
    </row>
    <row r="9" spans="1:7" ht="24" x14ac:dyDescent="0.45">
      <c r="A9" s="14" t="s">
        <v>42</v>
      </c>
      <c r="B9" s="315" t="s">
        <v>573</v>
      </c>
      <c r="C9" s="315"/>
      <c r="D9" s="315"/>
      <c r="E9" s="315"/>
      <c r="F9" s="315"/>
      <c r="G9" s="125"/>
    </row>
    <row r="10" spans="1:7" ht="24" x14ac:dyDescent="0.45">
      <c r="A10" s="15" t="s">
        <v>44</v>
      </c>
      <c r="B10" s="316" t="s">
        <v>442</v>
      </c>
      <c r="C10" s="316"/>
      <c r="D10" s="316"/>
      <c r="E10" s="316"/>
      <c r="F10" s="316"/>
      <c r="G10" s="125"/>
    </row>
    <row r="11" spans="1:7" ht="24" x14ac:dyDescent="0.45">
      <c r="A11" s="14" t="s">
        <v>43</v>
      </c>
      <c r="B11" s="311">
        <v>43391</v>
      </c>
      <c r="C11" s="311"/>
      <c r="D11" s="311"/>
      <c r="E11" s="311"/>
      <c r="F11" s="311"/>
      <c r="G11" s="125"/>
    </row>
    <row r="12" spans="1:7" ht="24" x14ac:dyDescent="0.45">
      <c r="A12" s="14" t="s">
        <v>239</v>
      </c>
      <c r="B12" s="317">
        <f>D549</f>
        <v>0.93436293436293438</v>
      </c>
      <c r="C12" s="317"/>
      <c r="D12" s="317"/>
      <c r="E12" s="317"/>
      <c r="F12" s="317"/>
      <c r="G12" s="125"/>
    </row>
    <row r="13" spans="1:7" ht="22.5" x14ac:dyDescent="0.45">
      <c r="D13" s="318"/>
      <c r="E13" s="318"/>
      <c r="F13" s="318"/>
      <c r="G13" s="31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43391</v>
      </c>
      <c r="B16" s="188"/>
      <c r="C16" s="188"/>
      <c r="D16" s="188"/>
      <c r="E16" s="188"/>
      <c r="F16" s="202"/>
    </row>
    <row r="17" spans="1:8" ht="16.5" customHeight="1" x14ac:dyDescent="0.3">
      <c r="A17" s="319" t="s">
        <v>30</v>
      </c>
      <c r="B17" s="320" t="s">
        <v>31</v>
      </c>
      <c r="C17" s="320"/>
      <c r="D17" s="320" t="s">
        <v>46</v>
      </c>
      <c r="E17" s="321" t="s">
        <v>310</v>
      </c>
      <c r="F17" s="321" t="s">
        <v>358</v>
      </c>
    </row>
    <row r="18" spans="1:8" ht="16.5" customHeight="1" x14ac:dyDescent="0.3">
      <c r="A18" s="319"/>
      <c r="B18" s="41" t="s">
        <v>34</v>
      </c>
      <c r="C18" s="41" t="s">
        <v>33</v>
      </c>
      <c r="D18" s="320"/>
      <c r="E18" s="321"/>
      <c r="F18" s="32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3" x14ac:dyDescent="0.3">
      <c r="A33" s="4" t="s">
        <v>51</v>
      </c>
      <c r="B33" s="130">
        <v>0</v>
      </c>
      <c r="C33" s="131"/>
      <c r="D33" s="240" t="s">
        <v>594</v>
      </c>
      <c r="E33" s="94" t="s">
        <v>474</v>
      </c>
      <c r="F33" s="204"/>
    </row>
    <row r="34" spans="1:7" ht="99" customHeight="1" x14ac:dyDescent="0.3">
      <c r="A34" s="216" t="s">
        <v>153</v>
      </c>
      <c r="B34" s="130">
        <v>1</v>
      </c>
      <c r="C34" s="218" t="str">
        <f>IF(B34=0, -5, "0")</f>
        <v>0</v>
      </c>
      <c r="D34" s="95" t="s">
        <v>599</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2" t="s">
        <v>379</v>
      </c>
      <c r="B38" s="323"/>
      <c r="C38" s="323"/>
      <c r="D38" s="323"/>
      <c r="E38" s="323"/>
      <c r="F38" s="324"/>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COUNTIF('A3 Exploitation'!F21:F40,"ok")</f>
        <v>1</v>
      </c>
      <c r="F41" s="283">
        <f>COUNTA('A3 Exploitation'!F21:F40)</f>
        <v>1</v>
      </c>
    </row>
    <row r="42" spans="1:7" x14ac:dyDescent="0.3">
      <c r="A42" s="59" t="s">
        <v>36</v>
      </c>
      <c r="B42" s="59"/>
      <c r="C42" s="59"/>
      <c r="D42" s="59">
        <f>SUM(B29:C37,B39:C41)</f>
        <v>21</v>
      </c>
    </row>
    <row r="43" spans="1:7" x14ac:dyDescent="0.3">
      <c r="A43" s="5" t="s">
        <v>35</v>
      </c>
      <c r="B43" s="132"/>
      <c r="C43" s="133"/>
      <c r="D43" s="134">
        <f>D42/(COUNT(B29:C37,B39:C41)*2)</f>
        <v>0.875</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0.90625</v>
      </c>
    </row>
    <row r="47" spans="1:7" x14ac:dyDescent="0.3">
      <c r="A47" s="145"/>
      <c r="B47" s="124"/>
      <c r="C47" s="135"/>
      <c r="D47" s="124"/>
    </row>
    <row r="48" spans="1:7" ht="18" x14ac:dyDescent="0.35">
      <c r="A48" s="185" t="s">
        <v>124</v>
      </c>
      <c r="B48" s="185"/>
      <c r="C48" s="185"/>
      <c r="D48" s="185"/>
      <c r="E48" s="185"/>
      <c r="F48" s="201"/>
    </row>
    <row r="49" spans="1:7" x14ac:dyDescent="0.3">
      <c r="A49" s="146">
        <f>B11</f>
        <v>43391</v>
      </c>
      <c r="B49" s="124"/>
      <c r="C49" s="135"/>
      <c r="D49" s="124"/>
    </row>
    <row r="50" spans="1:7" ht="16.5" customHeight="1" x14ac:dyDescent="0.3">
      <c r="A50" s="319" t="s">
        <v>30</v>
      </c>
      <c r="B50" s="320" t="s">
        <v>31</v>
      </c>
      <c r="C50" s="320"/>
      <c r="D50" s="320" t="s">
        <v>46</v>
      </c>
      <c r="E50" s="321" t="s">
        <v>310</v>
      </c>
      <c r="F50" s="321" t="s">
        <v>360</v>
      </c>
      <c r="G50" s="127"/>
    </row>
    <row r="51" spans="1:7" ht="16.5" customHeight="1" x14ac:dyDescent="0.3">
      <c r="A51" s="319"/>
      <c r="B51" s="41" t="s">
        <v>34</v>
      </c>
      <c r="C51" s="41" t="s">
        <v>33</v>
      </c>
      <c r="D51" s="320"/>
      <c r="E51" s="321"/>
      <c r="F51" s="321"/>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t="s">
        <v>32</v>
      </c>
      <c r="C55" s="130"/>
      <c r="D55" s="138"/>
      <c r="E55" s="94"/>
      <c r="F55" s="204"/>
    </row>
    <row r="56" spans="1:7" x14ac:dyDescent="0.3">
      <c r="A56" s="10" t="s">
        <v>255</v>
      </c>
      <c r="B56" s="130" t="s">
        <v>32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10</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1</v>
      </c>
      <c r="C66" s="130"/>
      <c r="D66" s="113" t="s">
        <v>588</v>
      </c>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t="s">
        <v>32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64.5" customHeight="1"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25</v>
      </c>
    </row>
    <row r="85" spans="1:7" x14ac:dyDescent="0.3">
      <c r="A85" s="5" t="s">
        <v>35</v>
      </c>
      <c r="B85" s="132"/>
      <c r="C85" s="133"/>
      <c r="D85" s="134">
        <f>D84/(COUNT(B65:C83)*2)</f>
        <v>0.96153846153846156</v>
      </c>
    </row>
    <row r="86" spans="1:7" x14ac:dyDescent="0.3">
      <c r="A86" s="145"/>
      <c r="B86" s="124"/>
      <c r="C86" s="135"/>
      <c r="D86" s="124"/>
    </row>
    <row r="87" spans="1:7" ht="18" x14ac:dyDescent="0.3">
      <c r="A87" s="194" t="s">
        <v>25</v>
      </c>
      <c r="B87" s="195"/>
      <c r="C87" s="195"/>
      <c r="D87" s="195"/>
      <c r="E87" s="195"/>
      <c r="F87" s="197"/>
    </row>
    <row r="88" spans="1:7" ht="33" x14ac:dyDescent="0.3">
      <c r="A88" s="4" t="s">
        <v>96</v>
      </c>
      <c r="B88" s="130">
        <v>1</v>
      </c>
      <c r="C88" s="130"/>
      <c r="D88" s="137" t="s">
        <v>587</v>
      </c>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2" t="s">
        <v>379</v>
      </c>
      <c r="B94" s="323"/>
      <c r="C94" s="323"/>
      <c r="D94" s="323"/>
      <c r="E94" s="323"/>
      <c r="F94" s="324"/>
    </row>
    <row r="95" spans="1:7" ht="26.25" customHeight="1" x14ac:dyDescent="0.3">
      <c r="A95" s="229" t="s">
        <v>361</v>
      </c>
      <c r="B95" s="130">
        <v>2</v>
      </c>
      <c r="C95" s="230"/>
      <c r="D95" s="231"/>
      <c r="E95" s="106"/>
      <c r="F95" s="204"/>
    </row>
    <row r="96" spans="1:7" s="112" customFormat="1" x14ac:dyDescent="0.3">
      <c r="A96" s="55" t="s">
        <v>500</v>
      </c>
      <c r="B96" s="130">
        <v>2</v>
      </c>
      <c r="C96" s="213"/>
      <c r="D96" s="223"/>
      <c r="E96" s="106"/>
      <c r="F96" s="204"/>
      <c r="G96" s="127"/>
    </row>
    <row r="97" spans="1:7" s="112" customFormat="1" ht="31.5" customHeight="1" x14ac:dyDescent="0.3">
      <c r="A97" s="219" t="s">
        <v>501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5</v>
      </c>
      <c r="F99" s="283">
        <f>COUNTA('A3 Exploitation'!F53:F98)</f>
        <v>5</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56</v>
      </c>
    </row>
    <row r="103" spans="1:7" ht="18" x14ac:dyDescent="0.35">
      <c r="A103" s="42" t="s">
        <v>199</v>
      </c>
      <c r="B103" s="152"/>
      <c r="C103" s="153"/>
      <c r="D103" s="144">
        <f>D102/(COUNT(B88:C93,B53:C60,B65:C83,B95:C99)*2)</f>
        <v>0.96551724137931039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43391</v>
      </c>
      <c r="B106" s="124"/>
      <c r="C106" s="135"/>
      <c r="D106" s="124"/>
    </row>
    <row r="107" spans="1:7" ht="16.5" customHeight="1" x14ac:dyDescent="0.3">
      <c r="A107" s="319" t="s">
        <v>30</v>
      </c>
      <c r="B107" s="320" t="s">
        <v>31</v>
      </c>
      <c r="C107" s="320"/>
      <c r="D107" s="320" t="s">
        <v>46</v>
      </c>
      <c r="E107" s="321" t="s">
        <v>310</v>
      </c>
      <c r="F107" s="321" t="s">
        <v>360</v>
      </c>
    </row>
    <row r="108" spans="1:7" ht="16.5" customHeight="1" x14ac:dyDescent="0.3">
      <c r="A108" s="319"/>
      <c r="B108" s="41" t="s">
        <v>34</v>
      </c>
      <c r="C108" s="41" t="s">
        <v>33</v>
      </c>
      <c r="D108" s="320"/>
      <c r="E108" s="321"/>
      <c r="F108" s="321"/>
      <c r="G108" s="214"/>
    </row>
    <row r="109" spans="1:7" x14ac:dyDescent="0.3">
      <c r="A109" s="196" t="s">
        <v>58</v>
      </c>
      <c r="B109" s="197"/>
      <c r="C109" s="197"/>
      <c r="D109" s="197"/>
      <c r="E109" s="197"/>
      <c r="F109" s="197"/>
    </row>
    <row r="110" spans="1:7" x14ac:dyDescent="0.3">
      <c r="A110" s="7" t="s">
        <v>53</v>
      </c>
      <c r="B110" s="130" t="s">
        <v>32</v>
      </c>
      <c r="C110" s="130"/>
      <c r="D110" s="95"/>
      <c r="E110" s="95"/>
      <c r="F110" s="204"/>
    </row>
    <row r="111" spans="1:7" x14ac:dyDescent="0.3">
      <c r="A111" s="7" t="s">
        <v>255</v>
      </c>
      <c r="B111" s="130" t="s">
        <v>32</v>
      </c>
      <c r="C111" s="130"/>
      <c r="D111" s="95"/>
      <c r="E111" s="94"/>
      <c r="F111" s="204"/>
    </row>
    <row r="112" spans="1:7" x14ac:dyDescent="0.3">
      <c r="A112" s="10" t="s">
        <v>91</v>
      </c>
      <c r="B112" s="130" t="s">
        <v>32</v>
      </c>
      <c r="C112" s="131"/>
      <c r="D112" s="116"/>
      <c r="E112" s="106"/>
      <c r="F112" s="204"/>
    </row>
    <row r="113" spans="1:6" ht="18" x14ac:dyDescent="0.3">
      <c r="A113" s="10" t="s">
        <v>27</v>
      </c>
      <c r="B113" s="130" t="s">
        <v>32</v>
      </c>
      <c r="C113" s="130"/>
      <c r="D113" s="154"/>
      <c r="E113" s="94"/>
      <c r="F113" s="204"/>
    </row>
    <row r="114" spans="1:6" ht="30" x14ac:dyDescent="0.3">
      <c r="A114" s="10" t="s">
        <v>158</v>
      </c>
      <c r="B114" s="130" t="s">
        <v>32</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t="s">
        <v>32</v>
      </c>
      <c r="C116" s="148"/>
      <c r="D116" s="95"/>
      <c r="E116" s="94"/>
      <c r="F116" s="204"/>
    </row>
    <row r="117" spans="1:6" x14ac:dyDescent="0.3">
      <c r="A117" s="5" t="s">
        <v>36</v>
      </c>
      <c r="B117" s="5"/>
      <c r="C117" s="5"/>
      <c r="D117" s="5">
        <f>SUM(B110:C116)</f>
        <v>0</v>
      </c>
    </row>
    <row r="118" spans="1:6" x14ac:dyDescent="0.3">
      <c r="A118" s="5" t="s">
        <v>35</v>
      </c>
      <c r="B118" s="132"/>
      <c r="C118" s="133"/>
      <c r="D118" s="134" t="e">
        <f>D117/(COUNT(B110:C116)*2)</f>
        <v>#DIV/0!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t="s">
        <v>32</v>
      </c>
      <c r="C121" s="130"/>
      <c r="D121" s="113"/>
      <c r="E121" s="113"/>
      <c r="F121" s="204"/>
    </row>
    <row r="122" spans="1:6" x14ac:dyDescent="0.3">
      <c r="A122" s="4" t="s">
        <v>65</v>
      </c>
      <c r="B122" s="130" t="s">
        <v>32</v>
      </c>
      <c r="C122" s="130"/>
      <c r="D122" s="113"/>
      <c r="E122" s="106"/>
      <c r="F122" s="204"/>
    </row>
    <row r="123" spans="1:6" x14ac:dyDescent="0.3">
      <c r="A123" s="70" t="s">
        <v>253</v>
      </c>
      <c r="B123" s="130" t="s">
        <v>32</v>
      </c>
      <c r="C123" s="130"/>
      <c r="D123" s="156"/>
      <c r="E123" s="106"/>
      <c r="F123" s="204"/>
    </row>
    <row r="124" spans="1:6" x14ac:dyDescent="0.3">
      <c r="A124" s="4" t="s">
        <v>59</v>
      </c>
      <c r="B124" s="130" t="s">
        <v>32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t="s">
        <v>32</v>
      </c>
      <c r="C126" s="130"/>
      <c r="D126" s="157"/>
      <c r="E126" s="94"/>
      <c r="F126" s="204"/>
    </row>
    <row r="127" spans="1:6" x14ac:dyDescent="0.3">
      <c r="A127" s="191" t="s">
        <v>68</v>
      </c>
      <c r="B127" s="130" t="s">
        <v>32</v>
      </c>
      <c r="C127" s="213"/>
      <c r="D127" s="116"/>
      <c r="E127" s="94"/>
      <c r="F127" s="204"/>
    </row>
    <row r="128" spans="1:6" x14ac:dyDescent="0.3">
      <c r="A128" s="4" t="s">
        <v>170</v>
      </c>
      <c r="B128" s="130" t="s">
        <v>32</v>
      </c>
      <c r="C128" s="131"/>
      <c r="D128" s="95"/>
      <c r="E128" s="94"/>
      <c r="F128" s="204"/>
    </row>
    <row r="129" spans="1:7" s="112" customFormat="1" ht="29.25" customHeight="1" x14ac:dyDescent="0.3">
      <c r="A129" s="238" t="s">
        <v>502</v>
      </c>
      <c r="B129" s="130" t="s">
        <v>32</v>
      </c>
      <c r="C129" s="213" t="str">
        <f>IF(B129=0, -5, "0")</f>
        <v>0</v>
      </c>
      <c r="D129" s="116"/>
      <c r="E129" s="116"/>
      <c r="F129" s="204"/>
      <c r="G129" s="127"/>
    </row>
    <row r="130" spans="1:7" ht="18" x14ac:dyDescent="0.3">
      <c r="A130" s="70" t="s">
        <v>240</v>
      </c>
      <c r="B130" s="130" t="s">
        <v>32</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t="s">
        <v>32</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t="s">
        <v>32</v>
      </c>
      <c r="C135" s="130"/>
      <c r="D135" s="95"/>
      <c r="E135" s="94"/>
      <c r="F135" s="204"/>
      <c r="G135" s="127"/>
    </row>
    <row r="136" spans="1:7" ht="40.5" customHeight="1" x14ac:dyDescent="0.3">
      <c r="A136" s="70" t="s">
        <v>178</v>
      </c>
      <c r="B136" s="130" t="s">
        <v>32</v>
      </c>
      <c r="C136" s="130"/>
      <c r="D136" s="95"/>
      <c r="E136" s="94"/>
      <c r="F136" s="204"/>
      <c r="G136" s="214"/>
    </row>
    <row r="137" spans="1:7" x14ac:dyDescent="0.3">
      <c r="A137" s="55" t="s">
        <v>383</v>
      </c>
      <c r="B137" s="130" t="s">
        <v>32</v>
      </c>
      <c r="C137" s="130"/>
      <c r="D137" s="217"/>
      <c r="E137" s="95"/>
      <c r="F137" s="204"/>
      <c r="G137" s="214"/>
    </row>
    <row r="138" spans="1:7" s="112" customFormat="1" ht="63" customHeight="1"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t="e">
        <f>D139/(COUNT(B121:C138)*2)</f>
        <v>#DIV/0!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t="s">
        <v>32</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t="s">
        <v>32</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5" t="s">
        <v>379</v>
      </c>
      <c r="B148" s="326"/>
      <c r="C148" s="326"/>
      <c r="D148" s="327"/>
      <c r="E148" s="116"/>
      <c r="F148" s="204"/>
      <c r="G148" s="127"/>
    </row>
    <row r="149" spans="1:7" s="112" customFormat="1" ht="31.5" customHeight="1" x14ac:dyDescent="0.3">
      <c r="A149" s="58" t="s">
        <v>361</v>
      </c>
      <c r="B149" s="130" t="s">
        <v>32</v>
      </c>
      <c r="C149" s="225"/>
      <c r="D149" s="116"/>
      <c r="E149" s="116"/>
      <c r="F149" s="204"/>
      <c r="G149" s="127"/>
    </row>
    <row r="150" spans="1:7" s="112" customFormat="1" x14ac:dyDescent="0.3">
      <c r="A150" s="55" t="s">
        <v>500</v>
      </c>
      <c r="B150" s="130" t="s">
        <v>32</v>
      </c>
      <c r="C150" s="225"/>
      <c r="D150" s="116"/>
      <c r="E150" s="116"/>
      <c r="F150" s="204"/>
      <c r="G150" s="127"/>
    </row>
    <row r="151" spans="1:7" s="112" customFormat="1" ht="30" x14ac:dyDescent="0.3">
      <c r="A151" s="219" t="s">
        <v>501</v>
      </c>
      <c r="B151" s="130" t="s">
        <v>32</v>
      </c>
      <c r="C151" s="225"/>
      <c r="D151" s="116"/>
      <c r="E151" s="116"/>
      <c r="F151" s="204"/>
      <c r="G151" s="127"/>
    </row>
    <row r="152" spans="1:7" s="112" customFormat="1" x14ac:dyDescent="0.3">
      <c r="A152" s="219" t="s">
        <v>392</v>
      </c>
      <c r="B152" s="130" t="s">
        <v>32</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t="e">
        <f>D154/(COUNT(B143:C147,B149:C153)*2)</f>
        <v>#DIV/0!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t="e">
        <f>D157/(COUNT(B143:C147,B110:C116,B121:C138,B149:C153)*2)</f>
        <v>#DIV/0!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43391</v>
      </c>
      <c r="B161" s="124"/>
      <c r="C161" s="135"/>
      <c r="D161" s="127"/>
    </row>
    <row r="162" spans="1:7" ht="16.5" customHeight="1" x14ac:dyDescent="0.3">
      <c r="A162" s="319" t="s">
        <v>30</v>
      </c>
      <c r="B162" s="320" t="s">
        <v>31</v>
      </c>
      <c r="C162" s="320"/>
      <c r="D162" s="320" t="s">
        <v>46</v>
      </c>
      <c r="E162" s="321" t="s">
        <v>310</v>
      </c>
      <c r="F162" s="321" t="s">
        <v>360</v>
      </c>
      <c r="G162" s="127"/>
    </row>
    <row r="163" spans="1:7" ht="16.5" customHeight="1" x14ac:dyDescent="0.3">
      <c r="A163" s="319"/>
      <c r="B163" s="41" t="s">
        <v>34</v>
      </c>
      <c r="C163" s="41" t="s">
        <v>33</v>
      </c>
      <c r="D163" s="320"/>
      <c r="E163" s="321"/>
      <c r="F163" s="32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66" x14ac:dyDescent="0.3">
      <c r="A168" s="10" t="s">
        <v>123</v>
      </c>
      <c r="B168" s="130">
        <v>1</v>
      </c>
      <c r="C168" s="130"/>
      <c r="D168" s="240" t="s">
        <v>605</v>
      </c>
      <c r="E168" s="95"/>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49.5" x14ac:dyDescent="0.3">
      <c r="A180" s="70" t="s">
        <v>254</v>
      </c>
      <c r="B180" s="130">
        <v>0</v>
      </c>
      <c r="C180" s="131"/>
      <c r="D180" s="240" t="s">
        <v>614</v>
      </c>
      <c r="E180" s="116" t="s">
        <v>612</v>
      </c>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82.5" x14ac:dyDescent="0.3">
      <c r="A185" s="70" t="s">
        <v>136</v>
      </c>
      <c r="B185" s="130">
        <v>0</v>
      </c>
      <c r="C185" s="130"/>
      <c r="D185" s="240" t="s">
        <v>606</v>
      </c>
      <c r="E185" s="95" t="s">
        <v>600</v>
      </c>
      <c r="F185" s="204"/>
    </row>
    <row r="186" spans="1:7" ht="42.7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1</v>
      </c>
      <c r="C190" s="150" t="str">
        <f>IF(B190=0, -5, "0")</f>
        <v>0</v>
      </c>
      <c r="D190" s="116" t="s">
        <v>576</v>
      </c>
      <c r="E190" s="106"/>
      <c r="F190" s="204"/>
    </row>
    <row r="191" spans="1:7" ht="49.5" x14ac:dyDescent="0.3">
      <c r="A191" s="8" t="s">
        <v>75</v>
      </c>
      <c r="B191" s="130">
        <v>1</v>
      </c>
      <c r="C191" s="130"/>
      <c r="D191" s="116" t="s">
        <v>613</v>
      </c>
      <c r="E191" s="94"/>
      <c r="F191" s="204"/>
    </row>
    <row r="192" spans="1:7" ht="30" customHeight="1" x14ac:dyDescent="0.3">
      <c r="A192" s="70" t="s">
        <v>178</v>
      </c>
      <c r="B192" s="130">
        <v>2</v>
      </c>
      <c r="C192" s="130"/>
      <c r="D192" s="116"/>
      <c r="E192" s="94"/>
      <c r="F192" s="204"/>
    </row>
    <row r="193" spans="1:7" ht="33.75" customHeight="1" x14ac:dyDescent="0.3">
      <c r="A193" s="70" t="s">
        <v>383</v>
      </c>
      <c r="B193" s="130">
        <v>1</v>
      </c>
      <c r="C193" s="130"/>
      <c r="D193" s="217" t="s">
        <v>607</v>
      </c>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8" t="s">
        <v>379</v>
      </c>
      <c r="B195" s="328"/>
      <c r="C195" s="328"/>
      <c r="D195" s="328"/>
      <c r="E195" s="328"/>
      <c r="F195" s="328"/>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500</v>
      </c>
      <c r="B197" s="130">
        <v>2</v>
      </c>
      <c r="C197" s="131"/>
      <c r="D197" s="116"/>
      <c r="E197" s="106"/>
      <c r="F197" s="204"/>
      <c r="G197" s="127"/>
    </row>
    <row r="198" spans="1:7" s="112" customFormat="1" ht="33" customHeight="1" x14ac:dyDescent="0.3">
      <c r="A198" s="10" t="s">
        <v>501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1</v>
      </c>
      <c r="C200" s="130"/>
      <c r="D200" s="281">
        <f>IFERROR(E200/F200,"N.A")</f>
        <v>0.75</v>
      </c>
      <c r="E200" s="282">
        <f>COUNTIF('A3 Exploitation'!F165:F199,"ok")</f>
        <v>3</v>
      </c>
      <c r="F200" s="283">
        <f>COUNTA('A3 Exploitation'!F165:F199)</f>
        <v>4</v>
      </c>
      <c r="G200" s="127"/>
    </row>
    <row r="201" spans="1:7" x14ac:dyDescent="0.3">
      <c r="A201" s="59" t="s">
        <v>36</v>
      </c>
      <c r="B201" s="59"/>
      <c r="C201" s="59"/>
      <c r="D201" s="59">
        <f>SUM(B176:C194,B196:C200)</f>
        <v>40</v>
      </c>
    </row>
    <row r="202" spans="1:7" x14ac:dyDescent="0.3">
      <c r="A202" s="5" t="s">
        <v>35</v>
      </c>
      <c r="B202" s="132"/>
      <c r="C202" s="133"/>
      <c r="D202" s="134">
        <f>D201/(COUNT(B176:C194,B196:C200)*2)</f>
        <v>0.83333333333333337</v>
      </c>
    </row>
    <row r="203" spans="1:7" x14ac:dyDescent="0.3">
      <c r="A203" s="145"/>
      <c r="B203" s="124"/>
      <c r="C203" s="135"/>
      <c r="D203" s="124"/>
    </row>
    <row r="204" spans="1:7" ht="18" x14ac:dyDescent="0.35">
      <c r="A204" s="42" t="s">
        <v>126</v>
      </c>
      <c r="B204" s="152"/>
      <c r="C204" s="153"/>
      <c r="D204" s="143">
        <f>SUM(D172,D201)</f>
        <v>53</v>
      </c>
    </row>
    <row r="205" spans="1:7" ht="18" x14ac:dyDescent="0.35">
      <c r="A205" s="42" t="s">
        <v>201</v>
      </c>
      <c r="B205" s="152"/>
      <c r="C205" s="153"/>
      <c r="D205" s="144">
        <f>D204/(COUNT(B165:C171,B176:C194,B196:C200)*2)</f>
        <v>0.85483870967741937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43391</v>
      </c>
      <c r="B208" s="124"/>
      <c r="C208" s="135"/>
      <c r="D208" s="124"/>
    </row>
    <row r="209" spans="1:7" ht="16.5" customHeight="1" x14ac:dyDescent="0.3">
      <c r="A209" s="319" t="s">
        <v>30</v>
      </c>
      <c r="B209" s="320" t="s">
        <v>31</v>
      </c>
      <c r="C209" s="320"/>
      <c r="D209" s="320" t="s">
        <v>46</v>
      </c>
      <c r="E209" s="321" t="s">
        <v>310</v>
      </c>
      <c r="F209" s="321" t="s">
        <v>360</v>
      </c>
      <c r="G209" s="127"/>
    </row>
    <row r="210" spans="1:7" ht="16.5" customHeight="1" x14ac:dyDescent="0.3">
      <c r="A210" s="319"/>
      <c r="B210" s="41" t="s">
        <v>34</v>
      </c>
      <c r="C210" s="41" t="s">
        <v>33</v>
      </c>
      <c r="D210" s="320"/>
      <c r="E210" s="321"/>
      <c r="F210" s="32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t="s">
        <v>32</v>
      </c>
      <c r="C215" s="130"/>
      <c r="D215" s="95"/>
      <c r="E215" s="94"/>
      <c r="F215" s="204"/>
    </row>
    <row r="216" spans="1:7" x14ac:dyDescent="0.3">
      <c r="A216" s="10" t="s">
        <v>140</v>
      </c>
      <c r="B216" s="130">
        <v>2</v>
      </c>
      <c r="C216" s="130"/>
      <c r="D216" s="95"/>
      <c r="E216" s="94"/>
      <c r="F216" s="204"/>
    </row>
    <row r="217" spans="1:7" ht="49.5" x14ac:dyDescent="0.3">
      <c r="A217" s="10" t="s">
        <v>27</v>
      </c>
      <c r="B217" s="130">
        <v>0</v>
      </c>
      <c r="C217" s="130"/>
      <c r="D217" s="95" t="s">
        <v>598</v>
      </c>
      <c r="E217" s="95" t="s">
        <v>616</v>
      </c>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0.88888888888888884</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99" x14ac:dyDescent="0.3">
      <c r="A228" s="4" t="s">
        <v>173</v>
      </c>
      <c r="B228" s="130">
        <v>0</v>
      </c>
      <c r="C228" s="136"/>
      <c r="D228" s="113" t="s">
        <v>601</v>
      </c>
      <c r="E228" s="95" t="s">
        <v>617</v>
      </c>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t="s">
        <v>32</v>
      </c>
      <c r="C232" s="131"/>
      <c r="D232" s="157" t="s">
        <v>580</v>
      </c>
      <c r="E232" s="95"/>
      <c r="F232" s="204"/>
    </row>
    <row r="233" spans="1:7" x14ac:dyDescent="0.3">
      <c r="A233" s="70" t="s">
        <v>251</v>
      </c>
      <c r="B233" s="130">
        <v>2</v>
      </c>
      <c r="C233" s="130"/>
      <c r="D233" s="157"/>
      <c r="E233" s="94"/>
      <c r="F233" s="204"/>
    </row>
    <row r="234" spans="1:7" x14ac:dyDescent="0.3">
      <c r="A234" s="4" t="s">
        <v>170</v>
      </c>
      <c r="B234" s="130">
        <v>0</v>
      </c>
      <c r="C234" s="130"/>
      <c r="D234" s="95" t="s">
        <v>577</v>
      </c>
      <c r="E234" s="94" t="s">
        <v>474</v>
      </c>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30</v>
      </c>
    </row>
    <row r="245" spans="1:7" x14ac:dyDescent="0.3">
      <c r="A245" s="5" t="s">
        <v>35</v>
      </c>
      <c r="B245" s="132"/>
      <c r="C245" s="133"/>
      <c r="D245" s="134">
        <f>D244/(COUNT(B226:C243)*2)</f>
        <v>0.88235294117647056</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t="s">
        <v>32</v>
      </c>
      <c r="C249" s="150" t="str">
        <f>IF(B249=0, -5, "0")</f>
        <v>0</v>
      </c>
      <c r="D249" s="137" t="s">
        <v>580</v>
      </c>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509</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8" t="s">
        <v>379</v>
      </c>
      <c r="B256" s="328"/>
      <c r="C256" s="328"/>
      <c r="D256" s="328"/>
      <c r="E256" s="328"/>
      <c r="F256" s="328"/>
    </row>
    <row r="257" spans="1:7" ht="31.5" customHeight="1" x14ac:dyDescent="0.3">
      <c r="A257" s="58" t="s">
        <v>361</v>
      </c>
      <c r="B257" s="130">
        <v>2</v>
      </c>
      <c r="C257" s="227"/>
      <c r="D257" s="227"/>
      <c r="E257" s="227"/>
      <c r="F257" s="204"/>
      <c r="G257" s="127"/>
    </row>
    <row r="258" spans="1:7" x14ac:dyDescent="0.3">
      <c r="A258" s="55" t="s">
        <v>500</v>
      </c>
      <c r="B258" s="130">
        <v>2</v>
      </c>
      <c r="C258" s="131"/>
      <c r="D258" s="147"/>
      <c r="E258" s="106"/>
      <c r="F258" s="204"/>
      <c r="G258" s="127"/>
    </row>
    <row r="259" spans="1:7" ht="30" x14ac:dyDescent="0.3">
      <c r="A259" s="219" t="s">
        <v>501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0.66666666666666663</v>
      </c>
      <c r="E261" s="282">
        <f>COUNTIF('A3 Exploitation'!F212:F260,"ok")</f>
        <v>2</v>
      </c>
      <c r="F261" s="283">
        <f>COUNTA('A3 Exploitation'!F212:F260)</f>
        <v>3</v>
      </c>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69</v>
      </c>
    </row>
    <row r="266" spans="1:7" ht="18" x14ac:dyDescent="0.35">
      <c r="A266" s="57" t="s">
        <v>202</v>
      </c>
      <c r="B266" s="160"/>
      <c r="C266" s="161"/>
      <c r="D266" s="162">
        <f>D265/(COUNT(B226:C243,B248:C255,B212:C221,B257:C261)*2)</f>
        <v>0.90789473684210531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43391</v>
      </c>
      <c r="B269" s="124"/>
      <c r="C269" s="135"/>
      <c r="D269" s="124"/>
      <c r="F269" s="206"/>
      <c r="G269" s="214"/>
    </row>
    <row r="270" spans="1:7" s="16" customFormat="1" ht="16.5" customHeight="1" x14ac:dyDescent="0.3">
      <c r="A270" s="319" t="s">
        <v>30</v>
      </c>
      <c r="B270" s="320" t="s">
        <v>31</v>
      </c>
      <c r="C270" s="320"/>
      <c r="D270" s="320" t="s">
        <v>46</v>
      </c>
      <c r="E270" s="321" t="s">
        <v>310</v>
      </c>
      <c r="F270" s="321" t="s">
        <v>360</v>
      </c>
      <c r="G270" s="214"/>
    </row>
    <row r="271" spans="1:7" s="16" customFormat="1" ht="16.5" customHeight="1" x14ac:dyDescent="0.3">
      <c r="A271" s="319"/>
      <c r="B271" s="41" t="s">
        <v>34</v>
      </c>
      <c r="C271" s="41" t="s">
        <v>33</v>
      </c>
      <c r="D271" s="320"/>
      <c r="E271" s="321"/>
      <c r="F271" s="32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49.5" x14ac:dyDescent="0.3">
      <c r="A279" s="10" t="s">
        <v>174</v>
      </c>
      <c r="B279" s="130">
        <v>1</v>
      </c>
      <c r="C279" s="130"/>
      <c r="D279" s="116" t="s">
        <v>585</v>
      </c>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59.25" customHeight="1" x14ac:dyDescent="0.3">
      <c r="A289" s="211" t="s">
        <v>372</v>
      </c>
      <c r="B289" s="130">
        <v>0</v>
      </c>
      <c r="C289" s="131"/>
      <c r="D289" s="16" t="s">
        <v>584</v>
      </c>
      <c r="E289" s="116" t="s">
        <v>602</v>
      </c>
      <c r="F289" s="204"/>
      <c r="G289" s="214"/>
    </row>
    <row r="290" spans="1:7" s="16" customFormat="1" x14ac:dyDescent="0.3">
      <c r="A290" s="4" t="s">
        <v>183</v>
      </c>
      <c r="B290" s="130">
        <v>1</v>
      </c>
      <c r="C290" s="130"/>
      <c r="D290" s="156" t="s">
        <v>581</v>
      </c>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82.5" x14ac:dyDescent="0.3">
      <c r="A298" s="70" t="s">
        <v>260</v>
      </c>
      <c r="B298" s="130">
        <v>0</v>
      </c>
      <c r="C298" s="130"/>
      <c r="D298" s="156" t="s">
        <v>603</v>
      </c>
      <c r="E298" s="116" t="s">
        <v>615</v>
      </c>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9" t="s">
        <v>396</v>
      </c>
      <c r="B308" s="330"/>
      <c r="C308" s="330"/>
      <c r="D308" s="330"/>
      <c r="E308" s="330"/>
      <c r="F308" s="331"/>
      <c r="G308" s="214"/>
    </row>
    <row r="309" spans="1:7" s="16" customFormat="1" ht="30" customHeight="1" x14ac:dyDescent="0.3">
      <c r="A309" s="58" t="s">
        <v>361</v>
      </c>
      <c r="B309" s="130">
        <v>2</v>
      </c>
      <c r="C309" s="213"/>
      <c r="D309" s="165"/>
      <c r="E309" s="106"/>
      <c r="F309" s="204"/>
      <c r="G309" s="214"/>
    </row>
    <row r="310" spans="1:7" s="16" customFormat="1" ht="33" x14ac:dyDescent="0.3">
      <c r="A310" s="55" t="s">
        <v>500</v>
      </c>
      <c r="B310" s="130">
        <v>1</v>
      </c>
      <c r="C310" s="213"/>
      <c r="D310" s="165" t="s">
        <v>596</v>
      </c>
      <c r="E310" s="106"/>
      <c r="F310" s="204"/>
      <c r="G310" s="214"/>
    </row>
    <row r="311" spans="1:7" s="16" customFormat="1" ht="30" x14ac:dyDescent="0.3">
      <c r="A311" s="219" t="s">
        <v>501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1</v>
      </c>
      <c r="C313" s="140"/>
      <c r="D313" s="281">
        <f>IFERROR(E313/F313,"N.A")</f>
        <v>0.5</v>
      </c>
      <c r="E313" s="282">
        <f>COUNTIF('A3 Exploitation'!F273:F312,"ok")</f>
        <v>1</v>
      </c>
      <c r="F313" s="283">
        <f>COUNTA('A3 Exploitation'!F273:F312)</f>
        <v>2</v>
      </c>
      <c r="G313" s="214"/>
    </row>
    <row r="314" spans="1:7" s="16" customFormat="1" x14ac:dyDescent="0.3">
      <c r="A314" s="5" t="s">
        <v>36</v>
      </c>
      <c r="B314" s="5"/>
      <c r="C314" s="5"/>
      <c r="D314" s="5">
        <f>SUM(B289:C307,B309:C313)</f>
        <v>37</v>
      </c>
      <c r="F314" s="206"/>
      <c r="G314" s="214"/>
    </row>
    <row r="315" spans="1:7" s="16" customFormat="1" x14ac:dyDescent="0.3">
      <c r="A315" s="5" t="s">
        <v>35</v>
      </c>
      <c r="B315" s="132"/>
      <c r="C315" s="133"/>
      <c r="D315" s="134">
        <f>D314/(COUNT(B289:C307,B309:C313)*2)</f>
        <v>0.84090909090909094</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60</v>
      </c>
      <c r="F317" s="206"/>
      <c r="G317" s="214"/>
    </row>
    <row r="318" spans="1:7" s="16" customFormat="1" ht="18" x14ac:dyDescent="0.35">
      <c r="A318" s="42" t="s">
        <v>203</v>
      </c>
      <c r="B318" s="152"/>
      <c r="C318" s="153"/>
      <c r="D318" s="144">
        <f>D317/(COUNT(B273:C284,B289:C307,B309:C313)*2)</f>
        <v>0.88235294117647056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43391</v>
      </c>
      <c r="B321" s="124"/>
      <c r="C321" s="135"/>
      <c r="D321" s="127"/>
    </row>
    <row r="322" spans="1:7" ht="16.5" customHeight="1" x14ac:dyDescent="0.3">
      <c r="A322" s="319" t="s">
        <v>30</v>
      </c>
      <c r="B322" s="320" t="s">
        <v>31</v>
      </c>
      <c r="C322" s="320"/>
      <c r="D322" s="320" t="s">
        <v>46</v>
      </c>
      <c r="E322" s="321" t="s">
        <v>310</v>
      </c>
      <c r="F322" s="321" t="s">
        <v>360</v>
      </c>
      <c r="G322" s="127"/>
    </row>
    <row r="323" spans="1:7" ht="16.5" customHeight="1" x14ac:dyDescent="0.3">
      <c r="A323" s="319"/>
      <c r="B323" s="41" t="s">
        <v>34</v>
      </c>
      <c r="C323" s="41" t="s">
        <v>33</v>
      </c>
      <c r="D323" s="320"/>
      <c r="E323" s="321"/>
      <c r="F323" s="32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9" t="s">
        <v>379</v>
      </c>
      <c r="B349" s="330"/>
      <c r="C349" s="330"/>
      <c r="D349" s="330"/>
      <c r="E349" s="330"/>
      <c r="F349" s="330"/>
    </row>
    <row r="350" spans="1:7" s="112" customFormat="1" ht="27.75" customHeight="1" x14ac:dyDescent="0.3">
      <c r="A350" s="55" t="s">
        <v>361</v>
      </c>
      <c r="B350" s="130">
        <v>2</v>
      </c>
      <c r="C350" s="227"/>
      <c r="D350" s="227"/>
      <c r="E350" s="227"/>
      <c r="F350" s="204"/>
      <c r="G350" s="127"/>
    </row>
    <row r="351" spans="1:7" s="112" customFormat="1" ht="30" x14ac:dyDescent="0.3">
      <c r="A351" s="219" t="s">
        <v>501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3</v>
      </c>
      <c r="F353" s="283">
        <f>COUNTA('A3 Exploitation'!F325:F352)</f>
        <v>3</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43391</v>
      </c>
      <c r="B361" s="124"/>
      <c r="C361" s="135"/>
      <c r="D361" s="124"/>
    </row>
    <row r="362" spans="1:7" ht="16.5" customHeight="1" x14ac:dyDescent="0.3">
      <c r="A362" s="319" t="s">
        <v>30</v>
      </c>
      <c r="B362" s="320" t="s">
        <v>31</v>
      </c>
      <c r="C362" s="320"/>
      <c r="D362" s="320" t="s">
        <v>46</v>
      </c>
      <c r="E362" s="321" t="s">
        <v>310</v>
      </c>
      <c r="F362" s="321" t="s">
        <v>360</v>
      </c>
      <c r="G362" s="127"/>
    </row>
    <row r="363" spans="1:7" ht="16.5" customHeight="1" x14ac:dyDescent="0.3">
      <c r="A363" s="319"/>
      <c r="B363" s="41" t="s">
        <v>34</v>
      </c>
      <c r="C363" s="41" t="s">
        <v>33</v>
      </c>
      <c r="D363" s="320"/>
      <c r="E363" s="321"/>
      <c r="F363" s="32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82.5" x14ac:dyDescent="0.3">
      <c r="A372" s="70" t="s">
        <v>262</v>
      </c>
      <c r="B372" s="130">
        <v>0</v>
      </c>
      <c r="C372" s="131"/>
      <c r="D372" s="149" t="s">
        <v>604</v>
      </c>
      <c r="E372" s="116" t="s">
        <v>591</v>
      </c>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1</v>
      </c>
      <c r="C381" s="130" t="str">
        <f>IF(B381=0, -5, "0")</f>
        <v>0</v>
      </c>
      <c r="D381" s="149" t="s">
        <v>589</v>
      </c>
      <c r="E381" s="94"/>
      <c r="F381" s="204"/>
      <c r="G381" s="127"/>
    </row>
    <row r="382" spans="1:7" ht="27" customHeight="1" x14ac:dyDescent="0.3">
      <c r="A382" s="70" t="s">
        <v>178</v>
      </c>
      <c r="B382" s="130">
        <v>2</v>
      </c>
      <c r="C382" s="130"/>
      <c r="D382" s="149"/>
      <c r="E382" s="94"/>
      <c r="F382" s="204"/>
      <c r="G382" s="127"/>
    </row>
    <row r="383" spans="1:7" ht="22.5" customHeight="1" x14ac:dyDescent="0.3">
      <c r="A383" s="328" t="s">
        <v>379</v>
      </c>
      <c r="B383" s="328"/>
      <c r="C383" s="328"/>
      <c r="D383" s="328"/>
      <c r="E383" s="328"/>
      <c r="F383" s="328"/>
      <c r="G383" s="127"/>
    </row>
    <row r="384" spans="1:7" ht="27" customHeight="1" x14ac:dyDescent="0.3">
      <c r="A384" s="70" t="s">
        <v>361</v>
      </c>
      <c r="B384" s="130">
        <v>2</v>
      </c>
      <c r="C384" s="130"/>
      <c r="D384" s="149"/>
      <c r="E384" s="94"/>
      <c r="F384" s="204"/>
      <c r="G384" s="127"/>
    </row>
    <row r="385" spans="1:7" ht="27" customHeight="1" x14ac:dyDescent="0.3">
      <c r="A385" s="10" t="s">
        <v>501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COUNTIF('A3 Exploitation'!F365:F385,"ok")</f>
        <v>4</v>
      </c>
      <c r="F386" s="283">
        <f>COUNTA('A3 Exploitation'!F365:F385)</f>
        <v>4</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0.91176470588235292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43391</v>
      </c>
      <c r="B394" s="124"/>
      <c r="C394" s="135"/>
      <c r="D394" s="127"/>
      <c r="G394" s="127"/>
    </row>
    <row r="395" spans="1:7" ht="16.5" customHeight="1" x14ac:dyDescent="0.3">
      <c r="A395" s="319" t="s">
        <v>30</v>
      </c>
      <c r="B395" s="320" t="s">
        <v>31</v>
      </c>
      <c r="C395" s="320"/>
      <c r="D395" s="320" t="s">
        <v>46</v>
      </c>
      <c r="E395" s="321" t="s">
        <v>310</v>
      </c>
      <c r="F395" s="321" t="s">
        <v>360</v>
      </c>
      <c r="G395" s="127"/>
    </row>
    <row r="396" spans="1:7" ht="16.5" customHeight="1" x14ac:dyDescent="0.3">
      <c r="A396" s="319"/>
      <c r="B396" s="41" t="s">
        <v>34</v>
      </c>
      <c r="C396" s="41" t="s">
        <v>33</v>
      </c>
      <c r="D396" s="320"/>
      <c r="E396" s="321"/>
      <c r="F396" s="32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28" t="s">
        <v>379</v>
      </c>
      <c r="B435" s="328"/>
      <c r="C435" s="328"/>
      <c r="D435" s="328"/>
      <c r="E435" s="328"/>
      <c r="F435" s="328"/>
      <c r="G435" s="12"/>
    </row>
    <row r="436" spans="1:7" ht="26.25" customHeight="1" x14ac:dyDescent="0.3">
      <c r="A436" s="70" t="s">
        <v>361</v>
      </c>
      <c r="B436" s="130">
        <v>2</v>
      </c>
      <c r="C436" s="130"/>
      <c r="D436" s="129"/>
      <c r="E436" s="94"/>
      <c r="F436" s="204"/>
      <c r="G436" s="233"/>
    </row>
    <row r="437" spans="1:7" ht="30" x14ac:dyDescent="0.3">
      <c r="A437" s="10" t="s">
        <v>501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COUNTIF('A3 Exploitation'!F398:F438,"ok")</f>
        <v>1</v>
      </c>
      <c r="F439" s="283">
        <f>COUNTA('A3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43391</v>
      </c>
      <c r="B447" s="124"/>
      <c r="C447" s="135"/>
      <c r="D447" s="124"/>
    </row>
    <row r="448" spans="1:7" ht="16.5" customHeight="1" x14ac:dyDescent="0.3">
      <c r="A448" s="319" t="s">
        <v>30</v>
      </c>
      <c r="B448" s="320" t="s">
        <v>31</v>
      </c>
      <c r="C448" s="320"/>
      <c r="D448" s="320" t="s">
        <v>46</v>
      </c>
      <c r="E448" s="321" t="s">
        <v>310</v>
      </c>
      <c r="F448" s="321" t="s">
        <v>360</v>
      </c>
      <c r="G448" s="127"/>
    </row>
    <row r="449" spans="1:6" ht="16.5" customHeight="1" x14ac:dyDescent="0.3">
      <c r="A449" s="319"/>
      <c r="B449" s="41" t="s">
        <v>34</v>
      </c>
      <c r="C449" s="41" t="s">
        <v>33</v>
      </c>
      <c r="D449" s="320"/>
      <c r="E449" s="321"/>
      <c r="F449" s="32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32" t="s">
        <v>379</v>
      </c>
      <c r="B471" s="333"/>
      <c r="C471" s="333"/>
      <c r="D471" s="333"/>
      <c r="E471" s="333"/>
      <c r="F471" s="333"/>
    </row>
    <row r="472" spans="1:7" s="112" customFormat="1" ht="27.75" customHeight="1" x14ac:dyDescent="0.3">
      <c r="A472" s="55" t="s">
        <v>361</v>
      </c>
      <c r="B472" s="130">
        <v>2</v>
      </c>
      <c r="C472" s="213"/>
      <c r="D472" s="116"/>
      <c r="E472" s="106"/>
      <c r="F472" s="204"/>
      <c r="G472" s="127"/>
    </row>
    <row r="473" spans="1:7" s="112" customFormat="1" x14ac:dyDescent="0.3">
      <c r="A473" s="55" t="s">
        <v>500</v>
      </c>
      <c r="B473" s="130">
        <v>2</v>
      </c>
      <c r="C473" s="213"/>
      <c r="D473" s="116"/>
      <c r="E473" s="106"/>
      <c r="F473" s="204"/>
      <c r="G473" s="127"/>
    </row>
    <row r="474" spans="1:7" s="112" customFormat="1" ht="30" x14ac:dyDescent="0.3">
      <c r="A474" s="219" t="s">
        <v>501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f>IF(D476=1, 2, IF(AND(D476&lt;1,D476&gt;0), 1, IF(D476=0,"0","NA")))</f>
        <v>2</v>
      </c>
      <c r="C476" s="140"/>
      <c r="D476" s="281">
        <f>IFERROR(E476/F476,"N.A")</f>
        <v>1</v>
      </c>
      <c r="E476" s="282">
        <f>COUNTIF('A3 Exploitation'!F451:F475,"ok")</f>
        <v>1</v>
      </c>
      <c r="F476" s="283">
        <f>COUNTA('A3 Exploitation'!F451:F475)</f>
        <v>1</v>
      </c>
    </row>
    <row r="477" spans="1:7" x14ac:dyDescent="0.3">
      <c r="A477" s="5" t="s">
        <v>36</v>
      </c>
      <c r="B477" s="5"/>
      <c r="C477" s="5"/>
      <c r="D477" s="234">
        <f>SUM(B461:C470,B472:C476)</f>
        <v>26</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38</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34" t="s">
        <v>367</v>
      </c>
      <c r="B483" s="334"/>
      <c r="C483" s="334"/>
      <c r="D483" s="334"/>
      <c r="E483" s="185"/>
      <c r="F483" s="201"/>
    </row>
    <row r="484" spans="1:7" x14ac:dyDescent="0.3">
      <c r="A484" s="74">
        <f>B11</f>
        <v>43391</v>
      </c>
      <c r="B484" s="124"/>
      <c r="C484" s="135"/>
      <c r="D484" s="124"/>
    </row>
    <row r="485" spans="1:7" ht="16.5" customHeight="1" x14ac:dyDescent="0.3">
      <c r="A485" s="319" t="s">
        <v>30</v>
      </c>
      <c r="B485" s="320" t="s">
        <v>31</v>
      </c>
      <c r="C485" s="320"/>
      <c r="D485" s="320" t="s">
        <v>46</v>
      </c>
      <c r="E485" s="321" t="s">
        <v>310</v>
      </c>
      <c r="F485" s="321" t="s">
        <v>360</v>
      </c>
      <c r="G485" s="127"/>
    </row>
    <row r="486" spans="1:7" ht="16.5" customHeight="1" x14ac:dyDescent="0.3">
      <c r="A486" s="319"/>
      <c r="B486" s="41" t="s">
        <v>34</v>
      </c>
      <c r="C486" s="41" t="s">
        <v>33</v>
      </c>
      <c r="D486" s="320"/>
      <c r="E486" s="321"/>
      <c r="F486" s="321"/>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43391</v>
      </c>
      <c r="B506" s="124"/>
      <c r="C506" s="135"/>
      <c r="D506" s="124"/>
    </row>
    <row r="507" spans="1:7" ht="16.5" customHeight="1" x14ac:dyDescent="0.3">
      <c r="A507" s="319" t="s">
        <v>30</v>
      </c>
      <c r="B507" s="320" t="s">
        <v>31</v>
      </c>
      <c r="C507" s="320"/>
      <c r="D507" s="320" t="s">
        <v>46</v>
      </c>
      <c r="E507" s="321" t="s">
        <v>310</v>
      </c>
      <c r="F507" s="321" t="s">
        <v>360</v>
      </c>
      <c r="G507" s="127"/>
    </row>
    <row r="508" spans="1:7" ht="16.5" customHeight="1" x14ac:dyDescent="0.3">
      <c r="A508" s="319"/>
      <c r="B508" s="41" t="s">
        <v>34</v>
      </c>
      <c r="C508" s="41" t="s">
        <v>33</v>
      </c>
      <c r="D508" s="320"/>
      <c r="E508" s="321"/>
      <c r="F508" s="321"/>
    </row>
    <row r="509" spans="1:7" x14ac:dyDescent="0.3">
      <c r="A509" s="6" t="s">
        <v>15</v>
      </c>
      <c r="B509" s="130">
        <v>2</v>
      </c>
      <c r="C509" s="130"/>
      <c r="D509" s="95"/>
      <c r="E509" s="94"/>
      <c r="F509" s="204"/>
    </row>
    <row r="510" spans="1:7" ht="36" customHeight="1" x14ac:dyDescent="0.3">
      <c r="A510" s="9" t="s">
        <v>218</v>
      </c>
      <c r="B510" s="130">
        <v>1</v>
      </c>
      <c r="C510" s="130"/>
      <c r="D510" s="156" t="s">
        <v>608</v>
      </c>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81">
        <f>IFERROR(E512/F512,"N.A")</f>
        <v>1</v>
      </c>
      <c r="E512" s="284">
        <f>COUNTIF('A3 Exploitation'!F509:F511,"ok")</f>
        <v>1</v>
      </c>
      <c r="F512" s="285">
        <f>COUNTA('A3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43391</v>
      </c>
      <c r="B517" s="124"/>
      <c r="C517" s="135"/>
      <c r="D517" s="124"/>
    </row>
    <row r="518" spans="1:7" ht="16.5" customHeight="1" x14ac:dyDescent="0.3">
      <c r="A518" s="319" t="s">
        <v>30</v>
      </c>
      <c r="B518" s="320" t="s">
        <v>31</v>
      </c>
      <c r="C518" s="320"/>
      <c r="D518" s="320" t="s">
        <v>46</v>
      </c>
      <c r="E518" s="321" t="s">
        <v>310</v>
      </c>
      <c r="F518" s="321" t="s">
        <v>360</v>
      </c>
      <c r="G518" s="127"/>
    </row>
    <row r="519" spans="1:7" ht="16.5" customHeight="1" x14ac:dyDescent="0.3">
      <c r="A519" s="319"/>
      <c r="B519" s="41" t="s">
        <v>34</v>
      </c>
      <c r="C519" s="41" t="s">
        <v>33</v>
      </c>
      <c r="D519" s="320"/>
      <c r="E519" s="321"/>
      <c r="F519" s="32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3" x14ac:dyDescent="0.3">
      <c r="A522" s="4" t="s">
        <v>47</v>
      </c>
      <c r="B522" s="130">
        <v>1</v>
      </c>
      <c r="C522" s="130"/>
      <c r="D522" s="95" t="s">
        <v>597</v>
      </c>
      <c r="E522" s="94"/>
      <c r="F522" s="204"/>
    </row>
    <row r="523" spans="1:7" x14ac:dyDescent="0.3">
      <c r="A523" s="70" t="s">
        <v>385</v>
      </c>
      <c r="B523" s="130" t="s">
        <v>32</v>
      </c>
      <c r="C523" s="131"/>
      <c r="D523" s="95"/>
      <c r="E523" s="94"/>
      <c r="F523" s="204"/>
    </row>
    <row r="524" spans="1:7"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0</v>
      </c>
      <c r="C532" s="140"/>
      <c r="D532" s="281">
        <f>IFERROR(E532/F532,"N.A")</f>
        <v>0</v>
      </c>
      <c r="E532" s="282">
        <f>COUNTIF('A3 Exploitation'!F520:F531,"ok")</f>
        <v>0</v>
      </c>
      <c r="F532" s="283">
        <f>COUNTA('A3 Exploitation'!F520:F531)</f>
        <v>1</v>
      </c>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43391</v>
      </c>
      <c r="B537" s="124"/>
      <c r="C537" s="135"/>
      <c r="D537" s="124"/>
      <c r="G537" s="127"/>
    </row>
    <row r="538" spans="1:7" ht="16.5" customHeight="1" x14ac:dyDescent="0.3">
      <c r="A538" s="319" t="s">
        <v>30</v>
      </c>
      <c r="B538" s="320" t="s">
        <v>31</v>
      </c>
      <c r="C538" s="320"/>
      <c r="D538" s="320" t="s">
        <v>46</v>
      </c>
      <c r="E538" s="321" t="s">
        <v>310</v>
      </c>
      <c r="F538" s="321" t="s">
        <v>360</v>
      </c>
      <c r="G538" s="127"/>
    </row>
    <row r="539" spans="1:7" ht="16.5" customHeight="1" x14ac:dyDescent="0.3">
      <c r="A539" s="319"/>
      <c r="B539" s="41" t="s">
        <v>34</v>
      </c>
      <c r="C539" s="41" t="s">
        <v>33</v>
      </c>
      <c r="D539" s="320"/>
      <c r="E539" s="321"/>
      <c r="F539" s="321"/>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0.81060606060606055</v>
      </c>
    </row>
    <row r="548" spans="1:4" ht="22.5" x14ac:dyDescent="0.45">
      <c r="A548" s="35" t="s">
        <v>45</v>
      </c>
      <c r="B548" s="181"/>
      <c r="C548" s="182"/>
      <c r="D548" s="183">
        <f>SUM(D544,D533,D513,D502,D443,D390,D357,D45,D317,D265,D157,D480,D204,D102)</f>
        <v>484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0.93436293436293438</v>
      </c>
    </row>
  </sheetData>
  <sheetProtection algorithmName="SHA-512" hashValue="nOr9oXqiHB8ZzcG85z9tr0l+BklEACbE9sV0EH5eJjI+A0SvjEWIh00QwatXOwqvdofykTN8Ko07bDRjPazW+Q==" saltValue="MUql60lDsutohRVGwRuix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G199"/>
  <sheetViews>
    <sheetView view="pageBreakPreview" zoomScale="78" zoomScaleNormal="90" zoomScaleSheetLayoutView="78" workbookViewId="0">
      <selection activeCell="D115" sqref="D11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12"/>
      <c r="E1" s="312"/>
      <c r="F1" s="312"/>
      <c r="G1" s="312"/>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36" t="s">
        <v>50</v>
      </c>
      <c r="B6" s="336"/>
      <c r="C6" s="336"/>
      <c r="D6" s="336"/>
      <c r="E6" s="336"/>
      <c r="F6" s="336"/>
      <c r="G6" s="125"/>
    </row>
    <row r="7" spans="1:7" s="12" customFormat="1" ht="21.75" customHeight="1" x14ac:dyDescent="0.45">
      <c r="A7" s="314" t="e">
        <f>#REF!</f>
        <v>#REF!</v>
      </c>
      <c r="B7" s="314"/>
      <c r="C7" s="314"/>
      <c r="D7" s="314"/>
      <c r="E7" s="314"/>
      <c r="F7" s="314"/>
      <c r="G7" s="125"/>
    </row>
    <row r="8" spans="1:7" s="12" customFormat="1" ht="24" x14ac:dyDescent="0.45">
      <c r="A8" s="14" t="s">
        <v>42</v>
      </c>
      <c r="B8" s="337" t="str">
        <f>'A4 Exploitation'!B9:F9</f>
        <v>Mme Meriam CHOUCHENE</v>
      </c>
      <c r="C8" s="337"/>
      <c r="D8" s="337"/>
      <c r="E8" s="337"/>
      <c r="F8" s="337"/>
      <c r="G8" s="125"/>
    </row>
    <row r="9" spans="1:7" s="12" customFormat="1" ht="24" x14ac:dyDescent="0.45">
      <c r="A9" s="15" t="s">
        <v>44</v>
      </c>
      <c r="B9" s="338" t="str">
        <f>'A4 Exploitation'!B10:F10</f>
        <v>Directeur magasin &amp; chefs rayons</v>
      </c>
      <c r="C9" s="338"/>
      <c r="D9" s="338"/>
      <c r="E9" s="338"/>
      <c r="F9" s="338"/>
      <c r="G9" s="125"/>
    </row>
    <row r="10" spans="1:7" s="12" customFormat="1" ht="24" x14ac:dyDescent="0.45">
      <c r="A10" s="14" t="s">
        <v>43</v>
      </c>
      <c r="B10" s="335">
        <f>'A4 Exploitation'!A8:F8</f>
        <v>0</v>
      </c>
      <c r="C10" s="335"/>
      <c r="D10" s="335"/>
      <c r="E10" s="335"/>
      <c r="F10" s="335"/>
      <c r="G10" s="125"/>
    </row>
    <row r="11" spans="1:7" s="12" customFormat="1" ht="24" x14ac:dyDescent="0.45">
      <c r="A11" s="14" t="s">
        <v>294</v>
      </c>
      <c r="B11" s="339">
        <f>D199</f>
        <v>0.93814432989690721</v>
      </c>
      <c r="C11" s="339"/>
      <c r="D11" s="339"/>
      <c r="E11" s="339"/>
      <c r="F11" s="339"/>
      <c r="G11" s="125"/>
    </row>
    <row r="12" spans="1:7" s="12" customFormat="1" ht="22.5" x14ac:dyDescent="0.45">
      <c r="A12" s="11"/>
      <c r="D12" s="318"/>
      <c r="E12" s="318"/>
      <c r="F12" s="318"/>
      <c r="G12" s="318"/>
    </row>
    <row r="13" spans="1:7" s="12" customFormat="1" ht="11.25" customHeight="1" x14ac:dyDescent="0.3">
      <c r="A13" s="319" t="s">
        <v>30</v>
      </c>
      <c r="B13" s="320" t="s">
        <v>31</v>
      </c>
      <c r="C13" s="320"/>
      <c r="D13" s="320" t="s">
        <v>46</v>
      </c>
      <c r="E13" s="320" t="s">
        <v>190</v>
      </c>
      <c r="F13" s="320" t="s">
        <v>191</v>
      </c>
      <c r="G13" s="112"/>
    </row>
    <row r="14" spans="1:7" s="12" customFormat="1" ht="12.75" customHeight="1" x14ac:dyDescent="0.3">
      <c r="A14" s="319"/>
      <c r="B14" s="34" t="s">
        <v>34</v>
      </c>
      <c r="C14" s="34" t="s">
        <v>33</v>
      </c>
      <c r="D14" s="320"/>
      <c r="E14" s="320"/>
      <c r="F14" s="320"/>
      <c r="G14" s="127"/>
    </row>
    <row r="15" spans="1:7" x14ac:dyDescent="0.3">
      <c r="A15" s="17"/>
      <c r="B15" s="17"/>
      <c r="C15" s="17"/>
      <c r="D15" s="17"/>
    </row>
    <row r="16" spans="1:7" ht="19.5" x14ac:dyDescent="0.4">
      <c r="A16" s="343" t="s">
        <v>0</v>
      </c>
      <c r="B16" s="344"/>
      <c r="C16" s="344"/>
      <c r="D16" s="344"/>
      <c r="E16" s="344"/>
      <c r="F16" s="344"/>
      <c r="G16" s="126" t="s">
        <v>356</v>
      </c>
    </row>
    <row r="17" spans="1:7" ht="33" x14ac:dyDescent="0.3">
      <c r="A17" s="17" t="s">
        <v>269</v>
      </c>
      <c r="B17" s="94">
        <v>1</v>
      </c>
      <c r="C17" s="94"/>
      <c r="D17" s="95" t="s">
        <v>593</v>
      </c>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5" t="s">
        <v>36</v>
      </c>
      <c r="B22" s="346"/>
      <c r="C22" s="347"/>
      <c r="D22" s="245">
        <f>SUM(B17:C21)</f>
        <v>9</v>
      </c>
    </row>
    <row r="23" spans="1:7" x14ac:dyDescent="0.3">
      <c r="A23" s="340" t="s">
        <v>295</v>
      </c>
      <c r="B23" s="341"/>
      <c r="C23" s="342"/>
      <c r="D23" s="33">
        <f>D22/(COUNT(B17:C21)*2)</f>
        <v>0.9</v>
      </c>
    </row>
    <row r="24" spans="1:7" s="22" customFormat="1" x14ac:dyDescent="0.3">
      <c r="A24" s="26"/>
      <c r="B24" s="27"/>
      <c r="C24" s="27"/>
      <c r="D24" s="28"/>
      <c r="G24" s="126"/>
    </row>
    <row r="25" spans="1:7" ht="19.5" x14ac:dyDescent="0.4">
      <c r="A25" s="348" t="s">
        <v>4</v>
      </c>
      <c r="B25" s="349"/>
      <c r="C25" s="349"/>
      <c r="D25" s="349"/>
      <c r="E25" s="349"/>
      <c r="F25" s="349"/>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0" t="s">
        <v>36</v>
      </c>
      <c r="B33" s="341"/>
      <c r="C33" s="342"/>
      <c r="D33" s="244">
        <f>SUM(B26:C32)</f>
        <v>14</v>
      </c>
    </row>
    <row r="34" spans="1:7" x14ac:dyDescent="0.3">
      <c r="A34" s="340" t="s">
        <v>295</v>
      </c>
      <c r="B34" s="341"/>
      <c r="C34" s="342"/>
      <c r="D34" s="33">
        <f>D33/(COUNT(B26:C32)*2)</f>
        <v>1</v>
      </c>
    </row>
    <row r="35" spans="1:7" s="22" customFormat="1" x14ac:dyDescent="0.3">
      <c r="A35" s="26"/>
      <c r="B35" s="27"/>
      <c r="C35" s="27"/>
      <c r="D35" s="28"/>
      <c r="G35" s="126"/>
    </row>
    <row r="36" spans="1:7" s="22" customFormat="1" ht="19.5" x14ac:dyDescent="0.4">
      <c r="A36" s="348" t="s">
        <v>219</v>
      </c>
      <c r="B36" s="349"/>
      <c r="C36" s="349"/>
      <c r="D36" s="349"/>
      <c r="E36" s="349"/>
      <c r="F36" s="349"/>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ht="33" x14ac:dyDescent="0.3">
      <c r="A41" s="17" t="s">
        <v>293</v>
      </c>
      <c r="B41" s="94">
        <v>1</v>
      </c>
      <c r="C41" s="94"/>
      <c r="D41" s="95" t="s">
        <v>590</v>
      </c>
      <c r="E41" s="94"/>
      <c r="F41" s="94"/>
      <c r="G41" s="126"/>
    </row>
    <row r="42" spans="1:7" s="22" customFormat="1" x14ac:dyDescent="0.3">
      <c r="A42" s="340" t="s">
        <v>36</v>
      </c>
      <c r="B42" s="341"/>
      <c r="C42" s="342"/>
      <c r="D42" s="244">
        <f>SUM(B37:C41)</f>
        <v>9</v>
      </c>
      <c r="E42" s="13"/>
      <c r="F42" s="13"/>
      <c r="G42" s="126"/>
    </row>
    <row r="43" spans="1:7" s="22" customFormat="1" x14ac:dyDescent="0.3">
      <c r="A43" s="340" t="s">
        <v>295</v>
      </c>
      <c r="B43" s="341"/>
      <c r="C43" s="342"/>
      <c r="D43" s="33">
        <f>D42/(COUNT(B37:C41)*2)</f>
        <v>0.9</v>
      </c>
      <c r="E43" s="13"/>
      <c r="F43" s="13"/>
      <c r="G43" s="126"/>
    </row>
    <row r="44" spans="1:7" s="22" customFormat="1" x14ac:dyDescent="0.3">
      <c r="A44" s="47"/>
      <c r="B44" s="48"/>
      <c r="C44" s="48"/>
      <c r="D44" s="49"/>
      <c r="G44" s="126"/>
    </row>
    <row r="45" spans="1:7" ht="19.5" x14ac:dyDescent="0.4">
      <c r="A45" s="350" t="s">
        <v>21</v>
      </c>
      <c r="B45" s="351"/>
      <c r="C45" s="351"/>
      <c r="D45" s="351"/>
      <c r="E45" s="351"/>
      <c r="F45" s="351"/>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1</v>
      </c>
      <c r="C51" s="120" t="str">
        <f>IF(B51=0, -5, "0")</f>
        <v>0</v>
      </c>
      <c r="D51" s="95" t="s">
        <v>610</v>
      </c>
      <c r="E51" s="94"/>
      <c r="F51" s="94"/>
    </row>
    <row r="52" spans="1:7" x14ac:dyDescent="0.3">
      <c r="A52" s="340" t="s">
        <v>36</v>
      </c>
      <c r="B52" s="341"/>
      <c r="C52" s="342"/>
      <c r="D52" s="244">
        <f>SUM(B46:C51)</f>
        <v>11</v>
      </c>
    </row>
    <row r="53" spans="1:7" x14ac:dyDescent="0.3">
      <c r="A53" s="340" t="s">
        <v>295</v>
      </c>
      <c r="B53" s="341"/>
      <c r="C53" s="342"/>
      <c r="D53" s="33">
        <f>D52/(COUNT(B46:C51)*2)</f>
        <v>0.91666666666666663</v>
      </c>
    </row>
    <row r="54" spans="1:7" s="22" customFormat="1" x14ac:dyDescent="0.3">
      <c r="A54" s="26"/>
      <c r="B54" s="27"/>
      <c r="C54" s="27"/>
      <c r="D54" s="28"/>
      <c r="G54" s="126"/>
    </row>
    <row r="55" spans="1:7" ht="19.5" x14ac:dyDescent="0.4">
      <c r="A55" s="348" t="s">
        <v>8</v>
      </c>
      <c r="B55" s="349"/>
      <c r="C55" s="349"/>
      <c r="D55" s="349"/>
      <c r="E55" s="349"/>
      <c r="F55" s="349"/>
    </row>
    <row r="56" spans="1:7" ht="36" x14ac:dyDescent="0.35">
      <c r="A56" s="43" t="s">
        <v>176</v>
      </c>
      <c r="B56" s="94">
        <v>1</v>
      </c>
      <c r="C56" s="120" t="str">
        <f>IF(B56=0, -5, "0")</f>
        <v>0</v>
      </c>
      <c r="D56" s="95" t="s">
        <v>468</v>
      </c>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21.7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0" t="s">
        <v>36</v>
      </c>
      <c r="B63" s="341"/>
      <c r="C63" s="342"/>
      <c r="D63" s="244">
        <f>SUM(B56:C62)</f>
        <v>13</v>
      </c>
    </row>
    <row r="64" spans="1:7" x14ac:dyDescent="0.3">
      <c r="A64" s="340" t="s">
        <v>295</v>
      </c>
      <c r="B64" s="341"/>
      <c r="C64" s="342"/>
      <c r="D64" s="33">
        <f>D63/(COUNT(B56:C62)*2)</f>
        <v>0.9285714285714286</v>
      </c>
    </row>
    <row r="65" spans="1:7" s="22" customFormat="1" x14ac:dyDescent="0.3">
      <c r="A65" s="26"/>
      <c r="B65" s="27"/>
      <c r="C65" s="27"/>
      <c r="D65" s="28"/>
      <c r="G65" s="126"/>
    </row>
    <row r="66" spans="1:7" ht="19.5" x14ac:dyDescent="0.4">
      <c r="A66" s="348" t="s">
        <v>130</v>
      </c>
      <c r="B66" s="349"/>
      <c r="C66" s="349"/>
      <c r="D66" s="349"/>
      <c r="E66" s="349"/>
      <c r="F66" s="349"/>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21.75" customHeight="1"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ht="33" x14ac:dyDescent="0.3">
      <c r="A79" s="17" t="s">
        <v>177</v>
      </c>
      <c r="B79" s="100">
        <v>1</v>
      </c>
      <c r="C79" s="94"/>
      <c r="D79" s="95" t="s">
        <v>586</v>
      </c>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0" t="s">
        <v>36</v>
      </c>
      <c r="B84" s="341"/>
      <c r="C84" s="342"/>
      <c r="D84" s="244">
        <f>SUM(B67:C83)</f>
        <v>25</v>
      </c>
    </row>
    <row r="85" spans="1:7" x14ac:dyDescent="0.3">
      <c r="A85" s="340" t="s">
        <v>295</v>
      </c>
      <c r="B85" s="341"/>
      <c r="C85" s="342"/>
      <c r="D85" s="33">
        <f>D84/(COUNT(B67:C83)*2)</f>
        <v>0.96153846153846156</v>
      </c>
    </row>
    <row r="86" spans="1:7" s="22" customFormat="1" x14ac:dyDescent="0.3">
      <c r="A86" s="26"/>
      <c r="B86" s="27"/>
      <c r="C86" s="27"/>
      <c r="D86" s="28"/>
      <c r="G86" s="126"/>
    </row>
    <row r="87" spans="1:7" ht="19.5" x14ac:dyDescent="0.4">
      <c r="A87" s="348" t="s">
        <v>211</v>
      </c>
      <c r="B87" s="349"/>
      <c r="C87" s="349"/>
      <c r="D87" s="349"/>
      <c r="E87" s="349"/>
      <c r="F87" s="349"/>
    </row>
    <row r="88" spans="1:7" ht="34.5" x14ac:dyDescent="0.4">
      <c r="A88" s="50" t="s">
        <v>273</v>
      </c>
      <c r="B88" s="110" t="s">
        <v>32</v>
      </c>
      <c r="C88" s="101"/>
      <c r="D88" s="95" t="s">
        <v>574</v>
      </c>
      <c r="E88" s="95"/>
      <c r="F88" s="94"/>
    </row>
    <row r="89" spans="1:7" ht="19.5" x14ac:dyDescent="0.4">
      <c r="A89" s="17" t="s">
        <v>272</v>
      </c>
      <c r="B89" s="110" t="s">
        <v>32</v>
      </c>
      <c r="C89" s="101"/>
      <c r="D89" s="95"/>
      <c r="E89" s="94"/>
      <c r="F89" s="94"/>
    </row>
    <row r="90" spans="1:7" ht="19.5" x14ac:dyDescent="0.4">
      <c r="A90" s="17" t="s">
        <v>300</v>
      </c>
      <c r="B90" s="110" t="s">
        <v>32</v>
      </c>
      <c r="C90" s="101"/>
      <c r="D90" s="107"/>
      <c r="E90" s="94"/>
      <c r="F90" s="94"/>
    </row>
    <row r="91" spans="1:7" ht="22.5" customHeight="1" x14ac:dyDescent="0.4">
      <c r="A91" s="23" t="s">
        <v>301</v>
      </c>
      <c r="B91" s="110" t="s">
        <v>32</v>
      </c>
      <c r="C91" s="101"/>
      <c r="D91" s="107"/>
      <c r="E91" s="94"/>
      <c r="F91" s="94"/>
    </row>
    <row r="92" spans="1:7" ht="19.5" x14ac:dyDescent="0.4">
      <c r="A92" s="20" t="s">
        <v>248</v>
      </c>
      <c r="B92" s="110" t="s">
        <v>32</v>
      </c>
      <c r="C92" s="101"/>
      <c r="D92" s="107"/>
      <c r="E92" s="94"/>
      <c r="F92" s="94"/>
    </row>
    <row r="93" spans="1:7" ht="25.5" customHeight="1"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t="s">
        <v>32</v>
      </c>
      <c r="C95" s="94"/>
      <c r="D95" s="95"/>
      <c r="E95" s="94"/>
      <c r="F95" s="94"/>
    </row>
    <row r="96" spans="1:7" x14ac:dyDescent="0.3">
      <c r="A96" s="25" t="s">
        <v>282</v>
      </c>
      <c r="B96" s="110" t="s">
        <v>32</v>
      </c>
      <c r="C96" s="94"/>
      <c r="D96" s="95"/>
      <c r="E96" s="94"/>
      <c r="F96" s="94"/>
    </row>
    <row r="97" spans="1:7" x14ac:dyDescent="0.3">
      <c r="A97" s="25" t="s">
        <v>283</v>
      </c>
      <c r="B97" s="110" t="s">
        <v>32</v>
      </c>
      <c r="C97" s="94"/>
      <c r="D97" s="95"/>
      <c r="E97" s="94"/>
      <c r="F97" s="94"/>
    </row>
    <row r="98" spans="1:7" x14ac:dyDescent="0.3">
      <c r="A98" s="17" t="s">
        <v>134</v>
      </c>
      <c r="B98" s="110" t="s">
        <v>32</v>
      </c>
      <c r="C98" s="94"/>
      <c r="D98" s="95"/>
      <c r="E98" s="94"/>
      <c r="F98" s="94"/>
    </row>
    <row r="99" spans="1:7" ht="22.5" customHeight="1"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t="s">
        <v>32</v>
      </c>
      <c r="C101" s="94"/>
      <c r="D101" s="95"/>
      <c r="E101" s="94"/>
      <c r="F101" s="94"/>
    </row>
    <row r="102" spans="1:7" x14ac:dyDescent="0.3">
      <c r="A102" s="340" t="s">
        <v>36</v>
      </c>
      <c r="B102" s="341"/>
      <c r="C102" s="342"/>
      <c r="D102" s="244">
        <f>SUM(B88:C101)</f>
        <v>0</v>
      </c>
    </row>
    <row r="103" spans="1:7" x14ac:dyDescent="0.3">
      <c r="A103" s="340" t="s">
        <v>295</v>
      </c>
      <c r="B103" s="341"/>
      <c r="C103" s="342"/>
      <c r="D103" s="33" t="e">
        <f>D102/(COUNT(B88:C101)*2)</f>
        <v>#DIV/0!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8" t="s">
        <v>212</v>
      </c>
      <c r="B106" s="349"/>
      <c r="C106" s="349"/>
      <c r="D106" s="349"/>
      <c r="E106" s="349"/>
      <c r="F106" s="349"/>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0.25" customHeight="1" x14ac:dyDescent="0.4">
      <c r="A111" s="21" t="s">
        <v>248</v>
      </c>
      <c r="B111" s="110">
        <v>2</v>
      </c>
      <c r="C111" s="101"/>
      <c r="D111" s="107"/>
      <c r="E111" s="94"/>
      <c r="F111" s="94"/>
      <c r="G111" s="126"/>
    </row>
    <row r="112" spans="1:7" s="22" customFormat="1" ht="22.5" customHeight="1"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611</v>
      </c>
      <c r="E115" s="94"/>
      <c r="F115" s="94"/>
      <c r="G115" s="126"/>
    </row>
    <row r="116" spans="1:7" s="22" customFormat="1" ht="18" x14ac:dyDescent="0.35">
      <c r="A116" s="46" t="s">
        <v>317</v>
      </c>
      <c r="B116" s="110">
        <v>2</v>
      </c>
      <c r="C116" s="120" t="str">
        <f>IF(B116=0, -5, "0")</f>
        <v>0</v>
      </c>
      <c r="D116" s="95"/>
      <c r="E116" s="94"/>
      <c r="F116" s="94"/>
      <c r="G116" s="126"/>
    </row>
    <row r="117" spans="1:7" s="22" customFormat="1" ht="33" x14ac:dyDescent="0.3">
      <c r="A117" s="51" t="s">
        <v>232</v>
      </c>
      <c r="B117" s="110">
        <v>1</v>
      </c>
      <c r="C117" s="94"/>
      <c r="D117" s="95" t="s">
        <v>575</v>
      </c>
      <c r="E117" s="94"/>
      <c r="F117" s="94"/>
      <c r="G117" s="126"/>
    </row>
    <row r="118" spans="1:7" s="22" customFormat="1" x14ac:dyDescent="0.3">
      <c r="A118" s="340" t="s">
        <v>36</v>
      </c>
      <c r="B118" s="341"/>
      <c r="C118" s="342"/>
      <c r="D118" s="244">
        <f>SUM(B107:C117)</f>
        <v>21</v>
      </c>
      <c r="E118" s="13"/>
      <c r="F118" s="13"/>
      <c r="G118" s="126"/>
    </row>
    <row r="119" spans="1:7" s="22" customFormat="1" x14ac:dyDescent="0.3">
      <c r="A119" s="340" t="s">
        <v>295</v>
      </c>
      <c r="B119" s="341"/>
      <c r="C119" s="342"/>
      <c r="D119" s="33">
        <f>D118/(COUNT(B107:C117)*2)</f>
        <v>0.95454545454545459</v>
      </c>
      <c r="E119" s="13"/>
      <c r="F119" s="13"/>
      <c r="G119" s="126"/>
    </row>
    <row r="120" spans="1:7" s="22" customFormat="1" x14ac:dyDescent="0.3">
      <c r="A120" s="26"/>
      <c r="B120" s="27"/>
      <c r="C120" s="27"/>
      <c r="D120" s="28"/>
      <c r="G120" s="126"/>
    </row>
    <row r="121" spans="1:7" ht="19.5" x14ac:dyDescent="0.4">
      <c r="A121" s="348" t="s">
        <v>185</v>
      </c>
      <c r="B121" s="349"/>
      <c r="C121" s="349"/>
      <c r="D121" s="349"/>
      <c r="E121" s="349"/>
      <c r="F121" s="349"/>
    </row>
    <row r="122" spans="1:7" x14ac:dyDescent="0.3">
      <c r="A122" s="44" t="s">
        <v>275</v>
      </c>
      <c r="B122" s="111">
        <v>2</v>
      </c>
      <c r="C122" s="94"/>
      <c r="D122" s="113"/>
      <c r="E122" s="113"/>
      <c r="F122" s="94"/>
    </row>
    <row r="123" spans="1:7" x14ac:dyDescent="0.3">
      <c r="A123" s="44" t="s">
        <v>272</v>
      </c>
      <c r="B123" s="111" t="s">
        <v>32</v>
      </c>
      <c r="C123" s="94"/>
      <c r="D123" s="95"/>
      <c r="E123" s="95"/>
      <c r="F123" s="94"/>
    </row>
    <row r="124" spans="1:7" ht="19.5" x14ac:dyDescent="0.4">
      <c r="A124" s="17" t="s">
        <v>293</v>
      </c>
      <c r="B124" s="111">
        <v>2</v>
      </c>
      <c r="C124" s="101"/>
      <c r="D124" s="95"/>
      <c r="E124" s="95"/>
      <c r="F124" s="94"/>
    </row>
    <row r="125" spans="1:7" ht="19.5" x14ac:dyDescent="0.4">
      <c r="A125" s="20" t="s">
        <v>247</v>
      </c>
      <c r="B125" s="111" t="s">
        <v>32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579</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0" t="s">
        <v>36</v>
      </c>
      <c r="B133" s="341"/>
      <c r="C133" s="342"/>
      <c r="D133" s="244">
        <f>SUM(B122:C132)</f>
        <v>16</v>
      </c>
    </row>
    <row r="134" spans="1:7" x14ac:dyDescent="0.3">
      <c r="A134" s="340" t="s">
        <v>295</v>
      </c>
      <c r="B134" s="341"/>
      <c r="C134" s="342"/>
      <c r="D134" s="32">
        <f>D133/(COUNT(B122:C132)*2)</f>
        <v>1</v>
      </c>
    </row>
    <row r="135" spans="1:7" s="22" customFormat="1" x14ac:dyDescent="0.3">
      <c r="A135" s="26"/>
      <c r="B135" s="27"/>
      <c r="C135" s="27"/>
      <c r="D135" s="31"/>
      <c r="G135" s="126"/>
    </row>
    <row r="136" spans="1:7" ht="19.5" x14ac:dyDescent="0.4">
      <c r="A136" s="348" t="s">
        <v>71</v>
      </c>
      <c r="B136" s="349"/>
      <c r="C136" s="349"/>
      <c r="D136" s="349"/>
      <c r="E136" s="349"/>
      <c r="F136" s="349"/>
    </row>
    <row r="137" spans="1:7" ht="34.5" x14ac:dyDescent="0.4">
      <c r="A137" s="23" t="s">
        <v>302</v>
      </c>
      <c r="B137" s="110">
        <v>1</v>
      </c>
      <c r="C137" s="101"/>
      <c r="D137" s="95" t="s">
        <v>609</v>
      </c>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ht="33" x14ac:dyDescent="0.3">
      <c r="A140" s="52" t="s">
        <v>278</v>
      </c>
      <c r="B140" s="110">
        <v>1</v>
      </c>
      <c r="C140" s="95"/>
      <c r="D140" s="95" t="s">
        <v>582</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40" t="s">
        <v>36</v>
      </c>
      <c r="B149" s="341"/>
      <c r="C149" s="342"/>
      <c r="D149" s="244">
        <f>SUM(B137:C148)</f>
        <v>20</v>
      </c>
    </row>
    <row r="150" spans="1:7" x14ac:dyDescent="0.3">
      <c r="A150" s="340" t="s">
        <v>295</v>
      </c>
      <c r="B150" s="341"/>
      <c r="C150" s="342"/>
      <c r="D150" s="33">
        <f>D149/(COUNT(B137:C148)*2)</f>
        <v>0.90909090909090906</v>
      </c>
    </row>
    <row r="151" spans="1:7" s="22" customFormat="1" x14ac:dyDescent="0.3">
      <c r="A151" s="26"/>
      <c r="B151" s="27"/>
      <c r="C151" s="27"/>
      <c r="D151" s="28"/>
      <c r="G151" s="126"/>
    </row>
    <row r="152" spans="1:7" ht="19.5" x14ac:dyDescent="0.4">
      <c r="A152" s="348" t="s">
        <v>217</v>
      </c>
      <c r="B152" s="349"/>
      <c r="C152" s="349"/>
      <c r="D152" s="349"/>
      <c r="E152" s="349"/>
      <c r="F152" s="349"/>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1</v>
      </c>
      <c r="C158" s="94"/>
      <c r="D158" s="129" t="s">
        <v>592</v>
      </c>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0" t="s">
        <v>36</v>
      </c>
      <c r="B161" s="346"/>
      <c r="C161" s="347"/>
      <c r="D161" s="245">
        <f>SUM(B153:C160)</f>
        <v>15</v>
      </c>
    </row>
    <row r="162" spans="1:7" x14ac:dyDescent="0.3">
      <c r="A162" s="340" t="s">
        <v>295</v>
      </c>
      <c r="B162" s="341"/>
      <c r="C162" s="342"/>
      <c r="D162" s="33">
        <f>D161/(COUNT(B153:C160)*2)</f>
        <v>0.9375</v>
      </c>
    </row>
    <row r="163" spans="1:7" s="22" customFormat="1" x14ac:dyDescent="0.3">
      <c r="A163" s="26"/>
      <c r="B163" s="27"/>
      <c r="C163" s="29"/>
      <c r="D163" s="30"/>
      <c r="G163" s="126"/>
    </row>
    <row r="164" spans="1:7" ht="19.5" x14ac:dyDescent="0.4">
      <c r="A164" s="348" t="s">
        <v>77</v>
      </c>
      <c r="B164" s="349"/>
      <c r="C164" s="349"/>
      <c r="D164" s="349"/>
      <c r="E164" s="349"/>
      <c r="F164" s="349"/>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40" t="s">
        <v>36</v>
      </c>
      <c r="B169" s="341"/>
      <c r="C169" s="342"/>
      <c r="D169" s="244">
        <f>SUM(B165:C168)</f>
        <v>8</v>
      </c>
    </row>
    <row r="170" spans="1:7" x14ac:dyDescent="0.3">
      <c r="A170" s="340" t="s">
        <v>295</v>
      </c>
      <c r="B170" s="341"/>
      <c r="C170" s="342"/>
      <c r="D170" s="33">
        <f>D169/(COUNT(B165:C168)*2)</f>
        <v>1</v>
      </c>
    </row>
    <row r="171" spans="1:7" s="22" customFormat="1" x14ac:dyDescent="0.3">
      <c r="A171" s="26"/>
      <c r="B171" s="27"/>
      <c r="C171" s="27"/>
      <c r="D171" s="28"/>
      <c r="G171" s="126"/>
    </row>
    <row r="172" spans="1:7" ht="19.5" x14ac:dyDescent="0.4">
      <c r="A172" s="352" t="s">
        <v>17</v>
      </c>
      <c r="B172" s="353"/>
      <c r="C172" s="353"/>
      <c r="D172" s="353"/>
      <c r="E172" s="353"/>
      <c r="F172" s="353"/>
    </row>
    <row r="173" spans="1:7" ht="33" x14ac:dyDescent="0.3">
      <c r="A173" s="20" t="s">
        <v>180</v>
      </c>
      <c r="B173" s="94">
        <v>1</v>
      </c>
      <c r="C173" s="94"/>
      <c r="D173" s="95" t="s">
        <v>595</v>
      </c>
      <c r="E173" s="94"/>
      <c r="F173" s="94"/>
    </row>
    <row r="174" spans="1:7" x14ac:dyDescent="0.3">
      <c r="A174" s="17" t="s">
        <v>87</v>
      </c>
      <c r="B174" s="94">
        <v>2</v>
      </c>
      <c r="C174" s="94"/>
      <c r="D174" s="119"/>
      <c r="E174" s="94"/>
      <c r="F174" s="94"/>
    </row>
    <row r="175" spans="1:7" x14ac:dyDescent="0.3">
      <c r="A175" s="44" t="s">
        <v>197</v>
      </c>
      <c r="B175" s="94">
        <v>1</v>
      </c>
      <c r="C175" s="94"/>
      <c r="D175" s="95" t="s">
        <v>578</v>
      </c>
      <c r="E175" s="94"/>
      <c r="F175" s="94"/>
    </row>
    <row r="176" spans="1:7" x14ac:dyDescent="0.3">
      <c r="A176" s="17" t="s">
        <v>150</v>
      </c>
      <c r="B176" s="94">
        <v>2</v>
      </c>
      <c r="C176" s="94"/>
      <c r="D176" s="95"/>
      <c r="E176" s="95"/>
      <c r="F176" s="94"/>
    </row>
    <row r="177" spans="1:7" x14ac:dyDescent="0.3">
      <c r="A177" s="340" t="s">
        <v>36</v>
      </c>
      <c r="B177" s="341"/>
      <c r="C177" s="342"/>
      <c r="D177" s="244">
        <f>SUM(B173:C176)</f>
        <v>6</v>
      </c>
    </row>
    <row r="178" spans="1:7" x14ac:dyDescent="0.3">
      <c r="A178" s="340" t="s">
        <v>295</v>
      </c>
      <c r="B178" s="341"/>
      <c r="C178" s="342"/>
      <c r="D178" s="33">
        <f>D177/(COUNT(B173:C176)*2)</f>
        <v>0.75</v>
      </c>
    </row>
    <row r="179" spans="1:7" s="22" customFormat="1" x14ac:dyDescent="0.3">
      <c r="A179" s="26"/>
      <c r="B179" s="27"/>
      <c r="C179" s="27"/>
      <c r="D179" s="28"/>
      <c r="G179" s="126"/>
    </row>
    <row r="180" spans="1:7" ht="19.5" x14ac:dyDescent="0.4">
      <c r="A180" s="348" t="s">
        <v>78</v>
      </c>
      <c r="B180" s="349"/>
      <c r="C180" s="349"/>
      <c r="D180" s="349"/>
      <c r="E180" s="349"/>
      <c r="F180" s="349"/>
    </row>
    <row r="181" spans="1:7" x14ac:dyDescent="0.3">
      <c r="A181" s="44" t="s">
        <v>315</v>
      </c>
      <c r="B181" s="94">
        <v>2</v>
      </c>
      <c r="C181" s="94"/>
      <c r="D181" s="95"/>
      <c r="E181" s="95"/>
      <c r="F181" s="94"/>
    </row>
    <row r="182" spans="1:7" ht="33" x14ac:dyDescent="0.3">
      <c r="A182" s="52" t="s">
        <v>220</v>
      </c>
      <c r="B182" s="94">
        <v>1</v>
      </c>
      <c r="C182" s="94"/>
      <c r="D182" s="95" t="s">
        <v>583</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0" t="s">
        <v>36</v>
      </c>
      <c r="B186" s="341"/>
      <c r="C186" s="342"/>
      <c r="D186" s="244">
        <f>SUM(B181:C185)</f>
        <v>9</v>
      </c>
    </row>
    <row r="187" spans="1:7" x14ac:dyDescent="0.3">
      <c r="A187" s="340" t="s">
        <v>295</v>
      </c>
      <c r="B187" s="341"/>
      <c r="C187" s="342"/>
      <c r="D187" s="33">
        <f>D186/(COUNT(B181:C185)*2)</f>
        <v>0.9</v>
      </c>
    </row>
    <row r="188" spans="1:7" s="22" customFormat="1" x14ac:dyDescent="0.3">
      <c r="A188" s="26"/>
      <c r="B188" s="27"/>
      <c r="C188" s="27"/>
      <c r="D188" s="28"/>
      <c r="G188" s="126"/>
    </row>
    <row r="189" spans="1:7" ht="19.5" x14ac:dyDescent="0.4">
      <c r="A189" s="348" t="s">
        <v>216</v>
      </c>
      <c r="B189" s="349"/>
      <c r="C189" s="349"/>
      <c r="D189" s="349"/>
      <c r="E189" s="349"/>
      <c r="F189" s="349"/>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40" t="s">
        <v>36</v>
      </c>
      <c r="B194" s="341"/>
      <c r="C194" s="342"/>
      <c r="D194" s="54">
        <f>SUM(B190:C193)</f>
        <v>6</v>
      </c>
    </row>
    <row r="195" spans="1:6" x14ac:dyDescent="0.3">
      <c r="A195" s="340" t="s">
        <v>295</v>
      </c>
      <c r="B195" s="341"/>
      <c r="C195" s="342"/>
      <c r="D195" s="33">
        <f>D194/(COUNT(B190:C193)*2)</f>
        <v>1</v>
      </c>
    </row>
    <row r="197" spans="1:6" ht="18" x14ac:dyDescent="0.35">
      <c r="A197" s="64" t="s">
        <v>518</v>
      </c>
      <c r="B197" s="63"/>
      <c r="C197" s="63"/>
      <c r="D197" s="294">
        <f>E197/F197</f>
        <v>0.5</v>
      </c>
      <c r="E197" s="300">
        <f>COUNTIF('A3 Technique'!F17:F193,"ok")</f>
        <v>4</v>
      </c>
      <c r="F197" s="300">
        <f>COUNTA('A3 Technique'!F17:F193)</f>
        <v>8</v>
      </c>
    </row>
    <row r="198" spans="1:6" ht="22.5" x14ac:dyDescent="0.3">
      <c r="A198" s="35" t="s">
        <v>45</v>
      </c>
      <c r="B198" s="36"/>
      <c r="C198" s="37"/>
      <c r="D198" s="38">
        <f>SUM(D194,D186,D177,D169,D161,D63,D52,D33,D22,D118,D149,D133,D102,D84,D42)</f>
        <v>182</v>
      </c>
    </row>
    <row r="199" spans="1:6" ht="22.5" x14ac:dyDescent="0.3">
      <c r="A199" s="35" t="s">
        <v>323</v>
      </c>
      <c r="B199" s="36"/>
      <c r="C199" s="37"/>
      <c r="D199" s="39">
        <f>D198/(COUNT(B190:C193,B181:C185,B173:C176,B165:C168,B153:C160,B56:C62,B46:C51,B26:C32,B17:C21,B107:C117,B137:C148,B122:C132,B88:C101,B67:C83,B37:C41)*2)</f>
        <v>0.93814432989690721</v>
      </c>
    </row>
  </sheetData>
  <sheetProtection algorithmName="SHA-512" hashValue="8K39hV+4W0RJfA2qDJJZqYm9XIQ+i/0O5hE6Fk8t5yUW7EGXgnsUwzM6PBBcAuxr8NNfosnFU9qQsnkLR8K89A==" saltValue="FfeuRLxe1d81mm7hlxMAXA=="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2018-10-26T16:41:08Z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