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LC\Desktop\"/>
    </mc:Choice>
  </mc:AlternateContent>
  <bookViews>
    <workbookView xWindow="0" yWindow="0" windowWidth="20490" windowHeight="7620"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47" l="1"/>
  <c r="B9" i="47"/>
  <c r="B8" i="47"/>
  <c r="B10" i="45"/>
  <c r="B9" i="45"/>
  <c r="B8" i="45"/>
  <c r="E710" i="48"/>
  <c r="E657" i="48"/>
  <c r="E43" i="48"/>
  <c r="B112" i="29"/>
  <c r="B111"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D616" i="48" s="1"/>
  <c r="A603" i="48"/>
  <c r="C590" i="48"/>
  <c r="C586" i="48"/>
  <c r="C583" i="48"/>
  <c r="C576" i="48"/>
  <c r="C575" i="48"/>
  <c r="C573" i="48"/>
  <c r="C572" i="48"/>
  <c r="D578" i="48" s="1"/>
  <c r="D579" i="48" s="1"/>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339" i="48"/>
  <c r="D340" i="48" s="1"/>
  <c r="D629" i="48"/>
  <c r="D630" i="48" s="1"/>
  <c r="D223" i="48"/>
  <c r="D224" i="48" s="1"/>
  <c r="D710" i="48"/>
  <c r="B710" i="48" s="1"/>
  <c r="D711" i="48" s="1"/>
  <c r="D689" i="48"/>
  <c r="B689" i="48" s="1"/>
  <c r="D690" i="48" s="1"/>
  <c r="D691" i="48" s="1"/>
  <c r="B102" i="29" s="1"/>
  <c r="D657" i="48"/>
  <c r="B657" i="48" s="1"/>
  <c r="D658" i="48" s="1"/>
  <c r="D659" i="48" s="1"/>
  <c r="D596" i="48"/>
  <c r="D599" i="48" s="1"/>
  <c r="D600" i="48" s="1"/>
  <c r="B91" i="29"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262" i="48"/>
  <c r="D617" i="48"/>
  <c r="D420" i="48"/>
  <c r="C124" i="44"/>
  <c r="C96" i="44"/>
  <c r="D244" i="48" l="1"/>
  <c r="D245" i="48" s="1"/>
  <c r="B56" i="29" s="1"/>
  <c r="D661" i="48"/>
  <c r="D662" i="48" s="1"/>
  <c r="B96" i="29" s="1"/>
  <c r="D597" i="48"/>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D714" i="48"/>
  <c r="D712" i="48"/>
  <c r="C177" i="44"/>
  <c r="C160" i="44"/>
  <c r="C237" i="44"/>
  <c r="C214" i="44"/>
  <c r="C292" i="44"/>
  <c r="C280" i="44"/>
  <c r="C358" i="44"/>
  <c r="C349" i="44"/>
  <c r="C417" i="44"/>
  <c r="C403" i="44"/>
  <c r="C463" i="44"/>
  <c r="C453" i="44"/>
  <c r="C511" i="44"/>
  <c r="C504" i="44"/>
  <c r="C552" i="44"/>
  <c r="C654" i="44"/>
  <c r="C276" i="44"/>
  <c r="C275" i="44"/>
  <c r="C157" i="44"/>
  <c r="D718" i="48" l="1"/>
  <c r="D719" i="48" s="1"/>
  <c r="D715" i="48"/>
  <c r="B107" i="29" s="1"/>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D134" i="47" s="1"/>
  <c r="D135" i="47" s="1"/>
  <c r="C116" i="47"/>
  <c r="C115" i="47"/>
  <c r="C110" i="47"/>
  <c r="C109" i="47"/>
  <c r="D118" i="47" s="1"/>
  <c r="D119" i="47" s="1"/>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8" i="45" l="1"/>
  <c r="D59" i="45" s="1"/>
  <c r="D100" i="45"/>
  <c r="D101" i="45" s="1"/>
  <c r="D58" i="47"/>
  <c r="D59" i="47" s="1"/>
  <c r="D79" i="45"/>
  <c r="D80" i="45" s="1"/>
  <c r="D385" i="44"/>
  <c r="D386" i="44" s="1"/>
  <c r="D134" i="45"/>
  <c r="D135" i="45" s="1"/>
  <c r="D165" i="47"/>
  <c r="D166" i="47" s="1"/>
  <c r="D44" i="44"/>
  <c r="D47" i="44" s="1"/>
  <c r="D48" i="44" s="1"/>
  <c r="B40" i="29" s="1"/>
  <c r="D182" i="44"/>
  <c r="D183" i="44" s="1"/>
  <c r="B50" i="29" s="1"/>
  <c r="B12" i="48"/>
  <c r="B31" i="29"/>
  <c r="B25" i="29"/>
  <c r="D149" i="45"/>
  <c r="D150" i="45" s="1"/>
  <c r="D261" i="44"/>
  <c r="D262" i="44" s="1"/>
  <c r="D165" i="45"/>
  <c r="D166" i="45" s="1"/>
  <c r="D177" i="45"/>
  <c r="D178" i="45" s="1"/>
  <c r="D100" i="47"/>
  <c r="D101" i="47" s="1"/>
  <c r="D79" i="47"/>
  <c r="D80" i="47" s="1"/>
  <c r="D149" i="47"/>
  <c r="D150" i="47" s="1"/>
  <c r="D177" i="47"/>
  <c r="D178" i="47" s="1"/>
  <c r="D118" i="45"/>
  <c r="D119" i="45" s="1"/>
  <c r="D578" i="44"/>
  <c r="D579" i="44" s="1"/>
  <c r="D616" i="44"/>
  <c r="D617" i="44" s="1"/>
  <c r="D199" i="44"/>
  <c r="D200" i="44" s="1"/>
  <c r="D629" i="44"/>
  <c r="D630" i="44" s="1"/>
  <c r="D339" i="44"/>
  <c r="D340" i="44" s="1"/>
  <c r="D223" i="44"/>
  <c r="D224" i="44" s="1"/>
  <c r="D213" i="47"/>
  <c r="D211" i="47"/>
  <c r="D211" i="45"/>
  <c r="D658" i="44"/>
  <c r="D659" i="44" s="1"/>
  <c r="D240" i="44"/>
  <c r="B240" i="44" s="1"/>
  <c r="D241" i="44" s="1"/>
  <c r="D296" i="44"/>
  <c r="D297" i="44" s="1"/>
  <c r="D420" i="44"/>
  <c r="D467" i="44"/>
  <c r="D468" i="44" s="1"/>
  <c r="D596" i="44"/>
  <c r="D690" i="44"/>
  <c r="D691" i="44" s="1"/>
  <c r="B101" i="29" s="1"/>
  <c r="D711" i="44"/>
  <c r="D714" i="44" s="1"/>
  <c r="D556" i="44"/>
  <c r="D557" i="44" s="1"/>
  <c r="D515" i="44"/>
  <c r="B515" i="44" s="1"/>
  <c r="D516" i="44" s="1"/>
  <c r="D517" i="44" s="1"/>
  <c r="B80" i="29" s="1"/>
  <c r="D362" i="44"/>
  <c r="D363" i="44" s="1"/>
  <c r="D127" i="44"/>
  <c r="B127" i="44" s="1"/>
  <c r="D128" i="44" s="1"/>
  <c r="D129" i="44" s="1"/>
  <c r="B45" i="29" s="1"/>
  <c r="D423" i="44" l="1"/>
  <c r="D424" i="44" s="1"/>
  <c r="B70" i="29" s="1"/>
  <c r="D214" i="47"/>
  <c r="D215" i="47" s="1"/>
  <c r="B11" i="47" s="1"/>
  <c r="D717" i="44"/>
  <c r="B35" i="29" s="1"/>
  <c r="D214" i="45"/>
  <c r="D215" i="45" s="1"/>
  <c r="D599" i="44"/>
  <c r="D600" i="44" s="1"/>
  <c r="B90" i="29" s="1"/>
  <c r="D244" i="44"/>
  <c r="D245" i="44" s="1"/>
  <c r="B55" i="29" s="1"/>
  <c r="D661" i="44"/>
  <c r="D662" i="44" s="1"/>
  <c r="B95" i="29" s="1"/>
  <c r="D299" i="44"/>
  <c r="D300" i="44" s="1"/>
  <c r="B60" i="29" s="1"/>
  <c r="D712" i="44"/>
  <c r="D597" i="44"/>
  <c r="D242" i="44"/>
  <c r="D559" i="44"/>
  <c r="D560" i="44" s="1"/>
  <c r="B85" i="29" s="1"/>
  <c r="D470" i="44"/>
  <c r="D471" i="44" s="1"/>
  <c r="B75" i="29" s="1"/>
  <c r="D421" i="44"/>
  <c r="D365" i="44"/>
  <c r="D366" i="44" s="1"/>
  <c r="B65" i="29" s="1"/>
  <c r="D45" i="44"/>
  <c r="D715" i="44"/>
  <c r="B106" i="29" s="1"/>
  <c r="B11" i="45" l="1"/>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<sst xmlns="http://schemas.openxmlformats.org/spreadsheetml/2006/main" count="2683" uniqueCount="586">
  <si>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</si>
  <si>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</si>
  <si>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</si>
  <si>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</si>
  <si>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</si>
  <si>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</si>
  <si>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</si>
  <si>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</si>
  <si>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</si>
  <si>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</si>
  <si>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</si>
  <si>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</si>
  <si>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</si>
  <si>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</si>
  <si>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</si>
  <si>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</si>
  <si>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</si>
  <si>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</si>
  <si>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</si>
  <si>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</si>
  <si>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</si>
  <si>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</si>
  <si>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</si>
  <si>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</si>
  <si>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</si>
  <si>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</si>
  <si>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</si>
  <si>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</si>
  <si>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</si>
  <si>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</si>
  <si>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</si>
  <si>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</si>
  <si>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</si>
  <si>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</si>
  <si>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</si>
  <si>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</si>
  <si>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</si>
  <si>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</si>
  <si>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</si>
  <si>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</si>
  <si>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</si>
  <si>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</si>
  <si>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</si>
  <si>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</si>
  <si>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</si>
  <si>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</si>
  <si>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</si>
  <si>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</si>
  <si>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</si>
  <si>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</si>
  <si>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</si>
  <si>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</si>
  <si>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</si>
  <si>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</si>
  <si>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</si>
  <si>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</si>
  <si>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</si>
  <si>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</si>
  <si>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</si>
  <si>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</si>
  <si>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</si>
  <si>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</si>
  <si>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</si>
  <si>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</si>
  <si>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</si>
  <si>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</si>
  <si>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</si>
  <si>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</si>
  <si>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</si>
  <si>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</si>
  <si>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</si>
  <si>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</si>
  <si>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</si>
  <si>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</si>
  <si>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</si>
  <si>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</si>
  <si>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</si>
  <si>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</si>
  <si>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</si>
  <si>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</si>
  <si>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</si>
  <si>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</si>
  <si>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</si>
  <si>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</si>
  <si>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</si>
  <si>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</si>
  <si>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</si>
  <si>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</si>
  <si>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</si>
  <si>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</si>
  <si>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</si>
  <si>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</si>
  <si>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</si>
  <si>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</si>
  <si>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</si>
  <si>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</si>
  <si>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</si>
  <si>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</si>
  <si>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</si>
  <si>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</si>
  <si>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</si>
  <si>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</si>
  <si>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</si>
  <si>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</si>
  <si>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</si>
  <si>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</si>
  <si>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</si>
  <si>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</si>
  <si>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</si>
  <si>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</si>
  <si>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</si>
  <si>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</si>
  <si>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</si>
  <si>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</si>
  <si>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</si>
  <si>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</si>
  <si>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</si>
  <si>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</si>
  <si>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</si>
  <si>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</si>
  <si>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</si>
  <si>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</si>
  <si>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</si>
  <si>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</si>
  <si>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</si>
  <si>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</si>
  <si>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</si>
  <si>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</si>
  <si>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</si>
  <si>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</si>
  <si>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</si>
  <si>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</si>
  <si>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</si>
  <si>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</si>
  <si>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</si>
  <si>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</si>
  <si>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</si>
  <si>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</si>
  <si>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</si>
  <si>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</si>
  <si>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</si>
  <si>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</si>
  <si>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</si>
  <si>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</si>
  <si>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</si>
  <si>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</si>
  <si>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</si>
  <si>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</si>
  <si>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</si>
  <si>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</si>
  <si>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</si>
  <si>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</si>
  <si>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</si>
  <si>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</si>
  <si>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</si>
  <si>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</si>
  <si>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</si>
  <si>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</si>
  <si>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</si>
  <si>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</si>
  <si>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</si>
  <si>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</si>
  <si>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</si>
  <si>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</si>
  <si>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</si>
  <si>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</si>
  <si>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</si>
  <si>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</si>
  <si>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</si>
  <si>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</si>
  <si>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</si>
  <si>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</si>
  <si>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</si>
  <si>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</si>
  <si>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</si>
  <si>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</si>
  <si>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</si>
  <si>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</si>
  <si>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</si>
  <si>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</si>
  <si>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</si>
  <si>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</si>
  <si>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</si>
  <si>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</si>
  <si>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</si>
  <si>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</si>
  <si>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</si>
  <si>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</si>
  <si>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</si>
  <si>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</si>
  <si>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</si>
  <si>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</si>
  <si>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</si>
  <si>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</si>
  <si>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</si>
  <si>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</si>
  <si>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</si>
  <si>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</si>
  <si>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</si>
  <si>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</si>
  <si>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</si>
  <si>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</si>
  <si>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</si>
  <si>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</si>
  <si>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</si>
  <si>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</si>
  <si>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</si>
  <si>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</si>
  <si>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</si>
  <si>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</si>
  <si>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</si>
  <si>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</si>
  <si>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</si>
  <si>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</si>
  <si>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</si>
  <si>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</si>
  <si>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</si>
  <si>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</si>
  <si>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</si>
  <si>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</si>
  <si>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</si>
  <si>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</si>
  <si>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</si>
  <si>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</si>
  <si>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</si>
  <si>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</si>
  <si>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</si>
  <si>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</si>
  <si>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</si>
  <si>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</si>
  <si>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</si>
  <si>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</si>
  <si>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</si>
  <si>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</si>
  <si>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</si>
  <si>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</si>
  <si>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</si>
  <si>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</si>
  <si>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</si>
  <si>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</si>
  <si>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</si>
  <si>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</si>
  <si>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</si>
  <si>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</si>
  <si>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</si>
  <si>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</si>
  <si>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</si>
  <si>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</si>
  <si>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</si>
  <si>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</si>
  <si>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</si>
  <si>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</si>
  <si>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</si>
  <si>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</si>
  <si>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</si>
  <si>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</si>
  <si>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</si>
  <si>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</si>
  <si>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</si>
  <si>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</si>
  <si>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</si>
  <si>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</si>
  <si>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</si>
  <si>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</si>
  <si>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</si>
  <si>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</si>
  <si>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</si>
  <si>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</si>
  <si>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</si>
  <si>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</si>
  <si>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</si>
  <si>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</si>
  <si>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</si>
  <si>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</si>
  <si>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</si>
  <si>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</si>
  <si>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</si>
  <si>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</si>
  <si>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</si>
  <si>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</si>
  <si>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</si>
  <si>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</si>
  <si>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</si>
  <si>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</si>
  <si>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</si>
  <si>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</si>
  <si>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</si>
  <si>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</si>
  <si>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</si>
  <si>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</si>
  <si>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</si>
  <si>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</si>
  <si>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</si>
  <si>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</si>
  <si>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</si>
  <si>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</si>
  <si>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</si>
  <si>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</si>
  <si>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</si>
  <si>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</si>
  <si>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</si>
  <si>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</si>
  <si>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</si>
  <si>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</si>
  <si>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</si>
  <si>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</si>
  <si>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</si>
  <si>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</si>
  <si>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</si>
  <si>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</si>
  <si>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</si>
  <si>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</si>
  <si>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</si>
  <si>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</si>
  <si>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</si>
  <si>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</si>
  <si>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</si>
  <si>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</si>
  <si>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</si>
  <si>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</si>
  <si>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</si>
  <si>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</si>
  <si>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</si>
  <si>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</si>
  <si>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</si>
  <si>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</si>
  <si>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</si>
  <si>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</si>
  <si>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</si>
  <si>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</si>
  <si>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</si>
  <si>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</si>
  <si>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</si>
  <si>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</si>
  <si>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</si>
  <si>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</si>
  <si>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</si>
  <si>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</si>
  <si>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</si>
  <si>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</si>
  <si>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</si>
  <si>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</si>
  <si>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</si>
  <si>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</si>
  <si>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</si>
  <si>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</si>
  <si>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</si>
  <si>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</si>
  <si>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</si>
  <si>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</si>
  <si>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</si>
  <si>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</si>
  <si>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</si>
  <si>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</si>
  <si>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</si>
  <si>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</si>
  <si>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</si>
  <si>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</si>
  <si>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</si>
  <si>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</si>
  <si>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</si>
  <si>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</si>
  <si>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</si>
  <si>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</si>
  <si>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</si>
  <si>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</si>
  <si>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</si>
  <si>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</si>
  <si>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</si>
  <si>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</si>
  <si>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</si>
  <si>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</si>
  <si>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</si>
  <si>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</si>
  <si>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</si>
  <si>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</si>
  <si>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</si>
  <si>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</si>
  <si>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</si>
  <si>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</si>
  <si>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</si>
  <si>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</si>
  <si>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</si>
  <si>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</si>
  <si>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</si>
  <si>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</si>
  <si>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</si>
  <si>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</si>
  <si>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</si>
  <si>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</si>
  <si>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</si>
  <si>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</si>
  <si>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</si>
  <si>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</si>
  <si>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</si>
  <si>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</si>
  <si>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</si>
  <si>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</si>
  <si>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</si>
  <si>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</si>
  <si>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</si>
  <si>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</si>
  <si>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</si>
  <si>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</si>
  <si>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</si>
  <si>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</si>
  <si>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</si>
  <si>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</si>
  <si>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</si>
  <si>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</si>
  <si>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</si>
  <si>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</si>
  <si>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</si>
  <si>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</si>
  <si>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</si>
  <si>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</si>
  <si>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</si>
  <si>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</si>
  <si>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</si>
  <si>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</si>
  <si>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</si>
  <si>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</si>
  <si>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</si>
  <si>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</si>
  <si>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</si>
  <si>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</si>
  <si>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</si>
  <si>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</si>
  <si>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</si>
  <si>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</si>
  <si>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</si>
  <si>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</si>
  <si>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</si>
  <si>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</si>
  <si>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</si>
  <si>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</si>
  <si>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</si>
  <si>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</si>
  <si>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</si>
  <si>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</si>
  <si>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</si>
  <si>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</si>
  <si>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</si>
  <si>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</si>
  <si>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</si>
  <si>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</si>
  <si>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</si>
  <si>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</si>
  <si>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</si>
  <si>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</si>
  <si>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</si>
  <si>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</si>
  <si>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</si>
  <si>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</si>
  <si>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</si>
  <si>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</si>
  <si>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</si>
  <si>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</si>
  <si>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</si>
  <si>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</si>
  <si>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</si>
  <si>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</si>
  <si>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</si>
  <si>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</si>
  <si>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</si>
  <si>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CM Centre Urbain Nord</t>
  </si>
  <si>
    <t>Dr Raja Bouhalfaya &amp; Melle Imen Sliti</t>
  </si>
  <si>
    <t>Directeur du magasin et chefs rayons</t>
  </si>
  <si>
    <t>Vérification du thermomètre effectuée e 02/06/2019.</t>
  </si>
  <si>
    <t>Prévoir l'approvisionnement du magasin en produits de nettoyage.</t>
  </si>
  <si>
    <t>Aviser le fournisseur HBF, sur cet écart.</t>
  </si>
  <si>
    <t xml:space="preserve">Présence de cartons au niveau du laboratoire.
(Voir photo).
</t>
  </si>
  <si>
    <t>Faire évacuer les cartons et prévoir des bacs en plastique pour le rangement des emballages.</t>
  </si>
  <si>
    <t>Assurer des enregistrements corrects des mentions des produits, afin de maitriser la traçabilité.</t>
  </si>
  <si>
    <t>Manque de propreté des grilles de la hotte aspirante au dessus de la rôtissoire.
(Voir photo).</t>
  </si>
  <si>
    <t>Effectuer le nettoyage convenable de cet élément.</t>
  </si>
  <si>
    <t>Assurer la traçabilité de la totalité des produits élaborés et mis en vente au magasin.</t>
  </si>
  <si>
    <t>La CF positive matières premières, n'était pas incluse dans le suivi des températures.</t>
  </si>
  <si>
    <t>Effectuer le suivi de la totalité des enceintes froides.</t>
  </si>
  <si>
    <t>Les récipients des plats cuisinés étaient dépourvus de dates d’ouvertures, risque de dépassement des durées de vie de ces produits.</t>
  </si>
  <si>
    <t>L'identification des récipients des plats cuisinés, est nécessaire afin de s'assurer des durées d'exposition.</t>
  </si>
  <si>
    <t xml:space="preserve">Exposition des produits Escalope de dinde grillé et Côtelette royale, à température ambiante.
(Voir photo).
</t>
  </si>
  <si>
    <t xml:space="preserve">Respecter l'exposition au froid des plats cuisinés.
</t>
  </si>
  <si>
    <t>Prévoir les produits de nettoyage et de désinfection requis.</t>
  </si>
  <si>
    <t>Renforcer le contrôle des durées de vie des produits entamés.</t>
  </si>
  <si>
    <t>Respecter les durées de vie après entame des fromages.</t>
  </si>
  <si>
    <t>Assurer l'identification des fromages entamés par leurs dates d'ouvertures.</t>
  </si>
  <si>
    <t>Article Brie de tarte: Présence de dates d'ouvertures différentes, celle mentionnée sur le fromage entamé était le 26/06/2019, et celle mentionnée sur la fiche de traçabilité était le 29/06/2019.</t>
  </si>
  <si>
    <t>S'assurer des dates d'ouvertures des fromages pour maitriser le traçabilité et les durées de vie des produits.</t>
  </si>
  <si>
    <t>Même opérateurs au niveau des deux rayons charcuterie/fromage et traiteur.
Risque de contaminations croisées à ce niveau.</t>
  </si>
  <si>
    <t>Eviter la polyvalence du personnel.</t>
  </si>
  <si>
    <t xml:space="preserve">Boucherie LS: La température mesurée à cœur d’une barquette de viande hâchée de l’ordre de 7°C.
</t>
  </si>
  <si>
    <t>Faire évacuer cette zone afin de permettre l'accès à la CF(+), et le local poubelle de la boucherie.</t>
  </si>
  <si>
    <t>Absence de lingettes désinfectantes pour le thermomètre.</t>
  </si>
  <si>
    <t>Prévoir le matériel désinfectant pour le thermomètre.</t>
  </si>
  <si>
    <t>Seul le produit DEPTIL Mains était disponible au niveau du laboratoire.</t>
  </si>
  <si>
    <t>Approvisionner le rayon avec les produits de nettoyage et de désinfection nécessaires.</t>
  </si>
  <si>
    <t>Vente LS uniquement.</t>
  </si>
  <si>
    <t>1/Deux barquettes de l'article Merlan, emballés le 02/07/2019, n'étaient pas tracés au niveau de la traçabilité LS.
2/Absence de la fiche des produits réceptionnés à la date du 27/07/19.
3/Les lots des quantités restantes avant l'ajout d'un autre lot n'étaient pas mentionnés: exemple : l'article Escalope de poulet reçu le 25/06 (Lot 1750101).
4/Viandes rouges: la quantité reçue le 25/06, était de l'ordre de 68kg, et la quantité tracée entre la date du 26/06 jusqu'au 29/06, était de 79,582kg.</t>
  </si>
  <si>
    <t>Assurer l'enregistrement de la traçabilité des produits réceptionnés et exposés au rayon.</t>
  </si>
  <si>
    <t>Le produit de nettoyage et de désinfection, indiqué au niveau du protocole n'était pas disponible au rayon.</t>
  </si>
  <si>
    <t>Approvisionner le magasin en produits de nettoyage et désinfection requis.</t>
  </si>
  <si>
    <t>Revoir cet écart d'étiquetage.</t>
  </si>
  <si>
    <t xml:space="preserve">Meuble froid produits 4éme gamme:  Manque de propreté de l’étagère d’exposition des bouteilles de jus.
</t>
  </si>
  <si>
    <t>Manque de propreté des étagères d'exposition des produits farine et paquets de sucre.</t>
  </si>
  <si>
    <t xml:space="preserve">1/ Dépassement de la DLC pour 3 canettes de boissons énergétiques : le 05/04 et le 01/06.
2/Dépassement de la DLC pour une unité de boisson au jus Raoua, le 20/05/2019.
</t>
  </si>
  <si>
    <t>Renforcer le contrôle des dates de péremption des produits.</t>
  </si>
  <si>
    <t>Les autocontrôles de nettoyage/désinfection pour le mois de Juin, n'était pas disponible le jour de l'audit.</t>
  </si>
  <si>
    <t xml:space="preserve">Présence de moisissures au niveau du produit Fromage râpé: Emmental et Gouda, Paysan Breton.
</t>
  </si>
  <si>
    <t>Renforcer le contrôle des produits exposés.</t>
  </si>
  <si>
    <t>Assurer un suivi quotidien de ces opérations d'autocontrôles.</t>
  </si>
  <si>
    <t>Aviser la société prestataire.</t>
  </si>
  <si>
    <t>Les casiers étaient usés au niveau des vestiaires du personnel.</t>
  </si>
  <si>
    <t>Prévoir l'entretien de ces éléments.</t>
  </si>
  <si>
    <t>Absence d'un produit désinfectant pour les surfaces au niveau de la station de nettoyage.</t>
  </si>
  <si>
    <t>Dépassement de la durée de vie J ouverture+2, pour les fromages blancs (Meriah), dont la date d’ouverture était le 30/06/2019;
On rappelle que la durée de vie de ce type de fromage est de J Ouverture+2Jours.</t>
  </si>
  <si>
    <t>Absence de la mention date d’ouverture, sur deux morceaux de fromages : Gouda César et Gouda Rouge.
(Voir photo).</t>
  </si>
  <si>
    <t>Maintenir la température de la viande hâchée de l'ordre de 2°C.
Prévoir un hâhoir réfrigéré au niveau du magasin.</t>
  </si>
  <si>
    <t xml:space="preserve">Encombrement de la zone de réception par un stockage de marchandise, ce qui empêche l’accès à la CF positive des viandes et du local des déchets de la boucherie.
Le passage de la matière première et l'évacuation de la poubelle en passant par le laboratoire, constitue un risque de contaminations croisées et un croisement des flux.
(Voir photos).
</t>
  </si>
  <si>
    <t>Renforcer le nettoyage des étagères des meubles froids.</t>
  </si>
  <si>
    <t>Effectuer un nettoyage convenable à ce niveau.</t>
  </si>
  <si>
    <t>L'enregistrement des autocontrôles de nettoyage et de désinfection, n'était pas quotidien. 
(Remarque récurrente).</t>
  </si>
  <si>
    <t>Les résultats des analyses étaient parvenus au magasin, les certificats d'aptitude sont en cours.</t>
  </si>
  <si>
    <t>Absence des produits de nettoyage indiqués dans le protocole de nettoyage et de désinfectons.</t>
  </si>
  <si>
    <t>Les caisses en plastique pour les pains semi-cuits, du fournisseur HBF, manquaient de propreté et présentaient des fissures.
(Remarque récurrente).</t>
  </si>
  <si>
    <t>Test de traçabilité effectué pour les deux articles:
1/*1 CRB Noisette: Date d'ouverture effectuée le 18/06, les quantités étaient concordantes.
2/*12 Gâteau soirée: Date d'ouverture effectuée le 23/06/2019.
7 articles étaient à retrouver, 6 étaient tracés correspondant aux mentions DF: 21/05/2019 et DLC: 20/11/2019, et 1 tracée aux dates: DF: 21/02/2019 et DLC: 20/09/2019, pour les gâteaux emballés le 25/06.</t>
  </si>
  <si>
    <t xml:space="preserve">Les produits: Pizza Margarita, assortiment mini-sandwichs, kafteji foie bovine et tastira, retrouvés au  niveau des ventes de la date du 02/07/2019,n'étaient pas tracés au niveau des enregistrements de traçabilité.
</t>
  </si>
  <si>
    <t>Archiver ces documents d'autocontrôles.</t>
  </si>
  <si>
    <t>Prévoir une protection du quai.</t>
  </si>
  <si>
    <t>CF FLEG: Développement de rouille au niveau des jointures. (Voir photos).</t>
  </si>
  <si>
    <t>Ecaillement du revêtement de l'étagère d'exposition des bouteilles de jus.</t>
  </si>
  <si>
    <t>Prévoir l'entretien de cet élément.</t>
  </si>
  <si>
    <t xml:space="preserve">Développement de rouille au niveau des barres métalliques du présentoir des produits. 
</t>
  </si>
  <si>
    <t>Un traitement anti-rouille est à prévoir à ce niveau.</t>
  </si>
  <si>
    <t xml:space="preserve">Manque de couvercles pour quelques boites d’exposition des épices/fruits secs.
</t>
  </si>
  <si>
    <t>Assurer une protection des ces boites d'exposition.</t>
  </si>
  <si>
    <t xml:space="preserve">Etagères des boites de conserve de tomates rouillées. 
</t>
  </si>
  <si>
    <t>L'entretien ou le remplacement de ces éléments d'exposition est nécessaire.</t>
  </si>
  <si>
    <t xml:space="preserve">Meuble des produits surgelés PLS: Présence d’un excès de givre au niveau du compartiment des crèmes glacées.
</t>
  </si>
  <si>
    <t>Assurer les opérations de dégivrage nécessaires.</t>
  </si>
  <si>
    <t>Les fours n'étaient pas reliés aux extracteurs.</t>
  </si>
  <si>
    <t xml:space="preserve">Les jointures du four étaient usées.
</t>
  </si>
  <si>
    <t xml:space="preserve">Meuble d’exposition froid des gâteaux: Le miroir du meuble était fissuré.
</t>
  </si>
  <si>
    <t>Réparer le miroir fissuré.</t>
  </si>
  <si>
    <t>Température affichée: 14,7°C et vérifiée: 13,6°C;</t>
  </si>
  <si>
    <t>Revoir l'intensité du froid de ce meuble.</t>
  </si>
  <si>
    <t xml:space="preserve">Développement de rouille au niveau des jointures des CF positives du traiteur.
</t>
  </si>
  <si>
    <t xml:space="preserve">Développement de rouille au niveau de la plonge.
</t>
  </si>
  <si>
    <t>Présence de piqûres de moisissures au niveau des grilles de l’évaporateur du labo.</t>
  </si>
  <si>
    <t>Assurer le nettoyage de l'évaporateur du labo.</t>
  </si>
  <si>
    <t>L'éclairage au niveau de la CF(+), ne fonctionnait pas correctement.</t>
  </si>
  <si>
    <t>Vérifier l'éclairage à ce niveau.</t>
  </si>
  <si>
    <t xml:space="preserve">Les meubles d’exposition étaient partiellement protégés.
</t>
  </si>
  <si>
    <t>Assurer une protection supplémentaire de ces meubles.</t>
  </si>
  <si>
    <t>Température affichée: 5°C été vérifiée 5,2°C.</t>
  </si>
  <si>
    <t>Température à cœur salade macédoine: 5,4°C.</t>
  </si>
  <si>
    <t>Température affichée: 1°C et vérifiée 2,2°C.</t>
  </si>
  <si>
    <t>Température affichée: 1,6°C et mesurée: 2,2°C.</t>
  </si>
  <si>
    <t>Température affichée: 12,4°C et vérifiée: 8,8°C.</t>
  </si>
  <si>
    <t>Température affichée: 4,4°C et vérifiée 2°C;</t>
  </si>
  <si>
    <t>Assurer une température adéquate pour cette catégorie de produits.</t>
  </si>
  <si>
    <t>Revoir l'évacuation des eaux à ce niveau.</t>
  </si>
  <si>
    <t>Température affichée: 8,6°C et vérifiée: 9,6°C</t>
  </si>
  <si>
    <t>Revoir l'intensité du froid de ce meuble froid.</t>
  </si>
  <si>
    <t>Procéder à la réparation de cet élément.</t>
  </si>
  <si>
    <t>Prévoir l'installation de ce dispositif afin d'assurer les opérations de nettoyage.</t>
  </si>
  <si>
    <t>Un traitement anti-rouille est requis.</t>
  </si>
  <si>
    <t>La pédale de la poubelle du rayon FLEG était rompue.</t>
  </si>
  <si>
    <t>Assurer la réparation ou le remplacement de cet élément.</t>
  </si>
  <si>
    <t>Présence de stagnation d'eau au niveau de la CF poissonnerie.</t>
  </si>
  <si>
    <t>Revoir l'évacuation de l'eau à ce niveau.</t>
  </si>
  <si>
    <t>Certains écarts techniques demeurent non traités.</t>
  </si>
  <si>
    <t>Procéder aux réparations nécessaires au niveau du magasin.</t>
  </si>
  <si>
    <t>Le quai de la réception n'était pas totalement protégé, attention à l'entreposage des bouteilles d'eau.</t>
  </si>
  <si>
    <t>Prévoir un système d'extraction à ce niveau.</t>
  </si>
  <si>
    <t>Remplacer les jointures usées.</t>
  </si>
  <si>
    <t>Prévoir un traitement anti-rouille à ces niveaux.</t>
  </si>
  <si>
    <t>Problème de stagnation d'eau au niveau de la CF(+).</t>
  </si>
  <si>
    <t>Présence d'une fuite d'eau au niveau du poste lave-mains du labo. Boucherie.</t>
  </si>
  <si>
    <t>Absence de station de nettoyage au niveau du rayon Charcuterie/fromages.</t>
  </si>
  <si>
    <t>Développement de rouille au niveau des jointures des CF FLEG, traiteur, ainsi qu'au niveau de certaines étagères d'exposition PGC.</t>
  </si>
  <si>
    <t>Présence de givre au niveau d'un compartiment du meuble des surgelés.</t>
  </si>
  <si>
    <t>Prévoir le dégivrage de cet élément.</t>
  </si>
  <si>
    <t>CF(+):Dépassement de la durée de vie du fromage Gruyère Citadella (Fiore), dont la date d’entame était le 16/05/2019. (Lot 11719);
Des morceaux de ce produit emballés le 02/07/2019, étaient exposés au rayon.
La durée de vie pour les fromages de type Gruyère est de J Ouverture+45J.</t>
  </si>
  <si>
    <t xml:space="preserve">Meuble froid(+) LS:Certaines étiquettes des poissons Ringa, étaient illisibles.
(Voir photos).
</t>
  </si>
  <si>
    <t xml:space="preserve">Présence de fourmis au niveau des étagères d'exposition des paquets de sucre du rayon PGC.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</si>
</sst>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9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0" fontId="35" fillId="0" borderId="3" xfId="0" applyFont="1" applyBorder="1" applyAlignment="1" applyProtection="1">
      <alignment vertical="top" wrapText="1"/>
      <protection hidden="1"/>
    </xf>
    <xf numFmtId="0" fontId="35" fillId="0" borderId="1" xfId="0" applyFont="1" applyBorder="1" applyAlignment="1" applyProtection="1">
      <alignment horizontal="left" vertical="top" wrapText="1"/>
      <protection locked="0"/>
    </xf>
    <xf numFmtId="165" fontId="37" fillId="0" borderId="1" xfId="0" applyNumberFormat="1" applyFont="1" applyBorder="1" applyAlignment="1" applyProtection="1">
      <alignment horizontal="left" vertical="top" wrapText="1"/>
      <protection locked="0"/>
    </xf>
    <xf numFmtId="165" fontId="37" fillId="0" borderId="1" xfId="0" applyNumberFormat="1" applyFont="1" applyBorder="1" applyAlignment="1" applyProtection="1">
      <alignment horizontal="left" vertical="top" wrapText="1"/>
      <protection hidden="1"/>
    </xf>
    <xf numFmtId="166" fontId="37" fillId="0" borderId="1" xfId="0" applyNumberFormat="1" applyFont="1" applyBorder="1" applyAlignment="1" applyProtection="1">
      <alignment wrapText="1"/>
      <protection locked="0"/>
    </xf>
    <xf numFmtId="0" fontId="21" fillId="0" borderId="1" xfId="0" applyFont="1" applyBorder="1" applyAlignment="1" applyProtection="1">
      <alignment wrapText="1"/>
      <protection locked="0"/>
    </xf>
    <xf numFmtId="0" fontId="6" fillId="0" borderId="2"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0.94117647058823528</c:v>
                </c:pt>
                <c:pt idx="1">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10280960"/>
        <c:axId val="1610276064"/>
      </c:barChart>
      <c:catAx>
        <c:axId val="161028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6064"/>
        <c:crosses val="autoZero"/>
        <c:auto val="1"/>
        <c:lblAlgn val="ctr"/>
        <c:lblOffset val="100"/>
        <c:noMultiLvlLbl val="0"/>
      </c:catAx>
      <c:valAx>
        <c:axId val="161027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20401072"/>
        <c:axId val="1620399440"/>
      </c:barChart>
      <c:catAx>
        <c:axId val="162040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399440"/>
        <c:crosses val="autoZero"/>
        <c:auto val="1"/>
        <c:lblAlgn val="ctr"/>
        <c:lblOffset val="100"/>
        <c:noMultiLvlLbl val="0"/>
      </c:catAx>
      <c:valAx>
        <c:axId val="162039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1.0681818181818181</c:v>
                </c:pt>
                <c:pt idx="1">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20400528"/>
        <c:axId val="1620408688"/>
      </c:barChart>
      <c:catAx>
        <c:axId val="162040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08688"/>
        <c:crosses val="autoZero"/>
        <c:auto val="1"/>
        <c:lblAlgn val="ctr"/>
        <c:lblOffset val="100"/>
        <c:noMultiLvlLbl val="0"/>
      </c:catAx>
      <c:valAx>
        <c:axId val="162040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0.94444444444444442</c:v>
                </c:pt>
                <c:pt idx="1">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20409776"/>
        <c:axId val="1620405424"/>
      </c:barChart>
      <c:catAx>
        <c:axId val="162040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05424"/>
        <c:crosses val="autoZero"/>
        <c:auto val="1"/>
        <c:lblAlgn val="ctr"/>
        <c:lblOffset val="100"/>
        <c:noMultiLvlLbl val="0"/>
      </c:catAx>
      <c:valAx>
        <c:axId val="162040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0.94444444444444442</c:v>
                </c:pt>
                <c:pt idx="1">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620404880"/>
        <c:axId val="1620410320"/>
      </c:barChart>
      <c:catAx>
        <c:axId val="162040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0320"/>
        <c:crosses val="autoZero"/>
        <c:auto val="1"/>
        <c:lblAlgn val="ctr"/>
        <c:lblOffset val="100"/>
        <c:noMultiLvlLbl val="0"/>
      </c:catAx>
      <c:valAx>
        <c:axId val="162041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620403792"/>
        <c:axId val="1620402160"/>
      </c:barChart>
      <c:catAx>
        <c:axId val="1620403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02160"/>
        <c:crosses val="autoZero"/>
        <c:auto val="1"/>
        <c:lblAlgn val="ctr"/>
        <c:lblOffset val="100"/>
        <c:noMultiLvlLbl val="0"/>
      </c:catAx>
      <c:valAx>
        <c:axId val="162040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c:v>
                </c:pt>
                <c:pt idx="1">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620402704"/>
        <c:axId val="1620413584"/>
      </c:barChart>
      <c:catAx>
        <c:axId val="162040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3584"/>
        <c:crosses val="autoZero"/>
        <c:auto val="1"/>
        <c:lblAlgn val="ctr"/>
        <c:lblOffset val="100"/>
        <c:noMultiLvlLbl val="0"/>
      </c:catAx>
      <c:valAx>
        <c:axId val="1620413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0.83380681818181823</c:v>
                </c:pt>
                <c:pt idx="1">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621093648"/>
        <c:axId val="1621096912"/>
      </c:barChart>
      <c:catAx>
        <c:axId val="1621093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096912"/>
        <c:crosses val="autoZero"/>
        <c:auto val="1"/>
        <c:lblAlgn val="ctr"/>
        <c:lblOffset val="100"/>
        <c:noMultiLvlLbl val="0"/>
      </c:catAx>
      <c:valAx>
        <c:axId val="162109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1093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0.80286832137161079</c:v>
                </c:pt>
                <c:pt idx="1">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21092560"/>
        <c:axId val="1621088752"/>
        <c:extLst/>
      </c:barChart>
      <c:catAx>
        <c:axId val="16210925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088752"/>
        <c:crosses val="autoZero"/>
        <c:auto val="1"/>
        <c:lblAlgn val="ctr"/>
        <c:lblOffset val="100"/>
        <c:noMultiLvlLbl val="0"/>
      </c:catAx>
      <c:valAx>
        <c:axId val="16210887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2109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0.59740909090909089</c:v>
                </c:pt>
                <c:pt idx="1">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621094192"/>
        <c:axId val="1621099632"/>
        <c:extLst/>
      </c:barChart>
      <c:catAx>
        <c:axId val="162109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099632"/>
        <c:crosses val="autoZero"/>
        <c:auto val="1"/>
        <c:lblAlgn val="ctr"/>
        <c:lblOffset val="100"/>
        <c:noMultiLvlLbl val="0"/>
      </c:catAx>
      <c:valAx>
        <c:axId val="1621099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2109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10286400"/>
        <c:axId val="1610276608"/>
      </c:barChart>
      <c:catAx>
        <c:axId val="161028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6608"/>
        <c:crosses val="autoZero"/>
        <c:auto val="1"/>
        <c:lblAlgn val="ctr"/>
        <c:lblOffset val="100"/>
        <c:noMultiLvlLbl val="0"/>
      </c:catAx>
      <c:valAx>
        <c:axId val="161027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0.93243243243243246</c:v>
                </c:pt>
                <c:pt idx="1">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10273344"/>
        <c:axId val="1610286944"/>
      </c:barChart>
      <c:catAx>
        <c:axId val="161027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86944"/>
        <c:crosses val="autoZero"/>
        <c:auto val="1"/>
        <c:lblAlgn val="ctr"/>
        <c:lblOffset val="100"/>
        <c:noMultiLvlLbl val="0"/>
      </c:catAx>
      <c:valAx>
        <c:axId val="161028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0.6097560975609756</c:v>
                </c:pt>
                <c:pt idx="1">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10274976"/>
        <c:axId val="1610284224"/>
      </c:barChart>
      <c:catAx>
        <c:axId val="161027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84224"/>
        <c:crosses val="autoZero"/>
        <c:auto val="1"/>
        <c:lblAlgn val="ctr"/>
        <c:lblOffset val="100"/>
        <c:noMultiLvlLbl val="0"/>
      </c:catAx>
      <c:valAx>
        <c:axId val="161028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0.53846153846153844</c:v>
                </c:pt>
                <c:pt idx="1">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10275520"/>
        <c:axId val="1610277696"/>
      </c:barChart>
      <c:catAx>
        <c:axId val="161027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7696"/>
        <c:crosses val="autoZero"/>
        <c:auto val="1"/>
        <c:lblAlgn val="ctr"/>
        <c:lblOffset val="100"/>
        <c:noMultiLvlLbl val="0"/>
      </c:catAx>
      <c:valAx>
        <c:axId val="161027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0.625</c:v>
                </c:pt>
                <c:pt idx="1">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610278240"/>
        <c:axId val="1610279328"/>
      </c:barChart>
      <c:catAx>
        <c:axId val="161027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9328"/>
        <c:crosses val="autoZero"/>
        <c:auto val="1"/>
        <c:lblAlgn val="ctr"/>
        <c:lblOffset val="100"/>
        <c:noMultiLvlLbl val="0"/>
      </c:catAx>
      <c:valAx>
        <c:axId val="161027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0.96052631578947367</c:v>
                </c:pt>
                <c:pt idx="1">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610282592"/>
        <c:axId val="1610283136"/>
      </c:barChart>
      <c:catAx>
        <c:axId val="161028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83136"/>
        <c:crosses val="autoZero"/>
        <c:auto val="1"/>
        <c:lblAlgn val="ctr"/>
        <c:lblOffset val="100"/>
        <c:noMultiLvlLbl val="0"/>
      </c:catAx>
      <c:valAx>
        <c:axId val="1610283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0.9821428571428571</c:v>
                </c:pt>
                <c:pt idx="1">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610285312"/>
        <c:axId val="1620412496"/>
      </c:barChart>
      <c:catAx>
        <c:axId val="161028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2496"/>
        <c:crosses val="autoZero"/>
        <c:auto val="1"/>
        <c:lblAlgn val="ctr"/>
        <c:lblOffset val="100"/>
        <c:noMultiLvlLbl val="0"/>
      </c:catAx>
      <c:valAx>
        <c:axId val="162041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20403248"/>
        <c:axId val="1620410864"/>
      </c:barChart>
      <c:catAx>
        <c:axId val="162040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0864"/>
        <c:crosses val="autoZero"/>
        <c:auto val="1"/>
        <c:lblAlgn val="ctr"/>
        <c:lblOffset val="100"/>
        <c:noMultiLvlLbl val="0"/>
      </c:catAx>
      <c:valAx>
        <c:axId val="162041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topLeftCell="A10" zoomScaleSheetLayoutView="100" workbookViewId="0">
      <selection activeCell="I20" sqref="I20"/>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4" t="s">
        <v>275</v>
      </c>
      <c r="B18" s="354"/>
      <c r="C18" s="354"/>
      <c r="D18" s="355" t="s">
        <v>465</v>
      </c>
      <c r="E18" s="355"/>
      <c r="F18" s="355"/>
      <c r="G18" s="355"/>
      <c r="H18" s="355"/>
      <c r="I18" s="355"/>
      <c r="J18" s="355"/>
      <c r="K18" s="355"/>
    </row>
    <row r="20" spans="1:11" ht="16.5" x14ac:dyDescent="0.3">
      <c r="A20" s="47"/>
      <c r="B20" s="42"/>
      <c r="C20" s="42"/>
      <c r="D20" s="42"/>
      <c r="E20" s="42"/>
      <c r="F20" s="42"/>
      <c r="G20" s="42"/>
      <c r="H20" s="42"/>
      <c r="I20" s="42"/>
    </row>
    <row r="21" spans="1:11" x14ac:dyDescent="0.25">
      <c r="A21" s="356" t="s">
        <v>276</v>
      </c>
      <c r="B21" s="356"/>
      <c r="C21" s="356"/>
      <c r="D21" s="356"/>
      <c r="E21" s="356"/>
      <c r="F21" s="356"/>
      <c r="G21" s="356"/>
      <c r="H21" s="356"/>
      <c r="I21" s="356"/>
      <c r="J21" s="356"/>
      <c r="K21" s="356"/>
    </row>
    <row r="22" spans="1:11" x14ac:dyDescent="0.25">
      <c r="A22" s="48"/>
      <c r="B22" s="43"/>
      <c r="C22" s="43"/>
      <c r="D22" s="42"/>
      <c r="E22" s="42"/>
      <c r="F22" s="42"/>
      <c r="G22" s="42"/>
      <c r="H22" s="42"/>
      <c r="I22" s="42"/>
    </row>
    <row r="23" spans="1:11" ht="42" customHeight="1" x14ac:dyDescent="0.25">
      <c r="A23" s="49" t="s">
        <v>277</v>
      </c>
      <c r="B23" s="357" t="s">
        <v>278</v>
      </c>
      <c r="C23" s="357"/>
      <c r="D23" s="42"/>
      <c r="E23" s="42"/>
      <c r="F23" s="42"/>
      <c r="G23" s="42"/>
      <c r="H23" s="42"/>
      <c r="I23" s="42"/>
      <c r="J23" t="str">
        <f>D18</f>
        <v>CM Centre Urbain Nord</v>
      </c>
    </row>
    <row r="24" spans="1:11" ht="33" customHeight="1" x14ac:dyDescent="0.25">
      <c r="A24" s="50" t="s">
        <v>279</v>
      </c>
      <c r="B24" s="358">
        <f>AVERAGE('A3 Exploitation'!D719,'A3 Technique'!D215)</f>
        <v>0.80286832137161079</v>
      </c>
      <c r="C24" s="358"/>
      <c r="D24" s="42"/>
      <c r="E24" s="42"/>
      <c r="F24" s="42"/>
      <c r="G24" s="42"/>
      <c r="H24" s="42"/>
      <c r="I24" s="42"/>
    </row>
    <row r="25" spans="1:11" ht="33" customHeight="1" x14ac:dyDescent="0.25">
      <c r="A25" s="50" t="s">
        <v>280</v>
      </c>
      <c r="B25" s="358" t="e">
        <f>AVERAGE('A4 Exploitation'!D719,'A4 Technique'!D215)</f>
        <v>#DIV/0!</v>
      </c>
      <c r="C25" s="358"/>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7" t="s">
        <v>281</v>
      </c>
      <c r="C29" s="357"/>
      <c r="D29" s="42"/>
      <c r="E29" s="42"/>
      <c r="F29" s="42"/>
      <c r="G29" s="42"/>
      <c r="H29" s="42"/>
      <c r="I29" s="42"/>
      <c r="J29" t="str">
        <f>D18</f>
        <v>CM Centre Urbain Nord</v>
      </c>
    </row>
    <row r="30" spans="1:11" ht="33" customHeight="1" x14ac:dyDescent="0.25">
      <c r="A30" s="50" t="s">
        <v>279</v>
      </c>
      <c r="B30" s="358">
        <f>'A3 Exploitation'!D719</f>
        <v>0.83380681818181823</v>
      </c>
      <c r="C30" s="358"/>
      <c r="D30" s="42"/>
      <c r="E30" s="42"/>
      <c r="F30" s="42"/>
      <c r="G30" s="42"/>
      <c r="H30" s="42"/>
      <c r="I30" s="42"/>
    </row>
    <row r="31" spans="1:11" ht="33" customHeight="1" x14ac:dyDescent="0.25">
      <c r="A31" s="50" t="s">
        <v>280</v>
      </c>
      <c r="B31" s="358" t="e">
        <f>'A4 Exploitation'!D719</f>
        <v>#DIV/0!</v>
      </c>
      <c r="C31" s="358"/>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59" t="s">
        <v>282</v>
      </c>
      <c r="C34" s="359"/>
      <c r="D34" s="42"/>
      <c r="E34" s="42"/>
      <c r="F34" s="42"/>
      <c r="G34" s="42"/>
      <c r="H34" s="42"/>
      <c r="I34" s="42"/>
      <c r="J34" t="str">
        <f>D18</f>
        <v>CM Centre Urbain Nord</v>
      </c>
    </row>
    <row r="35" spans="1:10" ht="33" customHeight="1" x14ac:dyDescent="0.25">
      <c r="A35" s="50" t="s">
        <v>279</v>
      </c>
      <c r="B35" s="358">
        <f>AVERAGE('A3 Exploitation'!D717, 'A3 Technique'!D213)</f>
        <v>0.59740909090909089</v>
      </c>
      <c r="C35" s="358"/>
      <c r="D35" s="42"/>
      <c r="E35" s="42"/>
      <c r="F35" s="42"/>
      <c r="G35" s="42"/>
      <c r="H35" s="42"/>
      <c r="I35" s="42"/>
    </row>
    <row r="36" spans="1:10" ht="33" customHeight="1" x14ac:dyDescent="0.25">
      <c r="A36" s="50" t="s">
        <v>280</v>
      </c>
      <c r="B36" s="358" t="e">
        <f>AVERAGE('A4 Exploitation'!D717, 'A4 Technique'!D213)</f>
        <v>#DIV/0!</v>
      </c>
      <c r="C36" s="358"/>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7" t="s">
        <v>283</v>
      </c>
      <c r="C39" s="357"/>
      <c r="D39" s="42"/>
      <c r="E39" s="42"/>
      <c r="F39" s="42"/>
      <c r="G39" s="42"/>
      <c r="H39" s="42"/>
      <c r="I39" s="42"/>
      <c r="J39" t="str">
        <f>D18</f>
        <v>CM Centre Urbain Nord</v>
      </c>
    </row>
    <row r="40" spans="1:10" ht="33" customHeight="1" x14ac:dyDescent="0.25">
      <c r="A40" s="50" t="s">
        <v>279</v>
      </c>
      <c r="B40" s="360">
        <f>'A3 Exploitation'!D48</f>
        <v>0.94117647058823528</v>
      </c>
      <c r="C40" s="360"/>
      <c r="D40" s="42"/>
      <c r="E40" s="42"/>
      <c r="F40" s="42"/>
      <c r="G40" s="42"/>
      <c r="H40" s="42"/>
      <c r="I40" s="42"/>
    </row>
    <row r="41" spans="1:10" ht="33" customHeight="1" x14ac:dyDescent="0.25">
      <c r="A41" s="50" t="s">
        <v>280</v>
      </c>
      <c r="B41" s="360" t="e">
        <f>'A4 Exploitation'!D48</f>
        <v>#DIV/0!</v>
      </c>
      <c r="C41" s="360"/>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7" t="s">
        <v>284</v>
      </c>
      <c r="C44" s="357"/>
      <c r="D44" s="42"/>
      <c r="E44" s="42"/>
      <c r="F44" s="42"/>
      <c r="G44" s="42"/>
      <c r="H44" s="42"/>
      <c r="I44" s="42"/>
      <c r="J44" t="str">
        <f>D18</f>
        <v>CM Centre Urbain Nord</v>
      </c>
    </row>
    <row r="45" spans="1:10" ht="33" customHeight="1" x14ac:dyDescent="0.25">
      <c r="A45" s="50" t="s">
        <v>279</v>
      </c>
      <c r="B45" s="360" t="e">
        <f>'A3 Exploitation'!D129</f>
        <v>#DIV/0!</v>
      </c>
      <c r="C45" s="360"/>
      <c r="D45" s="42"/>
      <c r="E45" s="42"/>
      <c r="F45" s="42"/>
      <c r="G45" s="42"/>
      <c r="H45" s="42"/>
      <c r="I45" s="42"/>
    </row>
    <row r="46" spans="1:10" ht="33" customHeight="1" x14ac:dyDescent="0.25">
      <c r="A46" s="50" t="s">
        <v>280</v>
      </c>
      <c r="B46" s="360" t="e">
        <f>'A4 Exploitation'!D129</f>
        <v>#DIV/0!</v>
      </c>
      <c r="C46" s="360"/>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7" t="s">
        <v>444</v>
      </c>
      <c r="C49" s="357"/>
      <c r="D49" s="42"/>
      <c r="E49" s="42"/>
      <c r="F49" s="42"/>
      <c r="G49" s="42"/>
      <c r="H49" s="42"/>
      <c r="I49" s="42"/>
      <c r="J49" t="str">
        <f>D18</f>
        <v>CM Centre Urbain Nord</v>
      </c>
    </row>
    <row r="50" spans="1:10" ht="33" customHeight="1" x14ac:dyDescent="0.25">
      <c r="A50" s="50" t="s">
        <v>279</v>
      </c>
      <c r="B50" s="360">
        <f>'A3 Exploitation'!D183</f>
        <v>0.93243243243243246</v>
      </c>
      <c r="C50" s="360"/>
      <c r="D50" s="42"/>
      <c r="E50" s="42"/>
      <c r="F50" s="42"/>
      <c r="G50" s="42"/>
      <c r="H50" s="42"/>
      <c r="I50" s="42"/>
    </row>
    <row r="51" spans="1:10" ht="33" customHeight="1" x14ac:dyDescent="0.25">
      <c r="A51" s="50" t="s">
        <v>280</v>
      </c>
      <c r="B51" s="360" t="e">
        <f>'A4 Exploitation'!D183</f>
        <v>#DIV/0!</v>
      </c>
      <c r="C51" s="360"/>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7" t="s">
        <v>445</v>
      </c>
      <c r="C54" s="357"/>
      <c r="D54" s="42"/>
      <c r="E54" s="42"/>
      <c r="F54" s="42"/>
      <c r="G54" s="42"/>
      <c r="H54" s="42"/>
      <c r="I54" s="42"/>
      <c r="J54" t="str">
        <f>D18</f>
        <v>CM Centre Urbain Nord</v>
      </c>
    </row>
    <row r="55" spans="1:10" ht="33" customHeight="1" x14ac:dyDescent="0.25">
      <c r="A55" s="50" t="s">
        <v>279</v>
      </c>
      <c r="B55" s="360">
        <f>'A3 Exploitation'!D245</f>
        <v>0.6097560975609756</v>
      </c>
      <c r="C55" s="360"/>
      <c r="D55" s="42"/>
      <c r="E55" s="42"/>
      <c r="F55" s="42"/>
      <c r="G55" s="42"/>
      <c r="H55" s="42"/>
      <c r="I55" s="42"/>
    </row>
    <row r="56" spans="1:10" ht="33" customHeight="1" x14ac:dyDescent="0.25">
      <c r="A56" s="50" t="s">
        <v>280</v>
      </c>
      <c r="B56" s="360" t="e">
        <f>'A4 Exploitation'!D245</f>
        <v>#DIV/0!</v>
      </c>
      <c r="C56" s="360"/>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7" t="s">
        <v>446</v>
      </c>
      <c r="C59" s="357"/>
      <c r="D59" s="42"/>
      <c r="E59" s="42"/>
      <c r="F59" s="42"/>
      <c r="G59" s="42"/>
      <c r="H59" s="42"/>
      <c r="I59" s="42"/>
      <c r="J59" t="str">
        <f>D18</f>
        <v>CM Centre Urbain Nord</v>
      </c>
    </row>
    <row r="60" spans="1:10" ht="33" customHeight="1" x14ac:dyDescent="0.25">
      <c r="A60" s="50" t="s">
        <v>279</v>
      </c>
      <c r="B60" s="360">
        <f>'A3 Exploitation'!D300</f>
        <v>0.53846153846153844</v>
      </c>
      <c r="C60" s="360"/>
      <c r="D60" s="42"/>
      <c r="E60" s="42"/>
      <c r="F60" s="42"/>
      <c r="G60" s="42"/>
      <c r="H60" s="42"/>
      <c r="I60" s="42"/>
    </row>
    <row r="61" spans="1:10" ht="33" customHeight="1" x14ac:dyDescent="0.25">
      <c r="A61" s="50" t="s">
        <v>280</v>
      </c>
      <c r="B61" s="360" t="e">
        <f>'A4 Exploitation'!D300</f>
        <v>#DIV/0!</v>
      </c>
      <c r="C61" s="360"/>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7" t="s">
        <v>447</v>
      </c>
      <c r="C64" s="357"/>
      <c r="D64" s="42"/>
      <c r="E64" s="42"/>
      <c r="F64" s="42"/>
      <c r="G64" s="42"/>
      <c r="H64" s="42"/>
      <c r="I64" s="42"/>
      <c r="J64" t="str">
        <f>D18</f>
        <v>CM Centre Urbain Nord</v>
      </c>
    </row>
    <row r="65" spans="1:10" ht="33" customHeight="1" x14ac:dyDescent="0.25">
      <c r="A65" s="50" t="s">
        <v>279</v>
      </c>
      <c r="B65" s="360">
        <f>'A3 Exploitation'!D366</f>
        <v>0.625</v>
      </c>
      <c r="C65" s="360"/>
      <c r="D65" s="42"/>
      <c r="E65" s="42"/>
      <c r="F65" s="42"/>
      <c r="G65" s="42"/>
      <c r="H65" s="42"/>
      <c r="I65" s="42"/>
    </row>
    <row r="66" spans="1:10" ht="33" customHeight="1" x14ac:dyDescent="0.25">
      <c r="A66" s="50" t="s">
        <v>280</v>
      </c>
      <c r="B66" s="360" t="e">
        <f>'A4 Exploitation'!D366</f>
        <v>#DIV/0!</v>
      </c>
      <c r="C66" s="360"/>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7" t="s">
        <v>448</v>
      </c>
      <c r="C69" s="357"/>
      <c r="D69" s="42"/>
      <c r="E69" s="42"/>
      <c r="F69" s="42"/>
      <c r="G69" s="42"/>
      <c r="H69" s="42"/>
      <c r="I69" s="42"/>
      <c r="J69" t="str">
        <f>D18</f>
        <v>CM Centre Urbain Nord</v>
      </c>
    </row>
    <row r="70" spans="1:10" ht="33" customHeight="1" x14ac:dyDescent="0.25">
      <c r="A70" s="50" t="s">
        <v>279</v>
      </c>
      <c r="B70" s="360">
        <f>'A3 Exploitation'!D424</f>
        <v>0.96052631578947367</v>
      </c>
      <c r="C70" s="360"/>
      <c r="D70" s="42"/>
      <c r="E70" s="42"/>
      <c r="F70" s="42"/>
      <c r="G70" s="42"/>
      <c r="H70" s="42"/>
      <c r="I70" s="42"/>
    </row>
    <row r="71" spans="1:10" ht="33" customHeight="1" x14ac:dyDescent="0.25">
      <c r="A71" s="50" t="s">
        <v>280</v>
      </c>
      <c r="B71" s="360" t="e">
        <f>'A4 Exploitation'!D424</f>
        <v>#DIV/0!</v>
      </c>
      <c r="C71" s="360"/>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7" t="s">
        <v>449</v>
      </c>
      <c r="C74" s="357"/>
      <c r="D74" s="42"/>
      <c r="E74" s="42"/>
      <c r="F74" s="42"/>
      <c r="G74" s="42"/>
      <c r="H74" s="42"/>
      <c r="I74" s="42"/>
      <c r="J74" t="str">
        <f>D18</f>
        <v>CM Centre Urbain Nord</v>
      </c>
    </row>
    <row r="75" spans="1:10" ht="33" customHeight="1" x14ac:dyDescent="0.25">
      <c r="A75" s="50" t="s">
        <v>279</v>
      </c>
      <c r="B75" s="360">
        <f>'A3 Exploitation'!D471</f>
        <v>0.9821428571428571</v>
      </c>
      <c r="C75" s="360"/>
      <c r="D75" s="42"/>
      <c r="E75" s="42"/>
      <c r="F75" s="42"/>
      <c r="G75" s="42"/>
      <c r="H75" s="42"/>
      <c r="I75" s="42"/>
    </row>
    <row r="76" spans="1:10" ht="33" customHeight="1" x14ac:dyDescent="0.25">
      <c r="A76" s="50" t="s">
        <v>280</v>
      </c>
      <c r="B76" s="360" t="e">
        <f>'A4 Exploitation'!D471</f>
        <v>#DIV/0!</v>
      </c>
      <c r="C76" s="360"/>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7" t="s">
        <v>450</v>
      </c>
      <c r="C79" s="357"/>
      <c r="D79" s="42"/>
      <c r="E79" s="42"/>
      <c r="F79" s="42"/>
      <c r="G79" s="42"/>
      <c r="H79" s="42"/>
      <c r="I79" s="42"/>
      <c r="J79" t="str">
        <f>D18</f>
        <v>CM Centre Urbain Nord</v>
      </c>
    </row>
    <row r="80" spans="1:10" ht="33" customHeight="1" x14ac:dyDescent="0.25">
      <c r="A80" s="50" t="s">
        <v>279</v>
      </c>
      <c r="B80" s="360" t="e">
        <f>'A3 Exploitation'!D517</f>
        <v>#DIV/0!</v>
      </c>
      <c r="C80" s="360"/>
      <c r="D80" s="42"/>
      <c r="E80" s="42"/>
      <c r="F80" s="42"/>
      <c r="G80" s="42"/>
      <c r="H80" s="42"/>
      <c r="I80" s="42"/>
    </row>
    <row r="81" spans="1:10" ht="33" customHeight="1" x14ac:dyDescent="0.25">
      <c r="A81" s="50" t="s">
        <v>280</v>
      </c>
      <c r="B81" s="360" t="e">
        <f>'A4 Exploitation'!D517</f>
        <v>#DIV/0!</v>
      </c>
      <c r="C81" s="360"/>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7" t="s">
        <v>451</v>
      </c>
      <c r="C84" s="357"/>
      <c r="D84" s="42"/>
      <c r="E84" s="42"/>
      <c r="F84" s="42"/>
      <c r="G84" s="42"/>
      <c r="H84" s="42"/>
      <c r="I84" s="42"/>
      <c r="J84" t="str">
        <f>D18</f>
        <v>CM Centre Urbain Nord</v>
      </c>
    </row>
    <row r="85" spans="1:10" ht="33" customHeight="1" x14ac:dyDescent="0.25">
      <c r="A85" s="50" t="s">
        <v>279</v>
      </c>
      <c r="B85" s="360">
        <f>'A3 Exploitation'!D560</f>
        <v>1</v>
      </c>
      <c r="C85" s="360"/>
      <c r="D85" s="42"/>
      <c r="E85" s="42"/>
      <c r="F85" s="42"/>
      <c r="G85" s="42"/>
      <c r="H85" s="42"/>
      <c r="I85" s="42"/>
    </row>
    <row r="86" spans="1:10" ht="33" customHeight="1" x14ac:dyDescent="0.25">
      <c r="A86" s="50" t="s">
        <v>280</v>
      </c>
      <c r="B86" s="360" t="e">
        <f>'A4 Exploitation'!D560</f>
        <v>#DIV/0!</v>
      </c>
      <c r="C86" s="360"/>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7" t="s">
        <v>285</v>
      </c>
      <c r="C89" s="357"/>
      <c r="D89" s="42"/>
      <c r="E89" s="42"/>
      <c r="F89" s="42"/>
      <c r="G89" s="42"/>
      <c r="H89" s="42"/>
      <c r="I89" s="42"/>
      <c r="J89" t="str">
        <f>D18</f>
        <v>CM Centre Urbain Nord</v>
      </c>
    </row>
    <row r="90" spans="1:10" ht="33" customHeight="1" x14ac:dyDescent="0.25">
      <c r="A90" s="50" t="s">
        <v>279</v>
      </c>
      <c r="B90" s="360">
        <f>'A3 Exploitation'!D600</f>
        <v>1.0681818181818181</v>
      </c>
      <c r="C90" s="360"/>
      <c r="D90" s="42"/>
      <c r="E90" s="42"/>
      <c r="F90" s="42"/>
      <c r="G90" s="42"/>
      <c r="H90" s="42"/>
      <c r="I90" s="42"/>
    </row>
    <row r="91" spans="1:10" ht="33" customHeight="1" x14ac:dyDescent="0.25">
      <c r="A91" s="50" t="s">
        <v>280</v>
      </c>
      <c r="B91" s="360" t="e">
        <f>'A4 Exploitation'!D600</f>
        <v>#DIV/0!</v>
      </c>
      <c r="C91" s="360"/>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7" t="s">
        <v>286</v>
      </c>
      <c r="C94" s="357"/>
      <c r="D94" s="42"/>
      <c r="E94" s="42"/>
      <c r="F94" s="42"/>
      <c r="G94" s="42"/>
      <c r="H94" s="42"/>
      <c r="I94" s="42"/>
      <c r="J94" t="str">
        <f>D18</f>
        <v>CM Centre Urbain Nord</v>
      </c>
    </row>
    <row r="95" spans="1:10" ht="33" customHeight="1" x14ac:dyDescent="0.25">
      <c r="A95" s="50" t="s">
        <v>279</v>
      </c>
      <c r="B95" s="360">
        <f>'A3 Exploitation'!D662</f>
        <v>0.94444444444444442</v>
      </c>
      <c r="C95" s="360"/>
      <c r="D95" s="42"/>
      <c r="E95" s="42"/>
      <c r="F95" s="42"/>
      <c r="G95" s="42"/>
      <c r="H95" s="42"/>
      <c r="I95" s="42"/>
    </row>
    <row r="96" spans="1:10" ht="33" customHeight="1" x14ac:dyDescent="0.25">
      <c r="A96" s="50" t="s">
        <v>280</v>
      </c>
      <c r="B96" s="360" t="e">
        <f>'A4 Exploitation'!D662</f>
        <v>#DIV/0!</v>
      </c>
      <c r="C96" s="360"/>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1"/>
      <c r="C99" s="361"/>
      <c r="D99" s="42"/>
      <c r="E99" s="42"/>
      <c r="F99" s="42"/>
      <c r="G99" s="42"/>
      <c r="H99" s="42"/>
      <c r="I99" s="42"/>
    </row>
    <row r="100" spans="1:10" ht="33" customHeight="1" x14ac:dyDescent="0.25">
      <c r="A100" s="49" t="s">
        <v>277</v>
      </c>
      <c r="B100" s="357" t="s">
        <v>452</v>
      </c>
      <c r="C100" s="357"/>
      <c r="D100" s="42"/>
      <c r="E100" s="42"/>
      <c r="F100" s="42"/>
      <c r="G100" s="42"/>
      <c r="H100" s="42"/>
      <c r="I100" s="42"/>
      <c r="J100" t="str">
        <f>D18</f>
        <v>CM Centre Urbain Nord</v>
      </c>
    </row>
    <row r="101" spans="1:10" ht="33" customHeight="1" x14ac:dyDescent="0.25">
      <c r="A101" s="50" t="s">
        <v>279</v>
      </c>
      <c r="B101" s="360">
        <f>'A3 Exploitation'!D691</f>
        <v>0.94444444444444442</v>
      </c>
      <c r="C101" s="360"/>
      <c r="D101" s="42"/>
      <c r="E101" s="42"/>
      <c r="F101" s="42"/>
      <c r="G101" s="42"/>
      <c r="H101" s="42"/>
      <c r="I101" s="42"/>
    </row>
    <row r="102" spans="1:10" ht="33" customHeight="1" x14ac:dyDescent="0.25">
      <c r="A102" s="50" t="s">
        <v>280</v>
      </c>
      <c r="B102" s="360" t="e">
        <f>'A4 Exploitation'!D691</f>
        <v>#DIV/0!</v>
      </c>
      <c r="C102" s="360"/>
    </row>
    <row r="103" spans="1:10" ht="18.75" x14ac:dyDescent="0.25">
      <c r="A103" s="53"/>
      <c r="B103" s="46"/>
      <c r="C103" s="46"/>
    </row>
    <row r="104" spans="1:10" ht="33" customHeight="1" x14ac:dyDescent="0.25">
      <c r="A104" s="53"/>
      <c r="B104" s="46"/>
      <c r="C104" s="46"/>
    </row>
    <row r="105" spans="1:10" ht="33" customHeight="1" x14ac:dyDescent="0.25">
      <c r="A105" s="49" t="s">
        <v>277</v>
      </c>
      <c r="B105" s="357" t="s">
        <v>453</v>
      </c>
      <c r="C105" s="357"/>
      <c r="J105" t="str">
        <f>D18</f>
        <v>CM Centre Urbain Nord</v>
      </c>
    </row>
    <row r="106" spans="1:10" ht="33" customHeight="1" x14ac:dyDescent="0.25">
      <c r="A106" s="50" t="s">
        <v>279</v>
      </c>
      <c r="B106" s="360">
        <f>'A3 Exploitation'!D715</f>
        <v>1</v>
      </c>
      <c r="C106" s="360"/>
    </row>
    <row r="107" spans="1:10" ht="33" customHeight="1" x14ac:dyDescent="0.25">
      <c r="A107" s="50" t="s">
        <v>280</v>
      </c>
      <c r="B107" s="360" t="e">
        <f>'A4 Exploitation'!D715</f>
        <v>#DIV/0!</v>
      </c>
      <c r="C107" s="360"/>
    </row>
    <row r="108" spans="1:10" ht="18.75" x14ac:dyDescent="0.25">
      <c r="A108" s="53"/>
      <c r="B108" s="46"/>
      <c r="C108" s="46"/>
    </row>
    <row r="109" spans="1:10" ht="33" customHeight="1" x14ac:dyDescent="0.25">
      <c r="A109" s="53"/>
      <c r="B109" s="46"/>
      <c r="C109" s="46"/>
    </row>
    <row r="110" spans="1:10" ht="33" customHeight="1" x14ac:dyDescent="0.25">
      <c r="A110" s="49" t="s">
        <v>277</v>
      </c>
      <c r="B110" s="357" t="s">
        <v>287</v>
      </c>
      <c r="C110" s="357"/>
      <c r="J110" t="str">
        <f>D18</f>
        <v>CM Centre Urbain Nord</v>
      </c>
    </row>
    <row r="111" spans="1:10" ht="33" customHeight="1" x14ac:dyDescent="0.25">
      <c r="A111" s="50" t="s">
        <v>279</v>
      </c>
      <c r="B111" s="360" t="str">
        <f>'A3 Exploitation'!D215</f>
        <v xml:space="preserve">Les produits: Pizza Margarita, assortiment mini-sandwichs, kafteji foie bovine et tastira, retrouvés au  niveau des ventes de la date du 02/07/2019,n'étaient pas tracés au niveau des enregistrements de traçabilité.
</v>
      </c>
      <c r="C111" s="360"/>
    </row>
    <row r="112" spans="1:10" ht="33" customHeight="1" x14ac:dyDescent="0.25">
      <c r="A112" s="50" t="s">
        <v>280</v>
      </c>
      <c r="B112" s="360">
        <f>'A4 Exploitation'!D215</f>
        <v>0</v>
      </c>
      <c r="C112" s="360"/>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B92N0qUraCAx32naki+l5WLqi8EnYPjVpMGT20FdqI19WEZboUKDiaTAOz9azkvp7hph5DA+8yi/gPA7kKP1fQ==" saltValue="UkGlu1wZY0IIs1cWugXZhA==" spinCount="100000" sheet="1" formatCells="0" formatColumns="0" formatRows="0"/>
  <mergeCells count="58">
    <mergeCell ref="B111:C111"/>
    <mergeCell ref="B96:C96"/>
    <mergeCell ref="B91:C91"/>
    <mergeCell ref="B112:C112"/>
    <mergeCell ref="B107:C107"/>
    <mergeCell ref="B106:C106"/>
    <mergeCell ref="B110:C110"/>
    <mergeCell ref="B102:C102"/>
    <mergeCell ref="B105:C105"/>
    <mergeCell ref="B101:C101"/>
    <mergeCell ref="B85:C85"/>
    <mergeCell ref="B86:C86"/>
    <mergeCell ref="B89:C89"/>
    <mergeCell ref="B99:C99"/>
    <mergeCell ref="B100:C100"/>
    <mergeCell ref="B84:C84"/>
    <mergeCell ref="B95:C95"/>
    <mergeCell ref="B80:C80"/>
    <mergeCell ref="B81:C81"/>
    <mergeCell ref="B74:C74"/>
    <mergeCell ref="B75:C75"/>
    <mergeCell ref="B76:C76"/>
    <mergeCell ref="B90:C90"/>
    <mergeCell ref="B94:C94"/>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62" zoomScaleNormal="100" zoomScaleSheetLayoutView="62" workbookViewId="0">
      <selection activeCell="D583" sqref="D58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2"/>
      <c r="E1" s="362"/>
      <c r="F1" s="362"/>
      <c r="G1" s="362"/>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63" t="s">
        <v>149</v>
      </c>
      <c r="B7" s="363"/>
      <c r="C7" s="363"/>
      <c r="D7" s="363"/>
      <c r="E7" s="363"/>
      <c r="F7" s="363"/>
      <c r="G7" s="93"/>
    </row>
    <row r="8" spans="1:7" ht="22.5" x14ac:dyDescent="0.45">
      <c r="A8" s="364" t="str">
        <f>'Page de garde'!D18</f>
        <v>CM Centre Urbain Nord</v>
      </c>
      <c r="B8" s="364"/>
      <c r="C8" s="364"/>
      <c r="D8" s="364"/>
      <c r="E8" s="364"/>
      <c r="F8" s="364"/>
      <c r="G8" s="93"/>
    </row>
    <row r="9" spans="1:7" ht="22.5" x14ac:dyDescent="0.45">
      <c r="A9" s="94" t="s">
        <v>39</v>
      </c>
      <c r="B9" s="365" t="s">
        <v>466</v>
      </c>
      <c r="C9" s="365"/>
      <c r="D9" s="365"/>
      <c r="E9" s="365"/>
      <c r="F9" s="365"/>
      <c r="G9" s="93"/>
    </row>
    <row r="10" spans="1:7" ht="22.5" x14ac:dyDescent="0.45">
      <c r="A10" s="95" t="s">
        <v>41</v>
      </c>
      <c r="B10" s="366" t="s">
        <v>467</v>
      </c>
      <c r="C10" s="366"/>
      <c r="D10" s="366"/>
      <c r="E10" s="366"/>
      <c r="F10" s="366"/>
      <c r="G10" s="93"/>
    </row>
    <row r="11" spans="1:7" ht="22.5" x14ac:dyDescent="0.45">
      <c r="A11" s="94" t="s">
        <v>40</v>
      </c>
      <c r="B11" s="367">
        <v>43649</v>
      </c>
      <c r="C11" s="367"/>
      <c r="D11" s="367"/>
      <c r="E11" s="367"/>
      <c r="F11" s="367"/>
      <c r="G11" s="93"/>
    </row>
    <row r="12" spans="1:7" ht="22.5" x14ac:dyDescent="0.45">
      <c r="A12" s="94" t="s">
        <v>198</v>
      </c>
      <c r="B12" s="372">
        <f>D719</f>
        <v>0.83380681818181823</v>
      </c>
      <c r="C12" s="372"/>
      <c r="D12" s="372"/>
      <c r="E12" s="372"/>
      <c r="F12" s="372"/>
      <c r="G12" s="93"/>
    </row>
    <row r="13" spans="1:7" ht="22.5" x14ac:dyDescent="0.45">
      <c r="A13" s="92"/>
      <c r="B13" s="90"/>
      <c r="C13" s="90"/>
      <c r="D13" s="362"/>
      <c r="E13" s="362"/>
      <c r="F13" s="362"/>
      <c r="G13" s="362"/>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43649</v>
      </c>
      <c r="B16" s="99"/>
      <c r="C16" s="99"/>
      <c r="D16" s="99"/>
      <c r="E16" s="99"/>
      <c r="F16" s="99"/>
      <c r="G16" s="96"/>
    </row>
    <row r="17" spans="1:8" ht="16.5" customHeight="1" x14ac:dyDescent="0.4">
      <c r="A17" s="369" t="s">
        <v>28</v>
      </c>
      <c r="B17" s="370" t="s">
        <v>29</v>
      </c>
      <c r="C17" s="370"/>
      <c r="D17" s="370" t="s">
        <v>42</v>
      </c>
      <c r="E17" s="371" t="s">
        <v>264</v>
      </c>
      <c r="F17" s="371" t="s">
        <v>294</v>
      </c>
      <c r="G17" s="96"/>
    </row>
    <row r="18" spans="1:8" ht="16.5" customHeight="1" x14ac:dyDescent="0.4">
      <c r="A18" s="369"/>
      <c r="B18" s="100" t="s">
        <v>32</v>
      </c>
      <c r="C18" s="100" t="s">
        <v>31</v>
      </c>
      <c r="D18" s="370"/>
      <c r="E18" s="371"/>
      <c r="F18" s="371"/>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1</v>
      </c>
      <c r="C31" s="104"/>
      <c r="D31" s="105"/>
      <c r="E31" s="106"/>
      <c r="F31" s="105"/>
      <c r="G31" s="96"/>
    </row>
    <row r="32" spans="1:8" ht="42" x14ac:dyDescent="0.4">
      <c r="A32" s="103" t="s">
        <v>129</v>
      </c>
      <c r="B32" s="104">
        <v>2</v>
      </c>
      <c r="C32" s="104"/>
      <c r="D32" s="115"/>
      <c r="E32" s="106"/>
      <c r="F32" s="105"/>
      <c r="G32" s="96"/>
    </row>
    <row r="33" spans="1:7" ht="42" x14ac:dyDescent="0.4">
      <c r="A33" s="103" t="s">
        <v>47</v>
      </c>
      <c r="B33" s="104">
        <v>2</v>
      </c>
      <c r="C33" s="104"/>
      <c r="D33" s="115" t="s">
        <v>468</v>
      </c>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107.25" customHeight="1" x14ac:dyDescent="0.4">
      <c r="A41" s="103" t="s">
        <v>306</v>
      </c>
      <c r="B41" s="104">
        <v>1</v>
      </c>
      <c r="C41" s="104"/>
      <c r="D41" s="141" t="s">
        <v>523</v>
      </c>
      <c r="E41" s="105" t="s">
        <v>469</v>
      </c>
      <c r="F41" s="105"/>
      <c r="G41" s="96"/>
    </row>
    <row r="42" spans="1:7" ht="24.75" customHeight="1" x14ac:dyDescent="0.4">
      <c r="A42" s="107" t="s">
        <v>388</v>
      </c>
      <c r="B42" s="104">
        <v>2</v>
      </c>
      <c r="C42" s="104"/>
      <c r="D42" s="105"/>
      <c r="E42" s="106"/>
      <c r="F42" s="105"/>
      <c r="G42" s="96"/>
    </row>
    <row r="43" spans="1:7" ht="89.25" customHeight="1" x14ac:dyDescent="0.4">
      <c r="A43" s="103" t="s">
        <v>402</v>
      </c>
      <c r="B43" s="322">
        <v>2</v>
      </c>
      <c r="C43" s="104"/>
      <c r="D43" s="319">
        <v>1</v>
      </c>
      <c r="E43" s="353"/>
      <c r="F43" s="353"/>
      <c r="G43" s="96"/>
    </row>
    <row r="44" spans="1:7" ht="21" x14ac:dyDescent="0.4">
      <c r="A44" s="123" t="s">
        <v>34</v>
      </c>
      <c r="B44" s="123"/>
      <c r="C44" s="123"/>
      <c r="D44" s="123">
        <f>SUM(B30:C37,B39:C43)</f>
        <v>24</v>
      </c>
      <c r="E44" s="90"/>
      <c r="F44" s="96"/>
      <c r="G44" s="96"/>
    </row>
    <row r="45" spans="1:7" ht="21" x14ac:dyDescent="0.4">
      <c r="A45" s="108" t="s">
        <v>33</v>
      </c>
      <c r="B45" s="109"/>
      <c r="C45" s="110"/>
      <c r="D45" s="111">
        <f>D44/(COUNT(B30:C37,B39:C43)*2)</f>
        <v>0.92307692307692313</v>
      </c>
      <c r="E45" s="90"/>
      <c r="F45" s="96"/>
      <c r="G45" s="96"/>
    </row>
    <row r="46" spans="1:7" ht="21" x14ac:dyDescent="0.4">
      <c r="A46" s="112"/>
      <c r="B46" s="96"/>
      <c r="C46" s="96"/>
      <c r="D46" s="96"/>
      <c r="E46" s="90"/>
      <c r="F46" s="96"/>
      <c r="G46" s="96"/>
    </row>
    <row r="47" spans="1:7" ht="22.5" x14ac:dyDescent="0.45">
      <c r="A47" s="326" t="s">
        <v>36</v>
      </c>
      <c r="B47" s="124"/>
      <c r="C47" s="125"/>
      <c r="D47" s="126">
        <f>SUM(D44,D26)</f>
        <v>32</v>
      </c>
      <c r="E47" s="90"/>
      <c r="F47" s="96"/>
      <c r="G47" s="96"/>
    </row>
    <row r="48" spans="1:7" ht="22.5" x14ac:dyDescent="0.45">
      <c r="A48" s="326" t="s">
        <v>166</v>
      </c>
      <c r="B48" s="124"/>
      <c r="C48" s="125"/>
      <c r="D48" s="127">
        <f>D47/(COUNT(B30:C37,B21:C25,B39:C43)*2)</f>
        <v>0.94117647058823528</v>
      </c>
      <c r="E48" s="90"/>
      <c r="F48" s="96"/>
      <c r="G48" s="96"/>
    </row>
    <row r="49" spans="1:7" ht="21" x14ac:dyDescent="0.3">
      <c r="A49" s="368"/>
      <c r="B49" s="368"/>
      <c r="C49" s="368"/>
      <c r="D49" s="368"/>
      <c r="E49" s="368"/>
      <c r="F49" s="368"/>
      <c r="G49" s="368"/>
    </row>
    <row r="50" spans="1:7" ht="22.5" x14ac:dyDescent="0.45">
      <c r="A50" s="244" t="s">
        <v>107</v>
      </c>
      <c r="B50" s="244"/>
      <c r="C50" s="244"/>
      <c r="D50" s="244"/>
      <c r="E50" s="244"/>
      <c r="F50" s="244"/>
      <c r="G50" s="96"/>
    </row>
    <row r="51" spans="1:7" ht="21" x14ac:dyDescent="0.4">
      <c r="A51" s="129">
        <f>B11</f>
        <v>43649</v>
      </c>
      <c r="B51" s="96"/>
      <c r="C51" s="96"/>
      <c r="D51" s="96"/>
      <c r="E51" s="90"/>
      <c r="F51" s="96"/>
      <c r="G51" s="96"/>
    </row>
    <row r="52" spans="1:7" ht="21" x14ac:dyDescent="0.4">
      <c r="A52" s="369" t="s">
        <v>28</v>
      </c>
      <c r="B52" s="370" t="s">
        <v>29</v>
      </c>
      <c r="C52" s="370"/>
      <c r="D52" s="370" t="s">
        <v>42</v>
      </c>
      <c r="E52" s="371" t="s">
        <v>264</v>
      </c>
      <c r="F52" s="371" t="s">
        <v>295</v>
      </c>
      <c r="G52" s="96"/>
    </row>
    <row r="53" spans="1:7" ht="21" x14ac:dyDescent="0.4">
      <c r="A53" s="369"/>
      <c r="B53" s="100" t="s">
        <v>32</v>
      </c>
      <c r="C53" s="100" t="s">
        <v>31</v>
      </c>
      <c r="D53" s="370"/>
      <c r="E53" s="371"/>
      <c r="F53" s="371"/>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0"/>
      <c r="B64" s="381"/>
      <c r="C64" s="381"/>
      <c r="D64" s="381"/>
      <c r="E64" s="381"/>
      <c r="F64" s="381"/>
      <c r="G64" s="381"/>
    </row>
    <row r="65" spans="1:7" ht="43.5" customHeight="1" x14ac:dyDescent="0.4">
      <c r="A65" s="376" t="s">
        <v>341</v>
      </c>
      <c r="B65" s="376"/>
      <c r="C65" s="376"/>
      <c r="D65" s="376"/>
      <c r="E65" s="376"/>
      <c r="F65" s="376"/>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2"/>
      <c r="B83" s="382"/>
      <c r="C83" s="382"/>
      <c r="D83" s="382"/>
      <c r="E83" s="382"/>
      <c r="F83" s="382"/>
      <c r="G83" s="382"/>
    </row>
    <row r="84" spans="1:7" ht="45" customHeight="1" x14ac:dyDescent="0.45">
      <c r="A84" s="383" t="s">
        <v>342</v>
      </c>
      <c r="B84" s="383"/>
      <c r="C84" s="383"/>
      <c r="D84" s="383"/>
      <c r="E84" s="383"/>
      <c r="F84" s="383"/>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3"/>
      <c r="B101" s="374"/>
      <c r="C101" s="374"/>
      <c r="D101" s="374"/>
      <c r="E101" s="374"/>
      <c r="F101" s="375"/>
      <c r="G101" s="96"/>
    </row>
    <row r="102" spans="1:7" ht="46.5" customHeight="1" x14ac:dyDescent="0.4">
      <c r="A102" s="376" t="s">
        <v>343</v>
      </c>
      <c r="B102" s="376"/>
      <c r="C102" s="376"/>
      <c r="D102" s="376"/>
      <c r="E102" s="376"/>
      <c r="F102" s="376"/>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3"/>
      <c r="B109" s="374"/>
      <c r="C109" s="374"/>
      <c r="D109" s="374"/>
      <c r="E109" s="374"/>
      <c r="F109" s="375"/>
      <c r="G109" s="96"/>
    </row>
    <row r="110" spans="1:7" ht="39.75" customHeight="1" x14ac:dyDescent="0.4">
      <c r="A110" s="376" t="s">
        <v>375</v>
      </c>
      <c r="B110" s="376"/>
      <c r="C110" s="376"/>
      <c r="D110" s="376"/>
      <c r="E110" s="376"/>
      <c r="F110" s="376"/>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4"/>
      <c r="B118" s="374"/>
      <c r="C118" s="374"/>
      <c r="D118" s="374"/>
      <c r="E118" s="374"/>
      <c r="F118" s="374"/>
      <c r="G118" s="96"/>
    </row>
    <row r="119" spans="1:7" ht="22.5" x14ac:dyDescent="0.4">
      <c r="A119" s="376" t="s">
        <v>304</v>
      </c>
      <c r="B119" s="376"/>
      <c r="C119" s="376"/>
      <c r="D119" s="376"/>
      <c r="E119" s="376"/>
      <c r="F119" s="376"/>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77"/>
      <c r="B130" s="377"/>
      <c r="C130" s="377"/>
      <c r="D130" s="377"/>
      <c r="E130" s="377"/>
      <c r="F130" s="377"/>
      <c r="G130" s="96"/>
    </row>
    <row r="131" spans="1:16384" ht="22.5" customHeight="1" x14ac:dyDescent="0.4">
      <c r="A131" s="378" t="s">
        <v>404</v>
      </c>
      <c r="B131" s="378"/>
      <c r="C131" s="378"/>
      <c r="D131" s="378"/>
      <c r="E131" s="378"/>
      <c r="F131" s="378"/>
      <c r="G131" s="96"/>
    </row>
    <row r="132" spans="1:16384" ht="22.5" customHeight="1" x14ac:dyDescent="0.4">
      <c r="A132" s="379"/>
      <c r="B132" s="379"/>
      <c r="C132" s="379"/>
      <c r="D132" s="379"/>
      <c r="E132" s="379"/>
      <c r="F132" s="379"/>
      <c r="G132" s="96"/>
    </row>
    <row r="133" spans="1:16384" s="258" customFormat="1" ht="22.5" customHeight="1" x14ac:dyDescent="0.25">
      <c r="A133" s="369" t="s">
        <v>28</v>
      </c>
      <c r="B133" s="370" t="s">
        <v>29</v>
      </c>
      <c r="C133" s="370"/>
      <c r="D133" s="370" t="s">
        <v>42</v>
      </c>
      <c r="E133" s="371" t="s">
        <v>264</v>
      </c>
      <c r="F133" s="371" t="s">
        <v>295</v>
      </c>
    </row>
    <row r="134" spans="1:16384" s="258" customFormat="1" ht="22.5" customHeight="1" x14ac:dyDescent="0.25">
      <c r="A134" s="369"/>
      <c r="B134" s="100" t="s">
        <v>32</v>
      </c>
      <c r="C134" s="100" t="s">
        <v>31</v>
      </c>
      <c r="D134" s="370"/>
      <c r="E134" s="371"/>
      <c r="F134" s="371"/>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85" t="s">
        <v>441</v>
      </c>
      <c r="B137" s="385"/>
      <c r="C137" s="385"/>
      <c r="D137" s="385"/>
      <c r="E137" s="385"/>
      <c r="F137" s="385"/>
      <c r="G137" s="96"/>
    </row>
    <row r="138" spans="1:16384" ht="22.5" x14ac:dyDescent="0.45">
      <c r="A138" s="275" t="s">
        <v>50</v>
      </c>
      <c r="B138" s="104">
        <v>2</v>
      </c>
      <c r="C138" s="118" t="str">
        <f>IF(B138=0, -10, "0")</f>
        <v>0</v>
      </c>
      <c r="D138" s="314"/>
      <c r="E138" s="210"/>
      <c r="F138" s="105"/>
      <c r="G138" s="96"/>
    </row>
    <row r="139" spans="1:16384" ht="105" x14ac:dyDescent="0.4">
      <c r="A139" s="107" t="s">
        <v>327</v>
      </c>
      <c r="B139" s="104">
        <v>0</v>
      </c>
      <c r="C139" s="107"/>
      <c r="D139" s="107" t="s">
        <v>524</v>
      </c>
      <c r="E139" s="107" t="s">
        <v>470</v>
      </c>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84" t="s">
        <v>340</v>
      </c>
      <c r="B144" s="384"/>
      <c r="C144" s="384"/>
      <c r="D144" s="384"/>
      <c r="E144" s="384"/>
      <c r="F144" s="384"/>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126" x14ac:dyDescent="0.4">
      <c r="A147" s="107" t="s">
        <v>389</v>
      </c>
      <c r="B147" s="252">
        <v>1</v>
      </c>
      <c r="C147" s="107"/>
      <c r="D147" s="107" t="s">
        <v>471</v>
      </c>
      <c r="E147" s="107" t="s">
        <v>472</v>
      </c>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315" x14ac:dyDescent="0.4">
      <c r="A152" s="224" t="s">
        <v>358</v>
      </c>
      <c r="B152" s="252">
        <v>1</v>
      </c>
      <c r="C152" s="118" t="str">
        <f>IF(B152=0, -10, "0")</f>
        <v>0</v>
      </c>
      <c r="D152" s="483" t="s">
        <v>525</v>
      </c>
      <c r="E152" s="483" t="s">
        <v>473</v>
      </c>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373"/>
      <c r="B161" s="374"/>
      <c r="C161" s="374"/>
      <c r="D161" s="374"/>
      <c r="E161" s="374"/>
      <c r="F161" s="374"/>
      <c r="G161" s="96"/>
    </row>
    <row r="162" spans="1:7" ht="32.25" customHeight="1" x14ac:dyDescent="0.4">
      <c r="A162" s="385" t="s">
        <v>442</v>
      </c>
      <c r="B162" s="385"/>
      <c r="C162" s="385"/>
      <c r="D162" s="385"/>
      <c r="E162" s="385"/>
      <c r="F162" s="385"/>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86"/>
      <c r="B172" s="387"/>
      <c r="C172" s="387"/>
      <c r="D172" s="387"/>
      <c r="E172" s="387"/>
      <c r="F172" s="387"/>
      <c r="G172" s="96"/>
    </row>
    <row r="173" spans="1:7" ht="32.25" customHeight="1" x14ac:dyDescent="0.4">
      <c r="A173" s="385" t="s">
        <v>304</v>
      </c>
      <c r="B173" s="385"/>
      <c r="C173" s="385"/>
      <c r="D173" s="385"/>
      <c r="E173" s="385"/>
      <c r="F173" s="385"/>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v>1</v>
      </c>
      <c r="C181" s="103"/>
      <c r="D181" s="319">
        <v>0.5</v>
      </c>
      <c r="E181" s="353"/>
      <c r="F181" s="353"/>
      <c r="G181" s="96"/>
    </row>
    <row r="182" spans="1:7" ht="22.5" x14ac:dyDescent="0.4">
      <c r="A182" s="231" t="s">
        <v>418</v>
      </c>
      <c r="B182" s="388"/>
      <c r="C182" s="389"/>
      <c r="D182" s="243">
        <f>SUM(B145:C160,B174:C181,B163:C171,B138:C142)</f>
        <v>69</v>
      </c>
      <c r="E182" s="90"/>
      <c r="F182" s="96"/>
      <c r="G182" s="96"/>
    </row>
    <row r="183" spans="1:7" ht="22.5" x14ac:dyDescent="0.4">
      <c r="A183" s="231" t="s">
        <v>419</v>
      </c>
      <c r="B183" s="219"/>
      <c r="C183" s="220"/>
      <c r="D183" s="221">
        <f>D182/(COUNT(B138:C142,B145:C160,B163:C171,B174:C181)*2)</f>
        <v>0.93243243243243246</v>
      </c>
      <c r="E183" s="90"/>
      <c r="F183" s="96"/>
      <c r="G183" s="96"/>
    </row>
    <row r="184" spans="1:7" ht="21" x14ac:dyDescent="0.4">
      <c r="A184" s="396"/>
      <c r="B184" s="396"/>
      <c r="C184" s="396"/>
      <c r="D184" s="396"/>
      <c r="E184" s="396"/>
      <c r="F184" s="396"/>
      <c r="G184" s="96"/>
    </row>
    <row r="185" spans="1:7" ht="22.5" x14ac:dyDescent="0.45">
      <c r="A185" s="97" t="s">
        <v>100</v>
      </c>
      <c r="B185" s="97"/>
      <c r="C185" s="97"/>
      <c r="D185" s="97"/>
      <c r="E185" s="97"/>
      <c r="F185" s="97"/>
      <c r="G185" s="96"/>
    </row>
    <row r="186" spans="1:7" ht="21" x14ac:dyDescent="0.4">
      <c r="A186" s="129">
        <f>B11</f>
        <v>43649</v>
      </c>
      <c r="B186" s="96"/>
      <c r="C186" s="96"/>
      <c r="D186" s="96"/>
      <c r="E186" s="90"/>
      <c r="F186" s="96"/>
      <c r="G186" s="96"/>
    </row>
    <row r="187" spans="1:7" ht="21" x14ac:dyDescent="0.4">
      <c r="A187" s="369" t="s">
        <v>28</v>
      </c>
      <c r="B187" s="370" t="s">
        <v>29</v>
      </c>
      <c r="C187" s="370"/>
      <c r="D187" s="370" t="s">
        <v>42</v>
      </c>
      <c r="E187" s="371" t="s">
        <v>264</v>
      </c>
      <c r="F187" s="371" t="s">
        <v>295</v>
      </c>
      <c r="G187" s="96"/>
    </row>
    <row r="188" spans="1:7" ht="21" x14ac:dyDescent="0.4">
      <c r="A188" s="369"/>
      <c r="B188" s="100" t="s">
        <v>32</v>
      </c>
      <c r="C188" s="100" t="s">
        <v>31</v>
      </c>
      <c r="D188" s="370"/>
      <c r="E188" s="371"/>
      <c r="F188" s="371"/>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0" t="s">
        <v>34</v>
      </c>
      <c r="B199" s="391"/>
      <c r="C199" s="392"/>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68"/>
      <c r="B201" s="368"/>
      <c r="C201" s="368"/>
      <c r="D201" s="368"/>
      <c r="E201" s="368"/>
      <c r="F201" s="368"/>
      <c r="G201" s="96"/>
    </row>
    <row r="202" spans="1:7" ht="22.5" x14ac:dyDescent="0.4">
      <c r="A202" s="113" t="s">
        <v>104</v>
      </c>
      <c r="B202" s="155"/>
      <c r="C202" s="114"/>
      <c r="D202" s="114"/>
      <c r="E202" s="114"/>
      <c r="F202" s="114"/>
      <c r="G202" s="96"/>
    </row>
    <row r="203" spans="1:7" ht="84" x14ac:dyDescent="0.4">
      <c r="A203" s="103" t="s">
        <v>208</v>
      </c>
      <c r="B203" s="104">
        <v>1</v>
      </c>
      <c r="C203" s="104"/>
      <c r="D203" s="107" t="s">
        <v>474</v>
      </c>
      <c r="E203" s="141" t="s">
        <v>475</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168" x14ac:dyDescent="0.45">
      <c r="A215" s="184" t="s">
        <v>132</v>
      </c>
      <c r="B215" s="104">
        <v>0</v>
      </c>
      <c r="C215" s="118">
        <f>IF(B215=0, -10, "0")</f>
        <v>-10</v>
      </c>
      <c r="D215" s="484" t="s">
        <v>526</v>
      </c>
      <c r="E215" s="156" t="s">
        <v>476</v>
      </c>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76.5" customHeight="1" x14ac:dyDescent="0.4">
      <c r="A220" s="103" t="s">
        <v>148</v>
      </c>
      <c r="B220" s="104">
        <v>1</v>
      </c>
      <c r="C220" s="104"/>
      <c r="D220" s="105" t="s">
        <v>514</v>
      </c>
      <c r="E220" s="105" t="s">
        <v>483</v>
      </c>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90" t="s">
        <v>34</v>
      </c>
      <c r="B223" s="391"/>
      <c r="C223" s="392"/>
      <c r="D223" s="123">
        <f>SUM(B203:C222)</f>
        <v>26</v>
      </c>
      <c r="E223" s="90"/>
      <c r="F223" s="96"/>
      <c r="G223" s="96"/>
    </row>
    <row r="224" spans="1:7" ht="21" x14ac:dyDescent="0.4">
      <c r="A224" s="108" t="s">
        <v>33</v>
      </c>
      <c r="B224" s="109"/>
      <c r="C224" s="110"/>
      <c r="D224" s="111">
        <f>D223/(COUNT(B203:C222)*2)</f>
        <v>0.61904761904761907</v>
      </c>
      <c r="E224" s="90"/>
      <c r="F224" s="96"/>
      <c r="G224" s="96"/>
    </row>
    <row r="225" spans="1:7" ht="21" x14ac:dyDescent="0.4">
      <c r="A225" s="368"/>
      <c r="B225" s="368"/>
      <c r="C225" s="368"/>
      <c r="D225" s="368"/>
      <c r="E225" s="368"/>
      <c r="F225" s="368"/>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126" x14ac:dyDescent="0.4">
      <c r="A230" s="163" t="s">
        <v>116</v>
      </c>
      <c r="B230" s="104">
        <v>1</v>
      </c>
      <c r="C230" s="118"/>
      <c r="D230" s="164" t="s">
        <v>479</v>
      </c>
      <c r="E230" s="141" t="s">
        <v>480</v>
      </c>
      <c r="F230" s="105"/>
      <c r="G230" s="96"/>
    </row>
    <row r="231" spans="1:7" ht="147" x14ac:dyDescent="0.45">
      <c r="A231" s="336" t="s">
        <v>394</v>
      </c>
      <c r="B231" s="104">
        <v>0</v>
      </c>
      <c r="C231" s="118">
        <f>IF(B231=0, -10, "0")</f>
        <v>-10</v>
      </c>
      <c r="D231" s="484" t="s">
        <v>481</v>
      </c>
      <c r="E231" s="105" t="s">
        <v>482</v>
      </c>
      <c r="F231" s="105"/>
      <c r="G231" s="96"/>
    </row>
    <row r="232" spans="1:7" ht="20.25" customHeight="1" x14ac:dyDescent="0.45">
      <c r="A232" s="393" t="s">
        <v>304</v>
      </c>
      <c r="B232" s="394"/>
      <c r="C232" s="394"/>
      <c r="D232" s="395"/>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63" x14ac:dyDescent="0.4">
      <c r="A237" s="139" t="s">
        <v>311</v>
      </c>
      <c r="B237" s="104">
        <v>1</v>
      </c>
      <c r="C237" s="118" t="str">
        <f>IF(B237=0, -5, "0")</f>
        <v>0</v>
      </c>
      <c r="D237" s="105" t="s">
        <v>477</v>
      </c>
      <c r="E237" s="105" t="s">
        <v>478</v>
      </c>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53"/>
      <c r="F240" s="353"/>
      <c r="G240" s="96"/>
    </row>
    <row r="241" spans="1:7" ht="21" x14ac:dyDescent="0.4">
      <c r="A241" s="390" t="s">
        <v>34</v>
      </c>
      <c r="B241" s="391"/>
      <c r="C241" s="392"/>
      <c r="D241" s="108">
        <f>SUM(B227:C231,B233:C240)</f>
        <v>8</v>
      </c>
      <c r="E241" s="90"/>
      <c r="F241" s="96"/>
      <c r="G241" s="96"/>
    </row>
    <row r="242" spans="1:7" ht="21" x14ac:dyDescent="0.4">
      <c r="A242" s="108" t="s">
        <v>33</v>
      </c>
      <c r="B242" s="109"/>
      <c r="C242" s="110"/>
      <c r="D242" s="111">
        <f>D241/(COUNT(B227:C231,B233:C240)*2)</f>
        <v>0.33333333333333331</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50</v>
      </c>
      <c r="E244" s="90"/>
      <c r="F244" s="96"/>
      <c r="G244" s="96"/>
    </row>
    <row r="245" spans="1:7" ht="22.5" x14ac:dyDescent="0.45">
      <c r="A245" s="326" t="s">
        <v>422</v>
      </c>
      <c r="B245" s="153"/>
      <c r="C245" s="154"/>
      <c r="D245" s="127">
        <f>D244/(COUNT(B227:C231,B191:C198,B203:C222,B233:C240)*2)</f>
        <v>0.6097560975609756</v>
      </c>
      <c r="E245" s="90"/>
      <c r="F245" s="96"/>
      <c r="G245" s="96"/>
    </row>
    <row r="246" spans="1:7" ht="21" x14ac:dyDescent="0.4">
      <c r="A246" s="368"/>
      <c r="B246" s="368"/>
      <c r="C246" s="368"/>
      <c r="D246" s="368"/>
      <c r="E246" s="368"/>
      <c r="F246" s="368"/>
      <c r="G246" s="96"/>
    </row>
    <row r="247" spans="1:7" ht="22.5" x14ac:dyDescent="0.45">
      <c r="A247" s="97" t="s">
        <v>101</v>
      </c>
      <c r="B247" s="97"/>
      <c r="C247" s="97"/>
      <c r="D247" s="97"/>
      <c r="E247" s="97"/>
      <c r="F247" s="97"/>
      <c r="G247" s="96"/>
    </row>
    <row r="248" spans="1:7" ht="21" x14ac:dyDescent="0.4">
      <c r="A248" s="129">
        <f>B11</f>
        <v>43649</v>
      </c>
      <c r="B248" s="96"/>
      <c r="C248" s="96"/>
      <c r="D248" s="96"/>
      <c r="E248" s="90"/>
      <c r="F248" s="96"/>
      <c r="G248" s="96"/>
    </row>
    <row r="249" spans="1:7" ht="21" x14ac:dyDescent="0.4">
      <c r="A249" s="369" t="s">
        <v>28</v>
      </c>
      <c r="B249" s="370" t="s">
        <v>29</v>
      </c>
      <c r="C249" s="370"/>
      <c r="D249" s="370" t="s">
        <v>42</v>
      </c>
      <c r="E249" s="371" t="s">
        <v>264</v>
      </c>
      <c r="F249" s="371" t="s">
        <v>295</v>
      </c>
      <c r="G249" s="96"/>
    </row>
    <row r="250" spans="1:7" ht="21" x14ac:dyDescent="0.4">
      <c r="A250" s="369"/>
      <c r="B250" s="100" t="s">
        <v>32</v>
      </c>
      <c r="C250" s="100" t="s">
        <v>31</v>
      </c>
      <c r="D250" s="370"/>
      <c r="E250" s="371"/>
      <c r="F250" s="371"/>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10" x14ac:dyDescent="0.4">
      <c r="A257" s="335" t="s">
        <v>323</v>
      </c>
      <c r="B257" s="104">
        <v>0</v>
      </c>
      <c r="C257" s="159">
        <f>IF(B257=0, -5, "0")</f>
        <v>-5</v>
      </c>
      <c r="D257" s="105" t="s">
        <v>583</v>
      </c>
      <c r="E257" s="105" t="s">
        <v>484</v>
      </c>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0" t="s">
        <v>34</v>
      </c>
      <c r="B261" s="391"/>
      <c r="C261" s="392"/>
      <c r="D261" s="201">
        <f>SUM(B253:C260)</f>
        <v>9</v>
      </c>
      <c r="E261" s="90"/>
      <c r="F261" s="96"/>
      <c r="G261" s="96"/>
    </row>
    <row r="262" spans="1:7" ht="21" x14ac:dyDescent="0.4">
      <c r="A262" s="108" t="s">
        <v>33</v>
      </c>
      <c r="B262" s="109"/>
      <c r="C262" s="110"/>
      <c r="D262" s="111">
        <f>D261/(COUNT(B253:C260)*2)</f>
        <v>0.5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05" x14ac:dyDescent="0.4">
      <c r="A272" s="230" t="s">
        <v>420</v>
      </c>
      <c r="B272" s="104">
        <v>0</v>
      </c>
      <c r="C272" s="118">
        <f>IF(B272=0, -10, "0")</f>
        <v>-10</v>
      </c>
      <c r="D272" s="157" t="s">
        <v>489</v>
      </c>
      <c r="E272" s="105" t="s">
        <v>490</v>
      </c>
      <c r="F272" s="105"/>
      <c r="G272" s="96"/>
    </row>
    <row r="273" spans="1:7" ht="147" x14ac:dyDescent="0.4">
      <c r="A273" s="168" t="s">
        <v>379</v>
      </c>
      <c r="B273" s="104">
        <v>0</v>
      </c>
      <c r="C273" s="140">
        <f>IF(B273=0, -5, "0")</f>
        <v>-5</v>
      </c>
      <c r="D273" s="157" t="s">
        <v>515</v>
      </c>
      <c r="E273" s="105" t="s">
        <v>485</v>
      </c>
      <c r="F273" s="105"/>
      <c r="G273" s="96"/>
    </row>
    <row r="274" spans="1:7" ht="105" x14ac:dyDescent="0.4">
      <c r="A274" s="103" t="s">
        <v>116</v>
      </c>
      <c r="B274" s="104">
        <v>0</v>
      </c>
      <c r="C274" s="104"/>
      <c r="D274" s="157" t="s">
        <v>516</v>
      </c>
      <c r="E274" s="105" t="s">
        <v>486</v>
      </c>
      <c r="F274" s="105"/>
      <c r="G274" s="96"/>
    </row>
    <row r="275" spans="1:7" ht="124.5" customHeight="1" x14ac:dyDescent="0.4">
      <c r="A275" s="168" t="s">
        <v>359</v>
      </c>
      <c r="B275" s="104">
        <v>1</v>
      </c>
      <c r="C275" s="140" t="str">
        <f>IF(B275=0, -10, "0")</f>
        <v>0</v>
      </c>
      <c r="D275" s="211" t="s">
        <v>487</v>
      </c>
      <c r="E275" s="105" t="s">
        <v>488</v>
      </c>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97"/>
      <c r="B286" s="397"/>
      <c r="C286" s="397"/>
      <c r="D286" s="397"/>
      <c r="E286" s="397"/>
      <c r="F286" s="397"/>
      <c r="G286" s="96"/>
    </row>
    <row r="287" spans="1:7" ht="31.5" customHeight="1" x14ac:dyDescent="0.4">
      <c r="A287" s="398" t="s">
        <v>304</v>
      </c>
      <c r="B287" s="398"/>
      <c r="C287" s="398"/>
      <c r="D287" s="398"/>
      <c r="E287" s="398"/>
      <c r="F287" s="398"/>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v>1</v>
      </c>
      <c r="C295" s="104"/>
      <c r="D295" s="319">
        <v>0.75</v>
      </c>
      <c r="E295" s="353"/>
      <c r="F295" s="353"/>
      <c r="G295" s="96"/>
    </row>
    <row r="296" spans="1:7" ht="21" x14ac:dyDescent="0.4">
      <c r="A296" s="123" t="s">
        <v>34</v>
      </c>
      <c r="B296" s="123"/>
      <c r="C296" s="123"/>
      <c r="D296" s="123">
        <f>SUM(B265:C285,B288:C295)</f>
        <v>33</v>
      </c>
      <c r="E296" s="90"/>
      <c r="F296" s="96"/>
      <c r="G296" s="96"/>
    </row>
    <row r="297" spans="1:7" ht="21" x14ac:dyDescent="0.4">
      <c r="A297" s="108" t="s">
        <v>33</v>
      </c>
      <c r="B297" s="109"/>
      <c r="C297" s="110"/>
      <c r="D297" s="111">
        <f>D296/(COUNT(B265:C285,B288:C295)*2)</f>
        <v>0.55000000000000004</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42</v>
      </c>
      <c r="E299" s="90"/>
      <c r="F299" s="96"/>
      <c r="G299" s="96"/>
    </row>
    <row r="300" spans="1:7" ht="22.5" x14ac:dyDescent="0.45">
      <c r="A300" s="326" t="s">
        <v>424</v>
      </c>
      <c r="B300" s="153"/>
      <c r="C300" s="154"/>
      <c r="D300" s="127">
        <f>D299/(COUNT(B253:C260,B265:C285,B288:C295)*2)</f>
        <v>0.53846153846153844</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43649</v>
      </c>
      <c r="B303" s="96"/>
      <c r="C303" s="96"/>
      <c r="D303" s="96"/>
      <c r="E303" s="90"/>
      <c r="F303" s="96"/>
      <c r="G303" s="96"/>
    </row>
    <row r="304" spans="1:7" ht="21" x14ac:dyDescent="0.4">
      <c r="A304" s="369" t="s">
        <v>28</v>
      </c>
      <c r="B304" s="370" t="s">
        <v>29</v>
      </c>
      <c r="C304" s="370"/>
      <c r="D304" s="370" t="s">
        <v>42</v>
      </c>
      <c r="E304" s="371" t="s">
        <v>264</v>
      </c>
      <c r="F304" s="371" t="s">
        <v>295</v>
      </c>
      <c r="G304" s="96"/>
    </row>
    <row r="305" spans="1:7" ht="21" x14ac:dyDescent="0.4">
      <c r="A305" s="369"/>
      <c r="B305" s="100" t="s">
        <v>32</v>
      </c>
      <c r="C305" s="100" t="s">
        <v>31</v>
      </c>
      <c r="D305" s="370"/>
      <c r="E305" s="371"/>
      <c r="F305" s="371"/>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147.75" x14ac:dyDescent="0.45">
      <c r="A322" s="170" t="s">
        <v>309</v>
      </c>
      <c r="B322" s="104">
        <v>1</v>
      </c>
      <c r="C322" s="118" t="str">
        <f>IF(B322=0, -10, "0")</f>
        <v>0</v>
      </c>
      <c r="D322" s="156" t="s">
        <v>491</v>
      </c>
      <c r="E322" s="105" t="s">
        <v>517</v>
      </c>
      <c r="F322" s="105"/>
      <c r="G322" s="96"/>
    </row>
    <row r="323" spans="1:7" ht="22.5" x14ac:dyDescent="0.4">
      <c r="A323" s="103" t="s">
        <v>53</v>
      </c>
      <c r="B323" s="104">
        <v>2</v>
      </c>
      <c r="C323" s="104"/>
      <c r="D323" s="120"/>
      <c r="E323" s="106"/>
      <c r="F323" s="105"/>
      <c r="G323" s="96"/>
    </row>
    <row r="324" spans="1:7" ht="252" x14ac:dyDescent="0.4">
      <c r="A324" s="230" t="s">
        <v>420</v>
      </c>
      <c r="B324" s="104">
        <v>0</v>
      </c>
      <c r="C324" s="118">
        <f>IF(B324=0, -10, "0")</f>
        <v>-10</v>
      </c>
      <c r="D324" s="157" t="s">
        <v>518</v>
      </c>
      <c r="E324" s="141" t="s">
        <v>492</v>
      </c>
      <c r="F324" s="105"/>
      <c r="G324" s="96"/>
    </row>
    <row r="325" spans="1:7" ht="21" x14ac:dyDescent="0.4">
      <c r="A325" s="103" t="s">
        <v>207</v>
      </c>
      <c r="B325" s="104">
        <v>2</v>
      </c>
      <c r="C325" s="104"/>
      <c r="D325" s="157"/>
      <c r="E325" s="106"/>
      <c r="F325" s="105"/>
      <c r="G325" s="96"/>
    </row>
    <row r="326" spans="1:7" ht="63" x14ac:dyDescent="0.4">
      <c r="A326" s="103" t="s">
        <v>140</v>
      </c>
      <c r="B326" s="104">
        <v>1</v>
      </c>
      <c r="C326" s="104"/>
      <c r="D326" s="105" t="s">
        <v>493</v>
      </c>
      <c r="E326" s="105" t="s">
        <v>494</v>
      </c>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336" x14ac:dyDescent="0.4">
      <c r="A332" s="173" t="s">
        <v>58</v>
      </c>
      <c r="B332" s="104">
        <v>0</v>
      </c>
      <c r="C332" s="118">
        <f>IF(B332=0, -10, "0")</f>
        <v>-10</v>
      </c>
      <c r="D332" s="172" t="s">
        <v>498</v>
      </c>
      <c r="E332" s="105" t="s">
        <v>499</v>
      </c>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132.75" customHeight="1" x14ac:dyDescent="0.4">
      <c r="A337" s="103" t="s">
        <v>367</v>
      </c>
      <c r="B337" s="104">
        <v>1</v>
      </c>
      <c r="C337" s="104"/>
      <c r="D337" s="105" t="s">
        <v>495</v>
      </c>
      <c r="E337" s="105" t="s">
        <v>496</v>
      </c>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11</v>
      </c>
      <c r="E339" s="90"/>
      <c r="F339" s="96"/>
      <c r="G339" s="96"/>
    </row>
    <row r="340" spans="1:7" ht="21" x14ac:dyDescent="0.4">
      <c r="A340" s="108" t="s">
        <v>33</v>
      </c>
      <c r="B340" s="109"/>
      <c r="C340" s="110"/>
      <c r="D340" s="111">
        <f>D339/(COUNT(B320:C338)*2)</f>
        <v>0.26190476190476192</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t="s">
        <v>30</v>
      </c>
      <c r="C346" s="118" t="str">
        <f>IF(B346=0, -5, "0")</f>
        <v>0</v>
      </c>
      <c r="D346" s="135" t="s">
        <v>497</v>
      </c>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1"/>
      <c r="B352" s="401"/>
      <c r="C352" s="401"/>
      <c r="D352" s="401"/>
      <c r="E352" s="401"/>
      <c r="F352" s="401"/>
      <c r="G352" s="401"/>
    </row>
    <row r="353" spans="1:7" ht="32.25" customHeight="1" x14ac:dyDescent="0.4">
      <c r="A353" s="402" t="s">
        <v>304</v>
      </c>
      <c r="B353" s="402"/>
      <c r="C353" s="402"/>
      <c r="D353" s="402"/>
      <c r="E353" s="402"/>
      <c r="F353" s="402"/>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0</v>
      </c>
      <c r="C361" s="137"/>
      <c r="D361" s="319">
        <v>0</v>
      </c>
      <c r="E361" s="353"/>
      <c r="F361" s="353"/>
      <c r="G361" s="96"/>
    </row>
    <row r="362" spans="1:7" ht="21" x14ac:dyDescent="0.4">
      <c r="A362" s="108" t="s">
        <v>34</v>
      </c>
      <c r="B362" s="108"/>
      <c r="C362" s="108"/>
      <c r="D362" s="108">
        <f>SUM(B343:C351,B354:C361)</f>
        <v>28</v>
      </c>
      <c r="E362" s="90"/>
      <c r="F362" s="96"/>
      <c r="G362" s="96"/>
    </row>
    <row r="363" spans="1:7" ht="21" x14ac:dyDescent="0.4">
      <c r="A363" s="108" t="s">
        <v>33</v>
      </c>
      <c r="B363" s="109"/>
      <c r="C363" s="110"/>
      <c r="D363" s="111">
        <f>D362/(COUNT(B343:C351,B354:C361)*2)</f>
        <v>0.93333333333333335</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55</v>
      </c>
      <c r="E365" s="90"/>
      <c r="F365" s="96"/>
      <c r="G365" s="96"/>
    </row>
    <row r="366" spans="1:7" ht="22.5" x14ac:dyDescent="0.45">
      <c r="A366" s="177" t="s">
        <v>426</v>
      </c>
      <c r="B366" s="178"/>
      <c r="C366" s="179"/>
      <c r="D366" s="180">
        <f>D365/(COUNT(B320:C338,B343:C351,B308:C315,B354:C361)*2)</f>
        <v>0.625</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43649</v>
      </c>
      <c r="B369" s="96"/>
      <c r="C369" s="96"/>
      <c r="D369" s="96"/>
      <c r="E369" s="90"/>
      <c r="F369" s="96"/>
      <c r="G369" s="96"/>
    </row>
    <row r="370" spans="1:7" ht="21" x14ac:dyDescent="0.4">
      <c r="A370" s="369" t="s">
        <v>28</v>
      </c>
      <c r="B370" s="370" t="s">
        <v>29</v>
      </c>
      <c r="C370" s="370"/>
      <c r="D370" s="370" t="s">
        <v>42</v>
      </c>
      <c r="E370" s="371" t="s">
        <v>264</v>
      </c>
      <c r="F370" s="371" t="s">
        <v>295</v>
      </c>
      <c r="G370" s="96"/>
    </row>
    <row r="371" spans="1:7" ht="21" x14ac:dyDescent="0.4">
      <c r="A371" s="369"/>
      <c r="B371" s="100" t="s">
        <v>32</v>
      </c>
      <c r="C371" s="100" t="s">
        <v>31</v>
      </c>
      <c r="D371" s="370"/>
      <c r="E371" s="371"/>
      <c r="F371" s="371"/>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105" x14ac:dyDescent="0.4">
      <c r="A393" s="103" t="s">
        <v>116</v>
      </c>
      <c r="B393" s="104">
        <v>1</v>
      </c>
      <c r="C393" s="104"/>
      <c r="D393" s="156" t="s">
        <v>584</v>
      </c>
      <c r="E393" s="141" t="s">
        <v>502</v>
      </c>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2</v>
      </c>
      <c r="C397" s="118" t="str">
        <f>IF(B397=0, -10, "0")</f>
        <v>0</v>
      </c>
      <c r="D397" s="156"/>
      <c r="E397" s="105"/>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21" x14ac:dyDescent="0.4">
      <c r="A406" s="103" t="s">
        <v>384</v>
      </c>
      <c r="B406" s="104">
        <v>2</v>
      </c>
      <c r="C406" s="166"/>
      <c r="D406" s="156"/>
      <c r="E406" s="106"/>
      <c r="F406" s="105"/>
      <c r="G406" s="96"/>
    </row>
    <row r="407" spans="1:7" ht="84" x14ac:dyDescent="0.4">
      <c r="A407" s="103" t="s">
        <v>148</v>
      </c>
      <c r="B407" s="104">
        <v>0</v>
      </c>
      <c r="C407" s="104"/>
      <c r="D407" s="156" t="s">
        <v>500</v>
      </c>
      <c r="E407" s="105" t="s">
        <v>501</v>
      </c>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399"/>
      <c r="B410" s="382"/>
      <c r="C410" s="382"/>
      <c r="D410" s="382"/>
      <c r="E410" s="382"/>
      <c r="F410" s="382"/>
      <c r="G410" s="382"/>
    </row>
    <row r="411" spans="1:7" ht="24.75" x14ac:dyDescent="0.4">
      <c r="A411" s="400" t="s">
        <v>313</v>
      </c>
      <c r="B411" s="400"/>
      <c r="C411" s="400"/>
      <c r="D411" s="400"/>
      <c r="E411" s="400"/>
      <c r="F411" s="400"/>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21" x14ac:dyDescent="0.4">
      <c r="A416" s="262" t="s">
        <v>396</v>
      </c>
      <c r="B416" s="10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v>2</v>
      </c>
      <c r="C419" s="104"/>
      <c r="D419" s="319">
        <v>1</v>
      </c>
      <c r="E419" s="353"/>
      <c r="F419" s="353"/>
      <c r="G419" s="96"/>
    </row>
    <row r="420" spans="1:7" ht="21" x14ac:dyDescent="0.4">
      <c r="A420" s="108" t="s">
        <v>34</v>
      </c>
      <c r="B420" s="108"/>
      <c r="C420" s="108"/>
      <c r="D420" s="108">
        <f>SUM(B389:C409,B412:C419)</f>
        <v>51</v>
      </c>
      <c r="E420" s="90"/>
      <c r="F420" s="96"/>
      <c r="G420" s="96"/>
    </row>
    <row r="421" spans="1:7" ht="21" x14ac:dyDescent="0.4">
      <c r="A421" s="108" t="s">
        <v>33</v>
      </c>
      <c r="B421" s="109"/>
      <c r="C421" s="110"/>
      <c r="D421" s="111">
        <f>D420/(COUNT(B389:C409,B412:C419)*2)</f>
        <v>0.94444444444444442</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73</v>
      </c>
      <c r="E423" s="90"/>
      <c r="F423" s="96"/>
      <c r="G423" s="96"/>
    </row>
    <row r="424" spans="1:7" ht="22.5" x14ac:dyDescent="0.45">
      <c r="A424" s="326" t="s">
        <v>429</v>
      </c>
      <c r="B424" s="153"/>
      <c r="C424" s="154"/>
      <c r="D424" s="127">
        <f>D423/(COUNT(B374:C384,B389:C409,B412:C419)*2)</f>
        <v>0.96052631578947367</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43649</v>
      </c>
      <c r="B427" s="96"/>
      <c r="C427" s="96"/>
      <c r="D427" s="96"/>
      <c r="E427" s="90"/>
      <c r="F427" s="96"/>
      <c r="G427" s="96"/>
    </row>
    <row r="428" spans="1:7" ht="21" x14ac:dyDescent="0.4">
      <c r="A428" s="369" t="s">
        <v>28</v>
      </c>
      <c r="B428" s="370" t="s">
        <v>29</v>
      </c>
      <c r="C428" s="370"/>
      <c r="D428" s="370" t="s">
        <v>42</v>
      </c>
      <c r="E428" s="371" t="s">
        <v>264</v>
      </c>
      <c r="F428" s="371" t="s">
        <v>295</v>
      </c>
      <c r="G428" s="96"/>
    </row>
    <row r="429" spans="1:7" ht="21" x14ac:dyDescent="0.4">
      <c r="A429" s="369"/>
      <c r="B429" s="100" t="s">
        <v>32</v>
      </c>
      <c r="C429" s="100" t="s">
        <v>31</v>
      </c>
      <c r="D429" s="370"/>
      <c r="E429" s="371"/>
      <c r="F429" s="371"/>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84" x14ac:dyDescent="0.4">
      <c r="A445" s="333" t="s">
        <v>272</v>
      </c>
      <c r="B445" s="104">
        <v>1</v>
      </c>
      <c r="C445" s="118" t="str">
        <f>IF(B445=0, -5, "0")</f>
        <v>0</v>
      </c>
      <c r="D445" s="105" t="s">
        <v>503</v>
      </c>
      <c r="E445" s="105" t="s">
        <v>519</v>
      </c>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0" t="s">
        <v>304</v>
      </c>
      <c r="B459" s="400"/>
      <c r="C459" s="400"/>
      <c r="D459" s="400"/>
      <c r="E459" s="400"/>
      <c r="F459" s="400"/>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v>2</v>
      </c>
      <c r="C466" s="104"/>
      <c r="D466" s="319">
        <v>1</v>
      </c>
      <c r="E466" s="353"/>
      <c r="F466" s="353"/>
      <c r="G466" s="96"/>
    </row>
    <row r="467" spans="1:7" ht="21" x14ac:dyDescent="0.4">
      <c r="A467" s="108" t="s">
        <v>34</v>
      </c>
      <c r="B467" s="123"/>
      <c r="C467" s="123"/>
      <c r="D467" s="197">
        <f>SUM(B444:C457,B460:C466)</f>
        <v>39</v>
      </c>
      <c r="E467" s="90"/>
      <c r="F467" s="96"/>
      <c r="G467" s="96"/>
    </row>
    <row r="468" spans="1:7" ht="21" x14ac:dyDescent="0.4">
      <c r="A468" s="108" t="s">
        <v>33</v>
      </c>
      <c r="B468" s="109"/>
      <c r="C468" s="110"/>
      <c r="D468" s="111">
        <f>D467/(COUNT(B444:C457,B460:C466)*2)</f>
        <v>0.97499999999999998</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55</v>
      </c>
      <c r="E470" s="90"/>
      <c r="F470" s="96"/>
      <c r="G470" s="96"/>
    </row>
    <row r="471" spans="1:7" ht="22.5" x14ac:dyDescent="0.45">
      <c r="A471" s="326" t="s">
        <v>432</v>
      </c>
      <c r="B471" s="153"/>
      <c r="C471" s="154"/>
      <c r="D471" s="127">
        <f>D470/(COUNT(B444:C457,B432:C439,B460:C466)*2)</f>
        <v>0.9821428571428571</v>
      </c>
      <c r="E471" s="90"/>
      <c r="F471" s="96"/>
      <c r="G471" s="96"/>
    </row>
    <row r="472" spans="1:7" ht="21" x14ac:dyDescent="0.4">
      <c r="A472" s="128"/>
      <c r="B472" s="96"/>
      <c r="C472" s="96"/>
      <c r="D472" s="96"/>
      <c r="E472" s="90"/>
      <c r="F472" s="96"/>
      <c r="G472" s="96"/>
    </row>
    <row r="473" spans="1:7" ht="24.75" x14ac:dyDescent="0.4">
      <c r="A473" s="406" t="s">
        <v>405</v>
      </c>
      <c r="B473" s="406"/>
      <c r="C473" s="406"/>
      <c r="D473" s="406"/>
      <c r="E473" s="406"/>
      <c r="F473" s="406"/>
      <c r="G473" s="96"/>
    </row>
    <row r="474" spans="1:7" ht="21" customHeight="1" x14ac:dyDescent="0.4">
      <c r="A474" s="191">
        <f>B11</f>
        <v>43649</v>
      </c>
      <c r="F474" s="2"/>
      <c r="G474" s="96"/>
    </row>
    <row r="475" spans="1:7" ht="21" x14ac:dyDescent="0.4">
      <c r="A475" s="407" t="s">
        <v>28</v>
      </c>
      <c r="B475" s="408" t="s">
        <v>29</v>
      </c>
      <c r="C475" s="408"/>
      <c r="D475" s="408" t="s">
        <v>42</v>
      </c>
      <c r="E475" s="409" t="s">
        <v>264</v>
      </c>
      <c r="F475" s="409" t="s">
        <v>295</v>
      </c>
      <c r="G475" s="96"/>
    </row>
    <row r="476" spans="1:7" ht="21" x14ac:dyDescent="0.4">
      <c r="A476" s="407"/>
      <c r="B476" s="254" t="s">
        <v>32</v>
      </c>
      <c r="C476" s="254" t="s">
        <v>31</v>
      </c>
      <c r="D476" s="408"/>
      <c r="E476" s="409"/>
      <c r="F476" s="409"/>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3"/>
      <c r="B507" s="403"/>
      <c r="C507" s="403"/>
      <c r="D507" s="403"/>
      <c r="E507" s="403"/>
      <c r="F507" s="403"/>
      <c r="G507" s="403"/>
    </row>
    <row r="508" spans="1:7" ht="26.25" customHeight="1" x14ac:dyDescent="0.5">
      <c r="A508" s="288" t="s">
        <v>304</v>
      </c>
      <c r="B508" s="404"/>
      <c r="C508" s="404"/>
      <c r="D508" s="404"/>
      <c r="E508" s="404"/>
      <c r="F508" s="404"/>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05" t="s">
        <v>97</v>
      </c>
      <c r="B520" s="405"/>
      <c r="C520" s="405"/>
      <c r="D520" s="405"/>
      <c r="E520" s="405"/>
      <c r="F520" s="405"/>
      <c r="G520" s="96"/>
    </row>
    <row r="521" spans="1:7" ht="22.5" customHeight="1" x14ac:dyDescent="0.4">
      <c r="A521" s="191">
        <f>B11</f>
        <v>43649</v>
      </c>
      <c r="B521" s="96"/>
      <c r="C521" s="96"/>
      <c r="D521" s="114"/>
      <c r="E521" s="114"/>
      <c r="F521" s="114"/>
      <c r="G521" s="96"/>
    </row>
    <row r="522" spans="1:7" ht="21" x14ac:dyDescent="0.4">
      <c r="A522" s="415" t="s">
        <v>28</v>
      </c>
      <c r="B522" s="417" t="s">
        <v>29</v>
      </c>
      <c r="C522" s="418"/>
      <c r="D522" s="370" t="s">
        <v>42</v>
      </c>
      <c r="E522" s="371" t="s">
        <v>264</v>
      </c>
      <c r="F522" s="371" t="s">
        <v>295</v>
      </c>
      <c r="G522" s="96"/>
    </row>
    <row r="523" spans="1:7" ht="21" x14ac:dyDescent="0.4">
      <c r="A523" s="416"/>
      <c r="B523" s="249" t="s">
        <v>32</v>
      </c>
      <c r="C523" s="250" t="s">
        <v>31</v>
      </c>
      <c r="D523" s="370"/>
      <c r="E523" s="371"/>
      <c r="F523" s="371"/>
      <c r="G523" s="96"/>
    </row>
    <row r="524" spans="1:7" ht="22.5" x14ac:dyDescent="0.4">
      <c r="A524" s="286"/>
      <c r="B524" s="287"/>
      <c r="C524" s="287"/>
      <c r="D524" s="283"/>
      <c r="E524" s="324"/>
      <c r="F524" s="324"/>
      <c r="G524" s="96"/>
    </row>
    <row r="525" spans="1:7" ht="24.75" x14ac:dyDescent="0.4">
      <c r="A525" s="289" t="s">
        <v>17</v>
      </c>
      <c r="B525" s="251"/>
      <c r="C525" s="419"/>
      <c r="D525" s="419"/>
      <c r="E525" s="419"/>
      <c r="F525" s="420"/>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90" t="s">
        <v>34</v>
      </c>
      <c r="B532" s="391"/>
      <c r="C532" s="392"/>
      <c r="D532" s="315">
        <f>SUM(B526:C531)</f>
        <v>12</v>
      </c>
      <c r="E532" s="202"/>
      <c r="F532" s="202"/>
      <c r="G532" s="96"/>
    </row>
    <row r="533" spans="1:7" ht="21" customHeight="1" x14ac:dyDescent="0.4">
      <c r="A533" s="390" t="s">
        <v>33</v>
      </c>
      <c r="B533" s="391"/>
      <c r="C533" s="392"/>
      <c r="D533" s="298">
        <f>D532/(COUNT(B526:C531)*2)</f>
        <v>1</v>
      </c>
      <c r="E533" s="202"/>
      <c r="F533" s="202"/>
      <c r="G533" s="96"/>
    </row>
    <row r="534" spans="1:7" ht="21" x14ac:dyDescent="0.4">
      <c r="A534" s="368"/>
      <c r="B534" s="368"/>
      <c r="C534" s="368"/>
      <c r="D534" s="368"/>
      <c r="E534" s="368"/>
      <c r="F534" s="368"/>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0"/>
      <c r="B546" s="401"/>
      <c r="C546" s="401"/>
      <c r="D546" s="401"/>
      <c r="E546" s="401"/>
      <c r="F546" s="401"/>
      <c r="G546" s="401"/>
    </row>
    <row r="547" spans="1:7" ht="35.25" customHeight="1" x14ac:dyDescent="0.4">
      <c r="A547" s="290" t="s">
        <v>304</v>
      </c>
      <c r="B547" s="265"/>
      <c r="C547" s="411"/>
      <c r="D547" s="411"/>
      <c r="E547" s="411"/>
      <c r="F547" s="412"/>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v>2</v>
      </c>
      <c r="C555" s="104"/>
      <c r="D555" s="319">
        <v>1</v>
      </c>
      <c r="E555" s="353"/>
      <c r="F555" s="353"/>
      <c r="G555" s="96"/>
    </row>
    <row r="556" spans="1:7" ht="21" x14ac:dyDescent="0.4">
      <c r="A556" s="413" t="s">
        <v>34</v>
      </c>
      <c r="B556" s="413"/>
      <c r="C556" s="414"/>
      <c r="D556" s="327">
        <f>SUM(B548:C555,B536:C545)</f>
        <v>34</v>
      </c>
      <c r="E556" s="90"/>
      <c r="F556" s="96"/>
      <c r="G556" s="96"/>
    </row>
    <row r="557" spans="1:7" ht="21" x14ac:dyDescent="0.4">
      <c r="A557" s="413" t="s">
        <v>33</v>
      </c>
      <c r="B557" s="413"/>
      <c r="C557" s="413"/>
      <c r="D557" s="298">
        <f>D556/(COUNT(B548:C555,B536:C545)*2)</f>
        <v>1</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46</v>
      </c>
      <c r="E559" s="90"/>
      <c r="F559" s="96"/>
      <c r="G559" s="96"/>
    </row>
    <row r="560" spans="1:7" ht="21" customHeight="1" x14ac:dyDescent="0.45">
      <c r="A560" s="326" t="s">
        <v>436</v>
      </c>
      <c r="B560" s="153"/>
      <c r="C560" s="154"/>
      <c r="D560" s="127">
        <f>D559/(COUNT(B536:C545,B526:C531,B548:C555)*2)</f>
        <v>1</v>
      </c>
      <c r="E560" s="239"/>
      <c r="F560" s="239"/>
      <c r="G560" s="96"/>
    </row>
    <row r="561" spans="1:7" ht="21" customHeight="1" x14ac:dyDescent="0.4">
      <c r="A561" s="128"/>
      <c r="B561" s="96"/>
      <c r="C561" s="96"/>
      <c r="D561" s="96"/>
      <c r="E561" s="90"/>
      <c r="F561" s="96"/>
      <c r="G561" s="96"/>
    </row>
    <row r="562" spans="1:7" ht="21" x14ac:dyDescent="0.4">
      <c r="A562" s="368"/>
      <c r="B562" s="368"/>
      <c r="C562" s="368"/>
      <c r="D562" s="368"/>
      <c r="E562" s="368"/>
      <c r="F562" s="368"/>
      <c r="G562" s="96"/>
    </row>
    <row r="563" spans="1:7" ht="22.5" x14ac:dyDescent="0.45">
      <c r="A563" s="429" t="s">
        <v>19</v>
      </c>
      <c r="B563" s="429"/>
      <c r="C563" s="429"/>
      <c r="D563" s="429"/>
      <c r="E563" s="429"/>
      <c r="F563" s="429"/>
      <c r="G563" s="96"/>
    </row>
    <row r="564" spans="1:7" ht="22.5" x14ac:dyDescent="0.4">
      <c r="A564" s="198">
        <f>B11</f>
        <v>43649</v>
      </c>
      <c r="B564" s="96"/>
      <c r="C564" s="96"/>
      <c r="D564" s="280"/>
      <c r="E564" s="280"/>
      <c r="F564" s="280"/>
      <c r="G564" s="96"/>
    </row>
    <row r="565" spans="1:7" ht="21" x14ac:dyDescent="0.4">
      <c r="A565" s="407" t="s">
        <v>28</v>
      </c>
      <c r="B565" s="408" t="s">
        <v>29</v>
      </c>
      <c r="C565" s="408"/>
      <c r="D565" s="408" t="s">
        <v>42</v>
      </c>
      <c r="E565" s="409" t="s">
        <v>264</v>
      </c>
      <c r="F565" s="409" t="s">
        <v>295</v>
      </c>
      <c r="G565" s="96"/>
    </row>
    <row r="566" spans="1:7" ht="21" x14ac:dyDescent="0.4">
      <c r="A566" s="407"/>
      <c r="B566" s="254" t="s">
        <v>32</v>
      </c>
      <c r="C566" s="254" t="s">
        <v>31</v>
      </c>
      <c r="D566" s="408"/>
      <c r="E566" s="409"/>
      <c r="F566" s="409"/>
      <c r="G566" s="96"/>
    </row>
    <row r="567" spans="1:7" ht="22.5" x14ac:dyDescent="0.4">
      <c r="A567" s="291"/>
      <c r="B567" s="292"/>
      <c r="C567" s="292"/>
      <c r="D567" s="292"/>
      <c r="E567" s="268"/>
      <c r="F567" s="293"/>
      <c r="G567" s="96"/>
    </row>
    <row r="568" spans="1:7" ht="24.75" x14ac:dyDescent="0.4">
      <c r="A568" s="421" t="s">
        <v>10</v>
      </c>
      <c r="B568" s="422"/>
      <c r="C568" s="422"/>
      <c r="D568" s="422"/>
      <c r="E568" s="422"/>
      <c r="F568" s="423"/>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13" t="s">
        <v>34</v>
      </c>
      <c r="B578" s="413"/>
      <c r="C578" s="414"/>
      <c r="D578" s="327">
        <f>SUM(B569:C577)</f>
        <v>18</v>
      </c>
      <c r="E578" s="90"/>
      <c r="F578" s="96"/>
      <c r="G578" s="96"/>
    </row>
    <row r="579" spans="1:7" ht="21" x14ac:dyDescent="0.4">
      <c r="A579" s="413" t="s">
        <v>33</v>
      </c>
      <c r="B579" s="413"/>
      <c r="C579" s="413"/>
      <c r="D579" s="298">
        <f>D578/(COUNT(B569:C577)*2)</f>
        <v>1</v>
      </c>
      <c r="E579" s="90"/>
      <c r="F579" s="96"/>
      <c r="G579" s="96"/>
    </row>
    <row r="580" spans="1:7" ht="21" x14ac:dyDescent="0.4">
      <c r="A580" s="299"/>
      <c r="B580" s="300"/>
      <c r="C580" s="300"/>
      <c r="D580" s="301"/>
      <c r="E580" s="90"/>
      <c r="F580" s="96"/>
      <c r="G580" s="96"/>
    </row>
    <row r="581" spans="1:7" ht="39.75" customHeight="1" x14ac:dyDescent="0.4">
      <c r="A581" s="424" t="s">
        <v>23</v>
      </c>
      <c r="B581" s="425"/>
      <c r="C581" s="425"/>
      <c r="D581" s="425"/>
      <c r="E581" s="425"/>
      <c r="F581" s="426"/>
      <c r="G581" s="96"/>
    </row>
    <row r="582" spans="1:7" ht="84" x14ac:dyDescent="0.4">
      <c r="A582" s="103" t="s">
        <v>87</v>
      </c>
      <c r="B582" s="104">
        <v>1</v>
      </c>
      <c r="C582" s="104"/>
      <c r="D582" s="105" t="s">
        <v>504</v>
      </c>
      <c r="E582" s="105" t="s">
        <v>520</v>
      </c>
      <c r="F582" s="105"/>
      <c r="G582" s="96"/>
    </row>
    <row r="583" spans="1:7" ht="137.25" customHeight="1" x14ac:dyDescent="0.45">
      <c r="A583" s="184" t="s">
        <v>7</v>
      </c>
      <c r="B583" s="104">
        <v>0</v>
      </c>
      <c r="C583" s="118">
        <f>IF(B583=0, -10, "0")</f>
        <v>-10</v>
      </c>
      <c r="D583" s="141" t="s">
        <v>505</v>
      </c>
      <c r="E583" s="105" t="s">
        <v>506</v>
      </c>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27" t="s">
        <v>370</v>
      </c>
      <c r="B588" s="428"/>
      <c r="C588" s="428"/>
      <c r="D588" s="428"/>
      <c r="E588" s="428"/>
      <c r="F588" s="428"/>
      <c r="G588" s="428"/>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84" x14ac:dyDescent="0.4">
      <c r="A592" s="130" t="s">
        <v>363</v>
      </c>
      <c r="B592" s="104">
        <v>1</v>
      </c>
      <c r="C592" s="104"/>
      <c r="D592" s="485" t="s">
        <v>507</v>
      </c>
      <c r="E592" s="487" t="s">
        <v>527</v>
      </c>
      <c r="F592" s="105"/>
      <c r="G592" s="96"/>
    </row>
    <row r="593" spans="1:7" ht="21" x14ac:dyDescent="0.4">
      <c r="A593" s="152" t="s">
        <v>321</v>
      </c>
      <c r="B593" s="104">
        <v>2</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v>1</v>
      </c>
      <c r="C595" s="104"/>
      <c r="D595" s="319">
        <v>0.33300000000000002</v>
      </c>
      <c r="E595" s="353"/>
      <c r="F595" s="353"/>
      <c r="G595" s="96"/>
    </row>
    <row r="596" spans="1:7" ht="21" x14ac:dyDescent="0.4">
      <c r="A596" s="413" t="s">
        <v>34</v>
      </c>
      <c r="B596" s="413"/>
      <c r="C596" s="414"/>
      <c r="D596" s="327">
        <f>SUM(B589:C595,B582:C587,B569:C577)</f>
        <v>29</v>
      </c>
      <c r="E596" s="90"/>
      <c r="F596" s="96"/>
      <c r="G596" s="96"/>
    </row>
    <row r="597" spans="1:7" ht="21" x14ac:dyDescent="0.4">
      <c r="A597" s="413" t="s">
        <v>33</v>
      </c>
      <c r="B597" s="413"/>
      <c r="C597" s="413"/>
      <c r="D597" s="298">
        <f>D596/(COUNT(B582:C587,B589:C594,B569:C577)*2)</f>
        <v>0.65909090909090906</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47</v>
      </c>
      <c r="E599" s="239"/>
      <c r="F599" s="239"/>
      <c r="G599" s="96"/>
    </row>
    <row r="600" spans="1:7" ht="22.5" x14ac:dyDescent="0.45">
      <c r="A600" s="435" t="s">
        <v>168</v>
      </c>
      <c r="B600" s="436"/>
      <c r="C600" s="437"/>
      <c r="D600" s="127">
        <f>D599/(COUNT(B569:C577,B589:C594,B582:C587)*2)</f>
        <v>1.0681818181818181</v>
      </c>
      <c r="E600" s="90"/>
      <c r="F600" s="96"/>
      <c r="G600" s="96"/>
    </row>
    <row r="601" spans="1:7" ht="21" x14ac:dyDescent="0.4">
      <c r="A601" s="128"/>
      <c r="B601" s="96"/>
      <c r="C601" s="96"/>
      <c r="G601" s="96"/>
    </row>
    <row r="602" spans="1:7" ht="19.5" customHeight="1" x14ac:dyDescent="0.45">
      <c r="A602" s="429" t="s">
        <v>8</v>
      </c>
      <c r="B602" s="429"/>
      <c r="C602" s="429"/>
      <c r="D602" s="429"/>
      <c r="E602" s="429"/>
      <c r="F602" s="429"/>
      <c r="G602" s="96"/>
    </row>
    <row r="603" spans="1:7" ht="22.5" x14ac:dyDescent="0.4">
      <c r="A603" s="129">
        <f>B11</f>
        <v>43649</v>
      </c>
      <c r="B603" s="96"/>
      <c r="C603" s="96"/>
      <c r="D603" s="114"/>
      <c r="E603" s="114"/>
      <c r="F603" s="114"/>
      <c r="G603" s="96"/>
    </row>
    <row r="604" spans="1:7" ht="21" x14ac:dyDescent="0.4">
      <c r="A604" s="369" t="s">
        <v>28</v>
      </c>
      <c r="B604" s="370" t="s">
        <v>29</v>
      </c>
      <c r="C604" s="370"/>
      <c r="D604" s="370" t="s">
        <v>42</v>
      </c>
      <c r="E604" s="371" t="s">
        <v>264</v>
      </c>
      <c r="F604" s="371" t="s">
        <v>295</v>
      </c>
      <c r="G604" s="96"/>
    </row>
    <row r="605" spans="1:7" ht="18.75" customHeight="1" x14ac:dyDescent="0.4">
      <c r="A605" s="369"/>
      <c r="B605" s="100" t="s">
        <v>32</v>
      </c>
      <c r="C605" s="100" t="s">
        <v>31</v>
      </c>
      <c r="D605" s="370"/>
      <c r="E605" s="371"/>
      <c r="F605" s="371"/>
      <c r="G605" s="96"/>
    </row>
    <row r="606" spans="1:7" ht="18.75" customHeight="1" x14ac:dyDescent="0.4">
      <c r="A606" s="282"/>
      <c r="B606" s="283"/>
      <c r="C606" s="283"/>
      <c r="D606" s="283"/>
      <c r="E606" s="324"/>
      <c r="F606" s="324"/>
      <c r="G606" s="96"/>
    </row>
    <row r="607" spans="1:7" ht="24.75" x14ac:dyDescent="0.4">
      <c r="A607" s="284" t="s">
        <v>90</v>
      </c>
      <c r="B607" s="114"/>
      <c r="C607" s="430"/>
      <c r="D607" s="430"/>
      <c r="E607" s="430"/>
      <c r="F607" s="431"/>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13" t="s">
        <v>34</v>
      </c>
      <c r="B616" s="413"/>
      <c r="C616" s="413"/>
      <c r="D616" s="327">
        <f>SUM(B608:C615)</f>
        <v>16</v>
      </c>
      <c r="E616" s="432"/>
      <c r="F616" s="397"/>
      <c r="G616" s="96"/>
    </row>
    <row r="617" spans="1:7" ht="21" x14ac:dyDescent="0.4">
      <c r="A617" s="413" t="s">
        <v>33</v>
      </c>
      <c r="B617" s="413"/>
      <c r="C617" s="413"/>
      <c r="D617" s="298">
        <f>D616/(COUNT(B608:C615)*2)</f>
        <v>1</v>
      </c>
      <c r="E617" s="433"/>
      <c r="F617" s="403"/>
      <c r="G617" s="96"/>
    </row>
    <row r="618" spans="1:7" ht="21" x14ac:dyDescent="0.4">
      <c r="A618" s="128"/>
      <c r="B618" s="96"/>
      <c r="C618" s="434"/>
      <c r="D618" s="434"/>
      <c r="E618" s="434"/>
      <c r="F618" s="434"/>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84" x14ac:dyDescent="0.4">
      <c r="A625" s="163" t="s">
        <v>400</v>
      </c>
      <c r="B625" s="104">
        <v>1</v>
      </c>
      <c r="C625" s="118"/>
      <c r="D625" s="141" t="s">
        <v>508</v>
      </c>
      <c r="E625" s="105" t="s">
        <v>509</v>
      </c>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0" t="s">
        <v>34</v>
      </c>
      <c r="B629" s="391"/>
      <c r="C629" s="392"/>
      <c r="D629" s="201">
        <f>SUM(B620:C628)</f>
        <v>17</v>
      </c>
      <c r="E629" s="258"/>
      <c r="F629" s="258"/>
      <c r="G629" s="256"/>
    </row>
    <row r="630" spans="1:16382" ht="22.5" x14ac:dyDescent="0.4">
      <c r="A630" s="108" t="s">
        <v>33</v>
      </c>
      <c r="B630" s="109"/>
      <c r="C630" s="109"/>
      <c r="D630" s="111">
        <f>D629/(COUNT(B620:C628)*2)</f>
        <v>0.94444444444444442</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0"/>
      <c r="D632" s="430"/>
      <c r="E632" s="430"/>
      <c r="F632" s="431"/>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90" t="s">
        <v>34</v>
      </c>
      <c r="B639" s="391"/>
      <c r="C639" s="392"/>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39"/>
      <c r="B641" s="439"/>
      <c r="C641" s="439"/>
      <c r="D641" s="439"/>
      <c r="E641" s="439"/>
      <c r="F641" s="439"/>
      <c r="G641" s="439"/>
    </row>
    <row r="642" spans="1:7" ht="24.75" x14ac:dyDescent="0.4">
      <c r="A642" s="284" t="s">
        <v>26</v>
      </c>
      <c r="B642" s="430"/>
      <c r="C642" s="430"/>
      <c r="D642" s="430"/>
      <c r="E642" s="430"/>
      <c r="F642" s="431"/>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40" t="s">
        <v>304</v>
      </c>
      <c r="B650" s="441"/>
      <c r="C650" s="441"/>
      <c r="D650" s="441"/>
      <c r="E650" s="441"/>
      <c r="F650" s="442"/>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84.75" customHeight="1" x14ac:dyDescent="0.4">
      <c r="A653" s="130" t="s">
        <v>363</v>
      </c>
      <c r="B653" s="104">
        <v>0</v>
      </c>
      <c r="C653" s="104"/>
      <c r="D653" s="135" t="s">
        <v>521</v>
      </c>
      <c r="E653" s="105" t="s">
        <v>510</v>
      </c>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v>1</v>
      </c>
      <c r="C657" s="104"/>
      <c r="D657" s="319">
        <v>0.5</v>
      </c>
      <c r="E657" s="353"/>
      <c r="F657" s="353"/>
      <c r="G657" s="96"/>
    </row>
    <row r="658" spans="1:7" ht="21" x14ac:dyDescent="0.4">
      <c r="A658" s="123" t="s">
        <v>34</v>
      </c>
      <c r="B658" s="123"/>
      <c r="C658" s="123"/>
      <c r="D658" s="123">
        <f>SUM(B651:C657,B643:C649)</f>
        <v>23</v>
      </c>
      <c r="E658" s="90"/>
      <c r="F658" s="96"/>
      <c r="G658" s="96"/>
    </row>
    <row r="659" spans="1:7" ht="21" x14ac:dyDescent="0.4">
      <c r="A659" s="108" t="s">
        <v>33</v>
      </c>
      <c r="B659" s="109"/>
      <c r="C659" s="110"/>
      <c r="D659" s="111">
        <f>D658/(COUNT(B651:C657,B643:C649)*2)</f>
        <v>0.88461538461538458</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68</v>
      </c>
      <c r="E661" s="90"/>
      <c r="F661" s="96"/>
      <c r="G661" s="96"/>
    </row>
    <row r="662" spans="1:7" ht="22.5" x14ac:dyDescent="0.45">
      <c r="A662" s="326" t="s">
        <v>169</v>
      </c>
      <c r="B662" s="153"/>
      <c r="C662" s="154"/>
      <c r="D662" s="127">
        <f>D661/(COUNT(B651:C657,B620:C628,B633:C638,B608:C615,B643:C649)*2)</f>
        <v>0.94444444444444442</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29" t="s">
        <v>346</v>
      </c>
      <c r="B665" s="429"/>
      <c r="C665" s="429"/>
      <c r="D665" s="429"/>
      <c r="E665" s="429"/>
      <c r="F665" s="429"/>
      <c r="G665" s="96"/>
    </row>
    <row r="666" spans="1:7" ht="21" x14ac:dyDescent="0.4">
      <c r="A666" s="198">
        <f>B11</f>
        <v>43649</v>
      </c>
      <c r="B666" s="96"/>
      <c r="C666" s="96"/>
      <c r="D666" s="96"/>
      <c r="E666" s="90"/>
      <c r="F666" s="96"/>
      <c r="G666" s="96"/>
    </row>
    <row r="667" spans="1:7" ht="21.75" customHeight="1" x14ac:dyDescent="0.4">
      <c r="A667" s="369" t="s">
        <v>28</v>
      </c>
      <c r="B667" s="370" t="s">
        <v>29</v>
      </c>
      <c r="C667" s="370"/>
      <c r="D667" s="370" t="s">
        <v>42</v>
      </c>
      <c r="E667" s="371" t="s">
        <v>264</v>
      </c>
      <c r="F667" s="371" t="s">
        <v>295</v>
      </c>
      <c r="G667" s="96"/>
    </row>
    <row r="668" spans="1:7" ht="21" x14ac:dyDescent="0.4">
      <c r="A668" s="369"/>
      <c r="B668" s="100" t="s">
        <v>32</v>
      </c>
      <c r="C668" s="100" t="s">
        <v>31</v>
      </c>
      <c r="D668" s="370"/>
      <c r="E668" s="371"/>
      <c r="F668" s="371"/>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63" x14ac:dyDescent="0.4">
      <c r="A672" s="139" t="s">
        <v>43</v>
      </c>
      <c r="B672" s="104">
        <v>2</v>
      </c>
      <c r="C672" s="118" t="str">
        <f>IF(B672=0, -5, "0")</f>
        <v>0</v>
      </c>
      <c r="D672" s="105" t="s">
        <v>522</v>
      </c>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v>2</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1</v>
      </c>
      <c r="C682" s="216"/>
      <c r="D682" s="105" t="s">
        <v>585</v>
      </c>
      <c r="E682" s="105" t="s">
        <v>511</v>
      </c>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42" x14ac:dyDescent="0.4">
      <c r="A688" s="208" t="s">
        <v>462</v>
      </c>
      <c r="B688" s="104">
        <v>1</v>
      </c>
      <c r="C688" s="118"/>
      <c r="D688" s="486" t="s">
        <v>512</v>
      </c>
      <c r="E688" s="105" t="s">
        <v>513</v>
      </c>
      <c r="F688" s="105"/>
      <c r="G688" s="96"/>
    </row>
    <row r="689" spans="1:7" ht="89.25" customHeight="1" x14ac:dyDescent="0.4">
      <c r="A689" s="107" t="s">
        <v>402</v>
      </c>
      <c r="B689" s="104">
        <v>2</v>
      </c>
      <c r="C689" s="104"/>
      <c r="D689" s="319">
        <v>1</v>
      </c>
      <c r="E689" s="353"/>
      <c r="F689" s="353"/>
      <c r="G689" s="96"/>
    </row>
    <row r="690" spans="1:7" ht="22.5" x14ac:dyDescent="0.45">
      <c r="A690" s="326" t="s">
        <v>407</v>
      </c>
      <c r="B690" s="153"/>
      <c r="C690" s="154"/>
      <c r="D690" s="126">
        <f>SUM(B670:C689)</f>
        <v>34</v>
      </c>
      <c r="E690" s="90"/>
      <c r="F690" s="96"/>
      <c r="G690" s="96"/>
    </row>
    <row r="691" spans="1:7" ht="22.5" x14ac:dyDescent="0.45">
      <c r="A691" s="326" t="s">
        <v>408</v>
      </c>
      <c r="B691" s="153"/>
      <c r="C691" s="154"/>
      <c r="D691" s="127">
        <f>D690/(COUNT(B670:C689)*2)</f>
        <v>0.94444444444444442</v>
      </c>
      <c r="G691" s="96"/>
    </row>
    <row r="692" spans="1:7" ht="21" x14ac:dyDescent="0.4">
      <c r="A692" s="202"/>
      <c r="B692" s="259"/>
      <c r="C692" s="259"/>
      <c r="G692" s="215"/>
    </row>
    <row r="693" spans="1:7" ht="21" customHeight="1" x14ac:dyDescent="0.4">
      <c r="A693" s="438" t="s">
        <v>439</v>
      </c>
      <c r="B693" s="438"/>
      <c r="C693" s="438"/>
      <c r="D693" s="438"/>
      <c r="E693" s="438"/>
      <c r="F693" s="438"/>
      <c r="G693" s="215"/>
    </row>
    <row r="694" spans="1:7" ht="21" customHeight="1" x14ac:dyDescent="0.4">
      <c r="A694" s="198">
        <f>B11</f>
        <v>43649</v>
      </c>
      <c r="B694" s="96"/>
      <c r="C694" s="96"/>
      <c r="D694" s="214"/>
      <c r="E694" s="214"/>
      <c r="F694" s="214"/>
      <c r="G694" s="215"/>
    </row>
    <row r="695" spans="1:7" ht="21" x14ac:dyDescent="0.4">
      <c r="A695" s="448" t="s">
        <v>28</v>
      </c>
      <c r="B695" s="417" t="s">
        <v>29</v>
      </c>
      <c r="C695" s="417"/>
      <c r="D695" s="370" t="s">
        <v>42</v>
      </c>
      <c r="E695" s="371" t="s">
        <v>264</v>
      </c>
      <c r="F695" s="371" t="s">
        <v>295</v>
      </c>
      <c r="G695" s="215"/>
    </row>
    <row r="696" spans="1:7" ht="21" x14ac:dyDescent="0.4">
      <c r="A696" s="369"/>
      <c r="B696" s="100" t="s">
        <v>32</v>
      </c>
      <c r="C696" s="100" t="s">
        <v>31</v>
      </c>
      <c r="D696" s="370"/>
      <c r="E696" s="371"/>
      <c r="F696" s="371"/>
      <c r="G696" s="215"/>
    </row>
    <row r="697" spans="1:7" ht="22.5" x14ac:dyDescent="0.4">
      <c r="A697" s="282"/>
      <c r="B697" s="283"/>
      <c r="C697" s="283"/>
      <c r="D697" s="283"/>
      <c r="E697" s="324"/>
      <c r="F697" s="324"/>
      <c r="G697" s="96"/>
    </row>
    <row r="698" spans="1:7" ht="24.75" x14ac:dyDescent="0.4">
      <c r="A698" s="445" t="s">
        <v>299</v>
      </c>
      <c r="B698" s="446"/>
      <c r="C698" s="446"/>
      <c r="D698" s="446"/>
      <c r="E698" s="446"/>
      <c r="F698" s="447"/>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43"/>
      <c r="C704" s="444"/>
      <c r="D704" s="201">
        <f>SUM(B699:C703)</f>
        <v>10</v>
      </c>
      <c r="E704" s="90"/>
      <c r="F704" s="96"/>
      <c r="G704" s="96"/>
    </row>
    <row r="705" spans="1:7" ht="21" x14ac:dyDescent="0.4">
      <c r="A705" s="108" t="s">
        <v>33</v>
      </c>
      <c r="B705" s="443"/>
      <c r="C705" s="444"/>
      <c r="D705" s="306">
        <f>D704/(COUNT(B699:C703)*2)</f>
        <v>1</v>
      </c>
      <c r="E705" s="90"/>
      <c r="F705" s="96"/>
      <c r="G705" s="96"/>
    </row>
    <row r="706" spans="1:7" ht="21" x14ac:dyDescent="0.4">
      <c r="A706" s="149"/>
      <c r="B706" s="294"/>
      <c r="C706" s="294"/>
      <c r="D706" s="204"/>
      <c r="E706" s="304"/>
      <c r="F706" s="305"/>
      <c r="G706" s="96"/>
    </row>
    <row r="707" spans="1:7" ht="24.75" x14ac:dyDescent="0.4">
      <c r="A707" s="445" t="s">
        <v>300</v>
      </c>
      <c r="B707" s="446"/>
      <c r="C707" s="446"/>
      <c r="D707" s="446"/>
      <c r="E707" s="446"/>
      <c r="F707" s="447"/>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16</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0.73481818181818181</v>
      </c>
      <c r="E717" s="84"/>
      <c r="F717" s="85"/>
      <c r="G717" s="80"/>
    </row>
    <row r="718" spans="1:7" ht="22.5" x14ac:dyDescent="0.3">
      <c r="A718" s="19" t="s">
        <v>403</v>
      </c>
      <c r="B718" s="20"/>
      <c r="C718" s="21"/>
      <c r="D718" s="22">
        <f>SUM(D714,D690,D661,D599,D559,D516,D470,D423,D365,D299,D244,D182,D128,D47)</f>
        <v>587</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0.83380681818181823</v>
      </c>
      <c r="E719" s="3"/>
      <c r="F719" s="3"/>
    </row>
  </sheetData>
  <sheetProtection algorithmName="SHA-512" hashValue="K5cgEesf96CIiI9hY79HdbZSTFyVcwtmQCT6adYPA14L5cAUHNvldZvlYyCOasLYvLAgin/mCbwILa0kZXFEQg==" saltValue="Y2Sj6koKqDuwprLV/jDJfg==" spinCount="100000" sheet="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39:B42 B643:B649 B163:B171 B633:B638 B105:B108 B374:B384 B548:B555 B85:B100 B30:B37 B460:B466 B536:B545 B496:B498 B120:B126 B651:B657 B526:B531 B288:B295 B320:B338 B444:B458 B509:B515 B389:B409 B265:B285 B699:B703 B354:B361 B582 B66:B82 B412:B419 B500:B506 B620:B628 B253:B260 B191:B198 B670:B689 B63 B227:B231 B432:B439 B518:B519 B21:B25 B569:B577 B584:B587 B113:B117 B143 B308:B315 B479:B483 B485:B494 B589:B595 B608:B615 B56:B61 B103 B111 B145:B160 B174:B181 B203:B222 B233:B240 B343:B351 B708:B710">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583 B138:B142 B499">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E208" sqref="E20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0"/>
      <c r="E1" s="450"/>
      <c r="F1" s="450"/>
      <c r="G1" s="450"/>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1" t="s">
        <v>46</v>
      </c>
      <c r="B6" s="451"/>
      <c r="C6" s="451"/>
      <c r="D6" s="451"/>
      <c r="E6" s="451"/>
      <c r="F6" s="451"/>
      <c r="G6" s="79"/>
    </row>
    <row r="7" spans="1:7" s="2" customFormat="1" ht="21.75" customHeight="1" x14ac:dyDescent="0.45">
      <c r="A7" s="452" t="str">
        <f>'Page de garde'!D18</f>
        <v>CM Centre Urbain Nord</v>
      </c>
      <c r="B7" s="452"/>
      <c r="C7" s="452"/>
      <c r="D7" s="452"/>
      <c r="E7" s="452"/>
      <c r="F7" s="452"/>
      <c r="G7" s="79"/>
    </row>
    <row r="8" spans="1:7" s="2" customFormat="1" ht="24" x14ac:dyDescent="0.45">
      <c r="A8" s="4" t="s">
        <v>39</v>
      </c>
      <c r="B8" s="453" t="str">
        <f>'A3 Exploitation'!B9:F9</f>
        <v>Dr Raja Bouhalfaya &amp; Melle Imen Sliti</v>
      </c>
      <c r="C8" s="453"/>
      <c r="D8" s="453"/>
      <c r="E8" s="453"/>
      <c r="F8" s="453"/>
      <c r="G8" s="79"/>
    </row>
    <row r="9" spans="1:7" s="2" customFormat="1" ht="24" x14ac:dyDescent="0.45">
      <c r="A9" s="5" t="s">
        <v>41</v>
      </c>
      <c r="B9" s="454" t="str">
        <f>'A3 Exploitation'!B10:F10</f>
        <v>Directeur du magasin et chefs rayons</v>
      </c>
      <c r="C9" s="454"/>
      <c r="D9" s="454"/>
      <c r="E9" s="454"/>
      <c r="F9" s="454"/>
      <c r="G9" s="79"/>
    </row>
    <row r="10" spans="1:7" s="2" customFormat="1" ht="24" x14ac:dyDescent="0.45">
      <c r="A10" s="4" t="s">
        <v>40</v>
      </c>
      <c r="B10" s="449">
        <f>'A3 Exploitation'!B11:F11</f>
        <v>43649</v>
      </c>
      <c r="C10" s="449"/>
      <c r="D10" s="449"/>
      <c r="E10" s="449"/>
      <c r="F10" s="449"/>
      <c r="G10" s="79"/>
    </row>
    <row r="11" spans="1:7" s="2" customFormat="1" ht="24" x14ac:dyDescent="0.45">
      <c r="A11" s="4" t="s">
        <v>248</v>
      </c>
      <c r="B11" s="458">
        <f>D215</f>
        <v>0.77192982456140347</v>
      </c>
      <c r="C11" s="458"/>
      <c r="D11" s="458"/>
      <c r="E11" s="458"/>
      <c r="F11" s="458"/>
      <c r="G11" s="79"/>
    </row>
    <row r="12" spans="1:7" s="2" customFormat="1" ht="22.5" x14ac:dyDescent="0.45">
      <c r="A12" s="1"/>
      <c r="D12" s="362"/>
      <c r="E12" s="362"/>
      <c r="F12" s="362"/>
      <c r="G12" s="362"/>
    </row>
    <row r="13" spans="1:7" s="2" customFormat="1" ht="11.25" customHeight="1" x14ac:dyDescent="0.3">
      <c r="A13" s="459" t="s">
        <v>28</v>
      </c>
      <c r="B13" s="460" t="s">
        <v>29</v>
      </c>
      <c r="C13" s="460"/>
      <c r="D13" s="460" t="s">
        <v>42</v>
      </c>
      <c r="E13" s="460" t="s">
        <v>158</v>
      </c>
      <c r="F13" s="460" t="s">
        <v>159</v>
      </c>
    </row>
    <row r="14" spans="1:7" s="2" customFormat="1" ht="12.75" customHeight="1" x14ac:dyDescent="0.3">
      <c r="A14" s="459"/>
      <c r="B14" s="18" t="s">
        <v>32</v>
      </c>
      <c r="C14" s="18" t="s">
        <v>31</v>
      </c>
      <c r="D14" s="460"/>
      <c r="E14" s="460"/>
      <c r="F14" s="460"/>
      <c r="G14" s="78"/>
    </row>
    <row r="15" spans="1:7" x14ac:dyDescent="0.3">
      <c r="A15" s="461"/>
      <c r="B15" s="462"/>
      <c r="C15" s="462"/>
      <c r="D15" s="462"/>
      <c r="E15" s="462"/>
      <c r="F15" s="462"/>
    </row>
    <row r="16" spans="1:7" ht="19.5" x14ac:dyDescent="0.4">
      <c r="A16" s="463" t="s">
        <v>0</v>
      </c>
      <c r="B16" s="464"/>
      <c r="C16" s="464"/>
      <c r="D16" s="464"/>
      <c r="E16" s="464"/>
      <c r="F16" s="464"/>
      <c r="G16" s="80" t="s">
        <v>292</v>
      </c>
    </row>
    <row r="17" spans="1:7" ht="49.5" x14ac:dyDescent="0.3">
      <c r="A17" s="6" t="s">
        <v>223</v>
      </c>
      <c r="B17" s="55">
        <v>0</v>
      </c>
      <c r="C17" s="55"/>
      <c r="D17" s="56" t="s">
        <v>573</v>
      </c>
      <c r="E17" s="56" t="s">
        <v>528</v>
      </c>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65" t="s">
        <v>34</v>
      </c>
      <c r="B22" s="466"/>
      <c r="C22" s="467"/>
      <c r="D22" s="330">
        <f>SUM(B17:C21)</f>
        <v>8</v>
      </c>
    </row>
    <row r="23" spans="1:7" x14ac:dyDescent="0.3">
      <c r="A23" s="455" t="s">
        <v>249</v>
      </c>
      <c r="B23" s="456"/>
      <c r="C23" s="457"/>
      <c r="D23" s="17">
        <f>D22/(COUNT(B17:C21)*2)</f>
        <v>0.8</v>
      </c>
    </row>
    <row r="24" spans="1:7" x14ac:dyDescent="0.3">
      <c r="A24" s="10"/>
      <c r="B24" s="11"/>
      <c r="C24" s="11"/>
      <c r="D24" s="12"/>
    </row>
    <row r="25" spans="1:7" ht="19.5" x14ac:dyDescent="0.4">
      <c r="A25" s="468" t="s">
        <v>4</v>
      </c>
      <c r="B25" s="469"/>
      <c r="C25" s="469"/>
      <c r="D25" s="469"/>
      <c r="E25" s="469"/>
      <c r="F25" s="469"/>
    </row>
    <row r="26" spans="1:7" ht="50.25" x14ac:dyDescent="0.35">
      <c r="A26" s="24" t="s">
        <v>84</v>
      </c>
      <c r="B26" s="55">
        <v>0</v>
      </c>
      <c r="C26" s="6">
        <f>IF(B26=0, -5, "0")</f>
        <v>-5</v>
      </c>
      <c r="D26" s="56" t="s">
        <v>529</v>
      </c>
      <c r="E26" s="56" t="s">
        <v>533</v>
      </c>
      <c r="F26" s="55"/>
    </row>
    <row r="27" spans="1:7" x14ac:dyDescent="0.3">
      <c r="A27" s="6" t="s">
        <v>77</v>
      </c>
      <c r="B27" s="55">
        <v>2</v>
      </c>
      <c r="C27" s="55"/>
      <c r="D27" s="56"/>
      <c r="E27" s="55"/>
      <c r="F27" s="55"/>
    </row>
    <row r="28" spans="1:7" x14ac:dyDescent="0.3">
      <c r="A28" s="26" t="s">
        <v>301</v>
      </c>
      <c r="B28" s="55">
        <v>2</v>
      </c>
      <c r="C28" s="55"/>
      <c r="D28" s="56"/>
      <c r="E28" s="55"/>
      <c r="F28" s="55"/>
    </row>
    <row r="29" spans="1:7" ht="49.5" x14ac:dyDescent="0.3">
      <c r="A29" s="6" t="s">
        <v>234</v>
      </c>
      <c r="B29" s="55">
        <v>1</v>
      </c>
      <c r="C29" s="55"/>
      <c r="D29" s="56" t="s">
        <v>530</v>
      </c>
      <c r="E29" s="56" t="s">
        <v>531</v>
      </c>
      <c r="F29" s="55"/>
    </row>
    <row r="30" spans="1:7" x14ac:dyDescent="0.3">
      <c r="A30" s="6" t="s">
        <v>242</v>
      </c>
      <c r="B30" s="55">
        <v>2</v>
      </c>
      <c r="C30" s="55"/>
      <c r="D30" s="59"/>
      <c r="E30" s="55"/>
      <c r="F30" s="55"/>
    </row>
    <row r="31" spans="1:7" ht="66" x14ac:dyDescent="0.3">
      <c r="A31" s="6" t="s">
        <v>69</v>
      </c>
      <c r="B31" s="55">
        <v>1</v>
      </c>
      <c r="C31" s="55"/>
      <c r="D31" s="56" t="s">
        <v>532</v>
      </c>
      <c r="E31" s="56" t="s">
        <v>533</v>
      </c>
      <c r="F31" s="55"/>
    </row>
    <row r="32" spans="1:7" x14ac:dyDescent="0.3">
      <c r="A32" s="6" t="s">
        <v>247</v>
      </c>
      <c r="B32" s="55">
        <v>2</v>
      </c>
      <c r="C32" s="55"/>
      <c r="D32" s="59"/>
      <c r="E32" s="55"/>
      <c r="F32" s="55"/>
    </row>
    <row r="33" spans="1:6" x14ac:dyDescent="0.3">
      <c r="A33" s="455" t="s">
        <v>34</v>
      </c>
      <c r="B33" s="456"/>
      <c r="C33" s="457"/>
      <c r="D33" s="329">
        <f>SUM(B26:C32)</f>
        <v>5</v>
      </c>
    </row>
    <row r="34" spans="1:6" x14ac:dyDescent="0.3">
      <c r="A34" s="455" t="s">
        <v>249</v>
      </c>
      <c r="B34" s="456"/>
      <c r="C34" s="457"/>
      <c r="D34" s="17">
        <f>D33/(COUNT(B26:C32)*2)</f>
        <v>0.3125</v>
      </c>
    </row>
    <row r="35" spans="1:6" x14ac:dyDescent="0.3">
      <c r="A35" s="10"/>
      <c r="B35" s="11"/>
      <c r="C35" s="11"/>
      <c r="D35" s="12"/>
    </row>
    <row r="36" spans="1:6" ht="19.5" x14ac:dyDescent="0.4">
      <c r="A36" s="468" t="s">
        <v>178</v>
      </c>
      <c r="B36" s="469"/>
      <c r="C36" s="469"/>
      <c r="D36" s="469"/>
      <c r="E36" s="469"/>
      <c r="F36" s="469"/>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ht="66" x14ac:dyDescent="0.3">
      <c r="A39" s="6" t="s">
        <v>235</v>
      </c>
      <c r="B39" s="55">
        <v>1</v>
      </c>
      <c r="C39" s="55"/>
      <c r="D39" s="56" t="s">
        <v>534</v>
      </c>
      <c r="E39" s="56" t="s">
        <v>535</v>
      </c>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5" t="s">
        <v>34</v>
      </c>
      <c r="B42" s="456"/>
      <c r="C42" s="457"/>
      <c r="D42" s="329">
        <f>SUM(B37:C41)</f>
        <v>9</v>
      </c>
    </row>
    <row r="43" spans="1:6" x14ac:dyDescent="0.3">
      <c r="A43" s="455" t="s">
        <v>249</v>
      </c>
      <c r="B43" s="456"/>
      <c r="C43" s="457"/>
      <c r="D43" s="17">
        <f>D42/(COUNT(B37:C41)*2)</f>
        <v>0.9</v>
      </c>
    </row>
    <row r="44" spans="1:6" x14ac:dyDescent="0.3">
      <c r="A44" s="338"/>
      <c r="B44" s="339"/>
      <c r="C44" s="339"/>
      <c r="D44" s="340"/>
    </row>
    <row r="45" spans="1:6" ht="19.5" x14ac:dyDescent="0.4">
      <c r="A45" s="470" t="s">
        <v>405</v>
      </c>
      <c r="B45" s="471"/>
      <c r="C45" s="471"/>
      <c r="D45" s="471"/>
      <c r="E45" s="471"/>
      <c r="F45" s="472"/>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5" t="s">
        <v>34</v>
      </c>
      <c r="B58" s="456"/>
      <c r="C58" s="457"/>
      <c r="D58" s="341">
        <f>SUM(B46:C57)</f>
        <v>0</v>
      </c>
    </row>
    <row r="59" spans="1:6" x14ac:dyDescent="0.3">
      <c r="A59" s="455" t="s">
        <v>249</v>
      </c>
      <c r="B59" s="456"/>
      <c r="C59" s="457"/>
      <c r="D59" s="17" t="e">
        <f>D58/(COUNT(B46:C57)*2)</f>
        <v>#DIV/0!</v>
      </c>
    </row>
    <row r="60" spans="1:6" x14ac:dyDescent="0.3">
      <c r="A60" s="29"/>
      <c r="B60" s="30"/>
      <c r="C60" s="30"/>
      <c r="D60" s="31"/>
    </row>
    <row r="61" spans="1:6" ht="19.5" x14ac:dyDescent="0.4">
      <c r="A61" s="473" t="s">
        <v>19</v>
      </c>
      <c r="B61" s="474"/>
      <c r="C61" s="474"/>
      <c r="D61" s="474"/>
      <c r="E61" s="474"/>
      <c r="F61" s="474"/>
    </row>
    <row r="62" spans="1:6" x14ac:dyDescent="0.3">
      <c r="A62" s="6" t="s">
        <v>224</v>
      </c>
      <c r="B62" s="55">
        <v>2</v>
      </c>
      <c r="C62" s="55"/>
      <c r="D62" s="59"/>
      <c r="E62" s="55"/>
      <c r="F62" s="55"/>
    </row>
    <row r="63" spans="1:6" x14ac:dyDescent="0.3">
      <c r="A63" s="6" t="s">
        <v>70</v>
      </c>
      <c r="B63" s="55">
        <v>2</v>
      </c>
      <c r="C63" s="55"/>
      <c r="D63" s="59"/>
      <c r="E63" s="55"/>
      <c r="F63" s="55"/>
    </row>
    <row r="64" spans="1:6" ht="82.5" x14ac:dyDescent="0.3">
      <c r="A64" s="6" t="s">
        <v>190</v>
      </c>
      <c r="B64" s="55">
        <v>1</v>
      </c>
      <c r="C64" s="55"/>
      <c r="D64" s="56" t="s">
        <v>536</v>
      </c>
      <c r="E64" s="56" t="s">
        <v>537</v>
      </c>
      <c r="F64" s="55"/>
    </row>
    <row r="65" spans="1:6" x14ac:dyDescent="0.3">
      <c r="A65" s="6" t="s">
        <v>22</v>
      </c>
      <c r="B65" s="55">
        <v>2</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55" t="s">
        <v>34</v>
      </c>
      <c r="B68" s="456"/>
      <c r="C68" s="457"/>
      <c r="D68" s="329">
        <f>SUM(B62:C67)</f>
        <v>7</v>
      </c>
    </row>
    <row r="69" spans="1:6" x14ac:dyDescent="0.3">
      <c r="A69" s="455" t="s">
        <v>249</v>
      </c>
      <c r="B69" s="456"/>
      <c r="C69" s="457"/>
      <c r="D69" s="17">
        <f>D68/(COUNT(B62:C67)*2)</f>
        <v>0.875</v>
      </c>
    </row>
    <row r="70" spans="1:6" x14ac:dyDescent="0.3">
      <c r="A70" s="10"/>
      <c r="B70" s="11"/>
      <c r="C70" s="11"/>
      <c r="D70" s="12"/>
    </row>
    <row r="71" spans="1:6" ht="19.5" x14ac:dyDescent="0.4">
      <c r="A71" s="468" t="s">
        <v>8</v>
      </c>
      <c r="B71" s="469"/>
      <c r="C71" s="469"/>
      <c r="D71" s="469"/>
      <c r="E71" s="469"/>
      <c r="F71" s="469"/>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ht="66" x14ac:dyDescent="0.3">
      <c r="A75" s="7" t="s">
        <v>79</v>
      </c>
      <c r="B75" s="55">
        <v>1</v>
      </c>
      <c r="C75" s="55"/>
      <c r="D75" s="56" t="s">
        <v>538</v>
      </c>
      <c r="E75" s="56" t="s">
        <v>539</v>
      </c>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5" t="s">
        <v>34</v>
      </c>
      <c r="B79" s="456"/>
      <c r="C79" s="457"/>
      <c r="D79" s="329">
        <f>SUM(B72:C78)</f>
        <v>13</v>
      </c>
    </row>
    <row r="80" spans="1:6" x14ac:dyDescent="0.3">
      <c r="A80" s="455" t="s">
        <v>249</v>
      </c>
      <c r="B80" s="456"/>
      <c r="C80" s="457"/>
      <c r="D80" s="17">
        <f>D79/(COUNT(B72:C78)*2)</f>
        <v>0.9285714285714286</v>
      </c>
    </row>
    <row r="81" spans="1:6" x14ac:dyDescent="0.3">
      <c r="A81" s="10"/>
      <c r="B81" s="11"/>
      <c r="C81" s="11"/>
      <c r="D81" s="12"/>
    </row>
    <row r="82" spans="1:6" ht="19.5" x14ac:dyDescent="0.4">
      <c r="A82" s="468" t="s">
        <v>463</v>
      </c>
      <c r="B82" s="469"/>
      <c r="C82" s="469"/>
      <c r="D82" s="469"/>
      <c r="E82" s="469"/>
      <c r="F82" s="469"/>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v>2</v>
      </c>
      <c r="C88" s="62"/>
      <c r="D88" s="488"/>
      <c r="E88" s="60"/>
      <c r="F88" s="55"/>
    </row>
    <row r="89" spans="1:6" ht="51" x14ac:dyDescent="0.4">
      <c r="A89" s="6" t="s">
        <v>81</v>
      </c>
      <c r="B89" s="61">
        <v>0</v>
      </c>
      <c r="C89" s="62"/>
      <c r="D89" s="56" t="s">
        <v>540</v>
      </c>
      <c r="E89" s="56" t="s">
        <v>574</v>
      </c>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ht="33" x14ac:dyDescent="0.3">
      <c r="A94" s="7" t="s">
        <v>191</v>
      </c>
      <c r="B94" s="61">
        <v>1</v>
      </c>
      <c r="C94" s="55"/>
      <c r="D94" s="56" t="s">
        <v>541</v>
      </c>
      <c r="E94" s="56" t="s">
        <v>575</v>
      </c>
      <c r="F94" s="55"/>
    </row>
    <row r="95" spans="1:6" ht="49.5" x14ac:dyDescent="0.3">
      <c r="A95" s="6" t="s">
        <v>147</v>
      </c>
      <c r="B95" s="61">
        <v>1</v>
      </c>
      <c r="C95" s="55"/>
      <c r="D95" s="56" t="s">
        <v>542</v>
      </c>
      <c r="E95" s="56" t="s">
        <v>543</v>
      </c>
      <c r="F95" s="55"/>
    </row>
    <row r="96" spans="1:6" ht="36" x14ac:dyDescent="0.35">
      <c r="A96" s="25" t="s">
        <v>138</v>
      </c>
      <c r="B96" s="61">
        <v>0</v>
      </c>
      <c r="C96" s="6">
        <f>IF(B96=0, -5, "0")</f>
        <v>-5</v>
      </c>
      <c r="D96" s="56" t="s">
        <v>544</v>
      </c>
      <c r="E96" s="56" t="s">
        <v>545</v>
      </c>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5" t="s">
        <v>34</v>
      </c>
      <c r="B100" s="456"/>
      <c r="C100" s="457"/>
      <c r="D100" s="329">
        <f>SUM(B83:C99)</f>
        <v>15</v>
      </c>
    </row>
    <row r="101" spans="1:6" x14ac:dyDescent="0.3">
      <c r="A101" s="455" t="s">
        <v>249</v>
      </c>
      <c r="B101" s="456"/>
      <c r="C101" s="457"/>
      <c r="D101" s="17">
        <f>D100/(COUNT(B83:C99)*2)</f>
        <v>0.5357142857142857</v>
      </c>
    </row>
    <row r="102" spans="1:6" x14ac:dyDescent="0.3">
      <c r="A102" s="10"/>
      <c r="B102" s="11"/>
      <c r="C102" s="11"/>
      <c r="D102" s="12"/>
    </row>
    <row r="103" spans="1:6" ht="19.5" x14ac:dyDescent="0.4">
      <c r="A103" s="468" t="s">
        <v>170</v>
      </c>
      <c r="B103" s="469"/>
      <c r="C103" s="469"/>
      <c r="D103" s="469"/>
      <c r="E103" s="469"/>
      <c r="F103" s="469"/>
    </row>
    <row r="104" spans="1:6" ht="52.5" customHeight="1" x14ac:dyDescent="0.4">
      <c r="A104" s="32" t="s">
        <v>227</v>
      </c>
      <c r="B104" s="69">
        <v>1</v>
      </c>
      <c r="C104" s="62"/>
      <c r="D104" s="56" t="s">
        <v>546</v>
      </c>
      <c r="E104" s="489" t="s">
        <v>576</v>
      </c>
      <c r="F104" s="55"/>
    </row>
    <row r="105" spans="1:6" ht="51" x14ac:dyDescent="0.4">
      <c r="A105" s="6" t="s">
        <v>226</v>
      </c>
      <c r="B105" s="69">
        <v>1</v>
      </c>
      <c r="C105" s="62"/>
      <c r="D105" s="56" t="s">
        <v>547</v>
      </c>
      <c r="E105" s="490"/>
      <c r="F105" s="55"/>
    </row>
    <row r="106" spans="1:6" ht="19.5" x14ac:dyDescent="0.4">
      <c r="A106" s="6" t="s">
        <v>254</v>
      </c>
      <c r="B106" s="69">
        <v>2</v>
      </c>
      <c r="C106" s="62"/>
      <c r="D106" s="66"/>
      <c r="E106" s="55"/>
      <c r="F106" s="55"/>
    </row>
    <row r="107" spans="1:6" ht="34.5" x14ac:dyDescent="0.4">
      <c r="A107" s="7" t="s">
        <v>255</v>
      </c>
      <c r="B107" s="69">
        <v>1</v>
      </c>
      <c r="C107" s="62"/>
      <c r="D107" s="56" t="s">
        <v>550</v>
      </c>
      <c r="E107" s="56" t="s">
        <v>551</v>
      </c>
      <c r="F107" s="55"/>
    </row>
    <row r="108" spans="1:6" ht="51" x14ac:dyDescent="0.4">
      <c r="A108" s="6" t="s">
        <v>205</v>
      </c>
      <c r="B108" s="69">
        <v>1</v>
      </c>
      <c r="C108" s="62"/>
      <c r="D108" s="56" t="s">
        <v>548</v>
      </c>
      <c r="E108" s="56" t="s">
        <v>549</v>
      </c>
      <c r="F108" s="55"/>
    </row>
    <row r="109" spans="1:6" ht="36" x14ac:dyDescent="0.35">
      <c r="A109" s="28" t="s">
        <v>189</v>
      </c>
      <c r="B109" s="69">
        <v>2</v>
      </c>
      <c r="C109" s="6" t="str">
        <f>IF(B109=0, -5, "0")</f>
        <v>0</v>
      </c>
      <c r="D109" s="2"/>
      <c r="E109" s="55"/>
      <c r="F109" s="55"/>
    </row>
    <row r="110" spans="1:6" ht="18" x14ac:dyDescent="0.35">
      <c r="A110" s="24" t="s">
        <v>194</v>
      </c>
      <c r="B110" s="69" t="s">
        <v>30</v>
      </c>
      <c r="C110" s="6" t="str">
        <f>IF(B110=0, -5, "0")</f>
        <v>0</v>
      </c>
      <c r="D110" s="56"/>
      <c r="E110" s="55"/>
      <c r="F110" s="55"/>
    </row>
    <row r="111" spans="1:6" ht="66" x14ac:dyDescent="0.3">
      <c r="A111" s="6" t="s">
        <v>136</v>
      </c>
      <c r="B111" s="69">
        <v>1</v>
      </c>
      <c r="C111" s="55"/>
      <c r="D111" s="56" t="s">
        <v>552</v>
      </c>
      <c r="E111" s="56" t="s">
        <v>553</v>
      </c>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t="s">
        <v>554</v>
      </c>
      <c r="E115" s="55"/>
      <c r="F115" s="55"/>
    </row>
    <row r="116" spans="1:6" ht="33.75" x14ac:dyDescent="0.35">
      <c r="A116" s="27" t="s">
        <v>251</v>
      </c>
      <c r="B116" s="69">
        <v>2</v>
      </c>
      <c r="C116" s="6" t="str">
        <f>IF(B116=0, -5, "0")</f>
        <v>0</v>
      </c>
      <c r="D116" s="56" t="s">
        <v>555</v>
      </c>
      <c r="E116" s="55"/>
      <c r="F116" s="55"/>
    </row>
    <row r="117" spans="1:6" x14ac:dyDescent="0.3">
      <c r="A117" s="32" t="s">
        <v>191</v>
      </c>
      <c r="B117" s="69">
        <v>2</v>
      </c>
      <c r="C117" s="55"/>
      <c r="D117" s="56"/>
      <c r="E117" s="55"/>
      <c r="F117" s="55"/>
    </row>
    <row r="118" spans="1:6" x14ac:dyDescent="0.3">
      <c r="A118" s="455" t="s">
        <v>34</v>
      </c>
      <c r="B118" s="456"/>
      <c r="C118" s="457"/>
      <c r="D118" s="329">
        <f>SUM(B104:C117)</f>
        <v>21</v>
      </c>
    </row>
    <row r="119" spans="1:6" x14ac:dyDescent="0.3">
      <c r="A119" s="455" t="s">
        <v>249</v>
      </c>
      <c r="B119" s="456"/>
      <c r="C119" s="457"/>
      <c r="D119" s="17">
        <f>D118/(COUNT(B104:C117)*2)</f>
        <v>0.80769230769230771</v>
      </c>
    </row>
    <row r="120" spans="1:6" x14ac:dyDescent="0.3">
      <c r="A120" s="10"/>
      <c r="B120" s="11"/>
      <c r="C120" s="11"/>
      <c r="D120" s="12"/>
    </row>
    <row r="121" spans="1:6" x14ac:dyDescent="0.3">
      <c r="A121" s="29"/>
      <c r="B121" s="30"/>
      <c r="C121" s="30"/>
      <c r="D121" s="31"/>
    </row>
    <row r="122" spans="1:6" ht="19.5" x14ac:dyDescent="0.4">
      <c r="A122" s="468" t="s">
        <v>171</v>
      </c>
      <c r="B122" s="469"/>
      <c r="C122" s="469"/>
      <c r="D122" s="469"/>
      <c r="E122" s="469"/>
      <c r="F122" s="469"/>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78" t="s">
        <v>556</v>
      </c>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5" t="s">
        <v>34</v>
      </c>
      <c r="B134" s="456"/>
      <c r="C134" s="457"/>
      <c r="D134" s="329">
        <f>SUM(B123:C133)</f>
        <v>22</v>
      </c>
    </row>
    <row r="135" spans="1:6" x14ac:dyDescent="0.3">
      <c r="A135" s="455" t="s">
        <v>249</v>
      </c>
      <c r="B135" s="456"/>
      <c r="C135" s="457"/>
      <c r="D135" s="17">
        <f>D134/(COUNT(B123:C133)*2)</f>
        <v>1</v>
      </c>
    </row>
    <row r="136" spans="1:6" x14ac:dyDescent="0.3">
      <c r="A136" s="10"/>
      <c r="B136" s="11"/>
      <c r="C136" s="11"/>
      <c r="D136" s="12"/>
    </row>
    <row r="137" spans="1:6" ht="19.5" x14ac:dyDescent="0.4">
      <c r="A137" s="468" t="s">
        <v>154</v>
      </c>
      <c r="B137" s="469"/>
      <c r="C137" s="469"/>
      <c r="D137" s="469"/>
      <c r="E137" s="469"/>
      <c r="F137" s="469"/>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78" t="s">
        <v>557</v>
      </c>
      <c r="E143" s="63"/>
      <c r="F143" s="55"/>
    </row>
    <row r="144" spans="1:6" ht="33.75" x14ac:dyDescent="0.35">
      <c r="A144" s="24" t="s">
        <v>195</v>
      </c>
      <c r="B144" s="70">
        <v>2</v>
      </c>
      <c r="C144" s="6" t="str">
        <f>IF(B144=0, -5, "0")</f>
        <v>0</v>
      </c>
      <c r="D144" s="56" t="s">
        <v>558</v>
      </c>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t="s">
        <v>559</v>
      </c>
      <c r="E146" s="56"/>
      <c r="F146" s="55"/>
    </row>
    <row r="147" spans="1:6" x14ac:dyDescent="0.3">
      <c r="A147" s="7" t="s">
        <v>230</v>
      </c>
      <c r="B147" s="70">
        <v>2</v>
      </c>
      <c r="C147" s="77"/>
      <c r="D147" s="56"/>
      <c r="E147" s="56"/>
      <c r="F147" s="55"/>
    </row>
    <row r="148" spans="1:6" ht="83.25" x14ac:dyDescent="0.35">
      <c r="A148" s="27" t="s">
        <v>270</v>
      </c>
      <c r="B148" s="70">
        <v>1</v>
      </c>
      <c r="C148" s="6" t="str">
        <f>IF(B148=0, -5, "0")</f>
        <v>0</v>
      </c>
      <c r="D148" s="56" t="s">
        <v>491</v>
      </c>
      <c r="E148" s="56" t="s">
        <v>560</v>
      </c>
      <c r="F148" s="55"/>
    </row>
    <row r="149" spans="1:6" x14ac:dyDescent="0.3">
      <c r="A149" s="455" t="s">
        <v>34</v>
      </c>
      <c r="B149" s="456"/>
      <c r="C149" s="457"/>
      <c r="D149" s="329">
        <f>SUM(B138:C148)</f>
        <v>21</v>
      </c>
    </row>
    <row r="150" spans="1:6" x14ac:dyDescent="0.3">
      <c r="A150" s="455" t="s">
        <v>249</v>
      </c>
      <c r="B150" s="456"/>
      <c r="C150" s="457"/>
      <c r="D150" s="16">
        <f>D149/(COUNT(B138:C148)*2)</f>
        <v>0.95454545454545459</v>
      </c>
    </row>
    <row r="151" spans="1:6" x14ac:dyDescent="0.3">
      <c r="A151" s="10"/>
      <c r="B151" s="11"/>
      <c r="C151" s="11"/>
      <c r="D151" s="15"/>
    </row>
    <row r="152" spans="1:6" ht="19.5" x14ac:dyDescent="0.4">
      <c r="A152" s="468" t="s">
        <v>61</v>
      </c>
      <c r="B152" s="469"/>
      <c r="C152" s="469"/>
      <c r="D152" s="469"/>
      <c r="E152" s="469"/>
      <c r="F152" s="469"/>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33" x14ac:dyDescent="0.3">
      <c r="A156" s="26" t="s">
        <v>232</v>
      </c>
      <c r="B156" s="69">
        <v>1</v>
      </c>
      <c r="C156" s="56"/>
      <c r="D156" s="56" t="s">
        <v>577</v>
      </c>
      <c r="E156" s="56" t="s">
        <v>561</v>
      </c>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50.25" x14ac:dyDescent="0.35">
      <c r="A160" s="24" t="s">
        <v>196</v>
      </c>
      <c r="B160" s="69">
        <v>0</v>
      </c>
      <c r="C160" s="6">
        <f>IF(B160=0, -5, "0")</f>
        <v>-5</v>
      </c>
      <c r="D160" s="56" t="s">
        <v>562</v>
      </c>
      <c r="E160" s="56" t="s">
        <v>563</v>
      </c>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55" t="s">
        <v>34</v>
      </c>
      <c r="B165" s="456"/>
      <c r="C165" s="457"/>
      <c r="D165" s="329">
        <f>SUM(B153:C164)</f>
        <v>16</v>
      </c>
    </row>
    <row r="166" spans="1:6" x14ac:dyDescent="0.3">
      <c r="A166" s="455" t="s">
        <v>249</v>
      </c>
      <c r="B166" s="456"/>
      <c r="C166" s="457"/>
      <c r="D166" s="17">
        <f>D165/(COUNT(B153:C164)*2)</f>
        <v>0.61538461538461542</v>
      </c>
    </row>
    <row r="167" spans="1:6" x14ac:dyDescent="0.3">
      <c r="A167" s="10"/>
      <c r="B167" s="11"/>
      <c r="C167" s="11"/>
      <c r="D167" s="12"/>
    </row>
    <row r="168" spans="1:6" ht="19.5" x14ac:dyDescent="0.4">
      <c r="A168" s="468" t="s">
        <v>176</v>
      </c>
      <c r="B168" s="469"/>
      <c r="C168" s="469"/>
      <c r="D168" s="469"/>
      <c r="E168" s="469"/>
      <c r="F168" s="469"/>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50.25" x14ac:dyDescent="0.35">
      <c r="A173" s="24" t="s">
        <v>262</v>
      </c>
      <c r="B173" s="55">
        <v>1</v>
      </c>
      <c r="C173" s="6" t="str">
        <f>IF(B173=0, -5, "0")</f>
        <v>0</v>
      </c>
      <c r="D173" s="56" t="s">
        <v>578</v>
      </c>
      <c r="E173" s="56" t="s">
        <v>564</v>
      </c>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5" t="s">
        <v>34</v>
      </c>
      <c r="B177" s="466"/>
      <c r="C177" s="467"/>
      <c r="D177" s="330">
        <f>SUM(B169:C176)</f>
        <v>15</v>
      </c>
    </row>
    <row r="178" spans="1:6" x14ac:dyDescent="0.3">
      <c r="A178" s="455" t="s">
        <v>249</v>
      </c>
      <c r="B178" s="456"/>
      <c r="C178" s="457"/>
      <c r="D178" s="17">
        <f>D177/(COUNT(B169:C176)*2)</f>
        <v>0.9375</v>
      </c>
    </row>
    <row r="179" spans="1:6" x14ac:dyDescent="0.3">
      <c r="A179" s="10"/>
      <c r="B179" s="11"/>
      <c r="C179" s="13"/>
      <c r="D179" s="14"/>
    </row>
    <row r="180" spans="1:6" ht="19.5" x14ac:dyDescent="0.4">
      <c r="A180" s="468" t="s">
        <v>64</v>
      </c>
      <c r="B180" s="469"/>
      <c r="C180" s="469"/>
      <c r="D180" s="469"/>
      <c r="E180" s="469"/>
      <c r="F180" s="469"/>
    </row>
    <row r="181" spans="1:6" ht="83.25" x14ac:dyDescent="0.35">
      <c r="A181" s="24" t="s">
        <v>240</v>
      </c>
      <c r="B181" s="55">
        <v>1</v>
      </c>
      <c r="C181" s="6" t="str">
        <f>IF(B181=0, -5, "0")</f>
        <v>0</v>
      </c>
      <c r="D181" s="56" t="s">
        <v>579</v>
      </c>
      <c r="E181" s="56" t="s">
        <v>565</v>
      </c>
      <c r="F181" s="55"/>
    </row>
    <row r="182" spans="1:6" x14ac:dyDescent="0.3">
      <c r="A182" s="6" t="s">
        <v>241</v>
      </c>
      <c r="B182" s="55">
        <v>2</v>
      </c>
      <c r="C182" s="55"/>
      <c r="D182" s="56"/>
      <c r="E182" s="55"/>
      <c r="F182" s="55"/>
    </row>
    <row r="183" spans="1:6" ht="66" x14ac:dyDescent="0.3">
      <c r="A183" s="26" t="s">
        <v>174</v>
      </c>
      <c r="B183" s="55">
        <v>1</v>
      </c>
      <c r="C183" s="55"/>
      <c r="D183" s="56" t="s">
        <v>580</v>
      </c>
      <c r="E183" s="56" t="s">
        <v>566</v>
      </c>
      <c r="F183" s="55"/>
    </row>
    <row r="184" spans="1:6" x14ac:dyDescent="0.3">
      <c r="A184" s="6" t="s">
        <v>73</v>
      </c>
      <c r="B184" s="55">
        <v>2</v>
      </c>
      <c r="C184" s="55"/>
      <c r="D184" s="55"/>
      <c r="E184" s="56"/>
      <c r="F184" s="55"/>
    </row>
    <row r="185" spans="1:6" x14ac:dyDescent="0.3">
      <c r="A185" s="455" t="s">
        <v>34</v>
      </c>
      <c r="B185" s="456"/>
      <c r="C185" s="457"/>
      <c r="D185" s="329">
        <f>SUM(B181:C184)</f>
        <v>6</v>
      </c>
    </row>
    <row r="186" spans="1:6" x14ac:dyDescent="0.3">
      <c r="A186" s="455" t="s">
        <v>249</v>
      </c>
      <c r="B186" s="456"/>
      <c r="C186" s="457"/>
      <c r="D186" s="17">
        <f>D185/(COUNT(B181:C184)*2)</f>
        <v>0.75</v>
      </c>
    </row>
    <row r="187" spans="1:6" x14ac:dyDescent="0.3">
      <c r="A187" s="10"/>
      <c r="B187" s="11"/>
      <c r="C187" s="11"/>
      <c r="D187" s="12"/>
    </row>
    <row r="188" spans="1:6" ht="19.5" x14ac:dyDescent="0.4">
      <c r="A188" s="475" t="s">
        <v>15</v>
      </c>
      <c r="B188" s="476"/>
      <c r="C188" s="476"/>
      <c r="D188" s="476"/>
      <c r="E188" s="476"/>
      <c r="F188" s="476"/>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5" t="s">
        <v>34</v>
      </c>
      <c r="B193" s="456"/>
      <c r="C193" s="457"/>
      <c r="D193" s="329">
        <f>SUM(B189:C192)</f>
        <v>8</v>
      </c>
    </row>
    <row r="194" spans="1:7" x14ac:dyDescent="0.3">
      <c r="A194" s="455" t="s">
        <v>249</v>
      </c>
      <c r="B194" s="456"/>
      <c r="C194" s="457"/>
      <c r="D194" s="17">
        <f>D193/(COUNT(B189:C192)*2)</f>
        <v>1</v>
      </c>
    </row>
    <row r="195" spans="1:7" x14ac:dyDescent="0.3">
      <c r="A195" s="10"/>
      <c r="B195" s="11"/>
      <c r="C195" s="11"/>
      <c r="D195" s="12"/>
    </row>
    <row r="196" spans="1:7" ht="19.5" x14ac:dyDescent="0.4">
      <c r="A196" s="468" t="s">
        <v>65</v>
      </c>
      <c r="B196" s="469"/>
      <c r="C196" s="469"/>
      <c r="D196" s="469"/>
      <c r="E196" s="469"/>
      <c r="F196" s="469"/>
    </row>
    <row r="197" spans="1:7" x14ac:dyDescent="0.3">
      <c r="A197" s="26" t="s">
        <v>268</v>
      </c>
      <c r="B197" s="55">
        <v>2</v>
      </c>
      <c r="C197" s="55"/>
      <c r="D197" s="56"/>
      <c r="E197" s="56"/>
      <c r="F197" s="55"/>
    </row>
    <row r="198" spans="1:7" ht="49.5" x14ac:dyDescent="0.3">
      <c r="A198" s="26" t="s">
        <v>179</v>
      </c>
      <c r="B198" s="55">
        <v>1</v>
      </c>
      <c r="C198" s="55"/>
      <c r="D198" s="56" t="s">
        <v>567</v>
      </c>
      <c r="E198" s="56" t="s">
        <v>568</v>
      </c>
      <c r="F198" s="55"/>
    </row>
    <row r="199" spans="1:7" ht="35.25" customHeight="1" x14ac:dyDescent="0.3">
      <c r="A199" s="6" t="s">
        <v>75</v>
      </c>
      <c r="B199" s="55">
        <v>1</v>
      </c>
      <c r="C199" s="55"/>
      <c r="D199" s="56" t="s">
        <v>569</v>
      </c>
      <c r="E199" s="56" t="s">
        <v>570</v>
      </c>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5" t="s">
        <v>34</v>
      </c>
      <c r="B202" s="456"/>
      <c r="C202" s="457"/>
      <c r="D202" s="329">
        <f>SUM(B197:C201)</f>
        <v>8</v>
      </c>
    </row>
    <row r="203" spans="1:7" x14ac:dyDescent="0.3">
      <c r="A203" s="455" t="s">
        <v>249</v>
      </c>
      <c r="B203" s="456"/>
      <c r="C203" s="457"/>
      <c r="D203" s="17">
        <f>D202/(COUNT(B197:C201)*2)</f>
        <v>0.8</v>
      </c>
    </row>
    <row r="204" spans="1:7" x14ac:dyDescent="0.3">
      <c r="A204" s="10"/>
      <c r="B204" s="11"/>
      <c r="C204" s="11"/>
      <c r="D204" s="12"/>
    </row>
    <row r="205" spans="1:7" ht="19.5" x14ac:dyDescent="0.4">
      <c r="A205" s="468" t="s">
        <v>175</v>
      </c>
      <c r="B205" s="469"/>
      <c r="C205" s="469"/>
      <c r="D205" s="469"/>
      <c r="E205" s="469"/>
      <c r="F205" s="469"/>
    </row>
    <row r="206" spans="1:7" ht="66" x14ac:dyDescent="0.3">
      <c r="A206" s="26" t="s">
        <v>302</v>
      </c>
      <c r="B206" s="55">
        <v>1</v>
      </c>
      <c r="C206" s="55"/>
      <c r="D206" s="56" t="s">
        <v>571</v>
      </c>
      <c r="E206" s="56" t="s">
        <v>572</v>
      </c>
      <c r="F206" s="55"/>
      <c r="G206" s="3"/>
    </row>
    <row r="207" spans="1:7" ht="18" x14ac:dyDescent="0.35">
      <c r="A207" s="83" t="s">
        <v>269</v>
      </c>
      <c r="B207" s="55" t="s">
        <v>30</v>
      </c>
      <c r="C207" s="6" t="str">
        <f>IF(B207=0, -5, "0")</f>
        <v>0</v>
      </c>
      <c r="D207" s="55"/>
      <c r="E207" s="55"/>
      <c r="F207" s="55"/>
    </row>
    <row r="208" spans="1:7" ht="33" x14ac:dyDescent="0.3">
      <c r="A208" s="6" t="s">
        <v>265</v>
      </c>
      <c r="B208" s="55">
        <v>1</v>
      </c>
      <c r="C208" s="55"/>
      <c r="D208" s="56" t="s">
        <v>581</v>
      </c>
      <c r="E208" s="56" t="s">
        <v>582</v>
      </c>
      <c r="F208" s="55"/>
    </row>
    <row r="209" spans="1:6" x14ac:dyDescent="0.3">
      <c r="A209" s="33" t="s">
        <v>157</v>
      </c>
      <c r="B209" s="55" t="s">
        <v>30</v>
      </c>
      <c r="C209" s="55"/>
      <c r="D209" s="55"/>
      <c r="E209" s="55"/>
      <c r="F209" s="55"/>
    </row>
    <row r="210" spans="1:6" x14ac:dyDescent="0.3">
      <c r="A210" s="455" t="s">
        <v>34</v>
      </c>
      <c r="B210" s="456"/>
      <c r="C210" s="457"/>
      <c r="D210" s="34">
        <f>SUM(B206:C209)</f>
        <v>2</v>
      </c>
    </row>
    <row r="211" spans="1:6" x14ac:dyDescent="0.3">
      <c r="A211" s="455" t="s">
        <v>249</v>
      </c>
      <c r="B211" s="456"/>
      <c r="C211" s="457"/>
      <c r="D211" s="17">
        <f>D210/(COUNT(B206:C209)*2)</f>
        <v>0.5</v>
      </c>
    </row>
    <row r="213" spans="1:6" ht="18" x14ac:dyDescent="0.35">
      <c r="A213" s="37" t="s">
        <v>402</v>
      </c>
      <c r="B213" s="36"/>
      <c r="C213" s="36"/>
      <c r="D213" s="87">
        <v>0.46</v>
      </c>
      <c r="E213" s="323" t="e">
        <f>COUNTIF(#REF!,"ok")</f>
        <v>#REF!</v>
      </c>
      <c r="F213" s="323">
        <f>COUNTA(#REF!)</f>
        <v>1</v>
      </c>
    </row>
    <row r="214" spans="1:6" ht="22.5" x14ac:dyDescent="0.3">
      <c r="A214" s="19" t="s">
        <v>403</v>
      </c>
      <c r="B214" s="20"/>
      <c r="C214" s="21"/>
      <c r="D214" s="22">
        <f>SUM(D210,D202,D193,D185,D177,D79,D68,D33,D22,D134,D165,D149,D118,D100,D42,D58)</f>
        <v>176</v>
      </c>
    </row>
    <row r="215" spans="1:6" ht="22.5" x14ac:dyDescent="0.3">
      <c r="A215" s="19" t="s">
        <v>274</v>
      </c>
      <c r="B215" s="20"/>
      <c r="C215" s="21"/>
      <c r="D215" s="23">
        <f>D214/(COUNT(B206:C209,B197:C201,B189:C192,B181:C184,B169:C176,B72:C78,B62:C67,B26:C32,B17:C21,B123:C133,B153:C164,B138:C148,B104:C117,B83:C99,B37:C41,B46:C57)*2)</f>
        <v>0.77192982456140347</v>
      </c>
    </row>
  </sheetData>
  <sheetProtection algorithmName="SHA-512" hashValue="1W5lucOKwyOosLdp8Z6eXc4vYZJyc8Q0oponFwN5QRY6ujN/8bpgzFVgdgCfn99NwiC1WVzcMdIUMekuEgieAA==" saltValue="HfL2Ucela5U+nrgHJsRJuw==" spinCount="100000" sheet="1" formatCells="0" formatColumns="0" formatRows="0"/>
  <mergeCells count="63">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E104:E105"/>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38:B148 B46:B57 B17:B21 B26:B32 B62:B67 B189:B192 B72:B78 B83:B99 B104:B117 B37:B41 B123:B133 B153:B164 B181:B184 B169:B176 B206:B209 B197:B201">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407" zoomScale="57" zoomScaleNormal="100" zoomScaleSheetLayoutView="57" workbookViewId="0">
      <selection activeCell="A434" sqref="A43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2"/>
      <c r="E1" s="362"/>
      <c r="F1" s="362"/>
      <c r="G1" s="362"/>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63" t="s">
        <v>149</v>
      </c>
      <c r="B7" s="363"/>
      <c r="C7" s="363"/>
      <c r="D7" s="363"/>
      <c r="E7" s="363"/>
      <c r="F7" s="363"/>
      <c r="G7" s="93"/>
    </row>
    <row r="8" spans="1:7" ht="22.5" x14ac:dyDescent="0.45">
      <c r="A8" s="364" t="str">
        <f>'Page de garde'!D18</f>
        <v>CM Centre Urbain Nord</v>
      </c>
      <c r="B8" s="364"/>
      <c r="C8" s="364"/>
      <c r="D8" s="364"/>
      <c r="E8" s="364"/>
      <c r="F8" s="364"/>
      <c r="G8" s="93"/>
    </row>
    <row r="9" spans="1:7" ht="22.5" x14ac:dyDescent="0.45">
      <c r="A9" s="94" t="s">
        <v>39</v>
      </c>
      <c r="B9" s="365"/>
      <c r="C9" s="365"/>
      <c r="D9" s="365"/>
      <c r="E9" s="365"/>
      <c r="F9" s="365"/>
      <c r="G9" s="93"/>
    </row>
    <row r="10" spans="1:7" ht="22.5" x14ac:dyDescent="0.45">
      <c r="A10" s="95" t="s">
        <v>41</v>
      </c>
      <c r="B10" s="366"/>
      <c r="C10" s="366"/>
      <c r="D10" s="366"/>
      <c r="E10" s="366"/>
      <c r="F10" s="366"/>
      <c r="G10" s="93"/>
    </row>
    <row r="11" spans="1:7" ht="22.5" x14ac:dyDescent="0.45">
      <c r="A11" s="94" t="s">
        <v>40</v>
      </c>
      <c r="B11" s="367"/>
      <c r="C11" s="367"/>
      <c r="D11" s="367"/>
      <c r="E11" s="367"/>
      <c r="F11" s="367"/>
      <c r="G11" s="93"/>
    </row>
    <row r="12" spans="1:7" ht="22.5" x14ac:dyDescent="0.45">
      <c r="A12" s="94" t="s">
        <v>198</v>
      </c>
      <c r="B12" s="372" t="e">
        <f>D719</f>
        <v>#DIV/0!</v>
      </c>
      <c r="C12" s="372"/>
      <c r="D12" s="372"/>
      <c r="E12" s="372"/>
      <c r="F12" s="372"/>
      <c r="G12" s="93"/>
    </row>
    <row r="13" spans="1:7" ht="22.5" x14ac:dyDescent="0.45">
      <c r="A13" s="92"/>
      <c r="B13" s="90"/>
      <c r="C13" s="90"/>
      <c r="D13" s="362"/>
      <c r="E13" s="362"/>
      <c r="F13" s="362"/>
      <c r="G13" s="362"/>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69" t="s">
        <v>28</v>
      </c>
      <c r="B17" s="370" t="s">
        <v>29</v>
      </c>
      <c r="C17" s="370"/>
      <c r="D17" s="370" t="s">
        <v>42</v>
      </c>
      <c r="E17" s="371" t="s">
        <v>264</v>
      </c>
      <c r="F17" s="371" t="s">
        <v>294</v>
      </c>
      <c r="G17" s="96"/>
    </row>
    <row r="18" spans="1:8" ht="16.5" customHeight="1" x14ac:dyDescent="0.4">
      <c r="A18" s="369"/>
      <c r="B18" s="100" t="s">
        <v>32</v>
      </c>
      <c r="C18" s="100" t="s">
        <v>31</v>
      </c>
      <c r="D18" s="370"/>
      <c r="E18" s="371"/>
      <c r="F18" s="371"/>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368"/>
      <c r="B49" s="368"/>
      <c r="C49" s="368"/>
      <c r="D49" s="368"/>
      <c r="E49" s="368"/>
      <c r="F49" s="368"/>
      <c r="G49" s="368"/>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69" t="s">
        <v>28</v>
      </c>
      <c r="B52" s="370" t="s">
        <v>29</v>
      </c>
      <c r="C52" s="370"/>
      <c r="D52" s="370" t="s">
        <v>42</v>
      </c>
      <c r="E52" s="371" t="s">
        <v>264</v>
      </c>
      <c r="F52" s="371" t="s">
        <v>295</v>
      </c>
      <c r="G52" s="96"/>
    </row>
    <row r="53" spans="1:7" ht="21" x14ac:dyDescent="0.4">
      <c r="A53" s="369"/>
      <c r="B53" s="100" t="s">
        <v>32</v>
      </c>
      <c r="C53" s="100" t="s">
        <v>31</v>
      </c>
      <c r="D53" s="370"/>
      <c r="E53" s="371"/>
      <c r="F53" s="371"/>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0"/>
      <c r="B64" s="381"/>
      <c r="C64" s="381"/>
      <c r="D64" s="381"/>
      <c r="E64" s="381"/>
      <c r="F64" s="381"/>
      <c r="G64" s="381"/>
    </row>
    <row r="65" spans="1:7" ht="43.5" customHeight="1" x14ac:dyDescent="0.4">
      <c r="A65" s="376" t="s">
        <v>341</v>
      </c>
      <c r="B65" s="376"/>
      <c r="C65" s="376"/>
      <c r="D65" s="376"/>
      <c r="E65" s="376"/>
      <c r="F65" s="376"/>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2"/>
      <c r="B83" s="382"/>
      <c r="C83" s="382"/>
      <c r="D83" s="382"/>
      <c r="E83" s="382"/>
      <c r="F83" s="382"/>
      <c r="G83" s="382"/>
    </row>
    <row r="84" spans="1:7" ht="45" customHeight="1" x14ac:dyDescent="0.45">
      <c r="A84" s="383" t="s">
        <v>342</v>
      </c>
      <c r="B84" s="383"/>
      <c r="C84" s="383"/>
      <c r="D84" s="383"/>
      <c r="E84" s="383"/>
      <c r="F84" s="383"/>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3"/>
      <c r="B101" s="374"/>
      <c r="C101" s="374"/>
      <c r="D101" s="374"/>
      <c r="E101" s="374"/>
      <c r="F101" s="375"/>
      <c r="G101" s="96"/>
    </row>
    <row r="102" spans="1:7" ht="46.5" customHeight="1" x14ac:dyDescent="0.4">
      <c r="A102" s="376" t="s">
        <v>343</v>
      </c>
      <c r="B102" s="376"/>
      <c r="C102" s="376"/>
      <c r="D102" s="376"/>
      <c r="E102" s="376"/>
      <c r="F102" s="376"/>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3"/>
      <c r="B109" s="374"/>
      <c r="C109" s="374"/>
      <c r="D109" s="374"/>
      <c r="E109" s="374"/>
      <c r="F109" s="375"/>
      <c r="G109" s="96"/>
    </row>
    <row r="110" spans="1:7" ht="39.75" customHeight="1" x14ac:dyDescent="0.4">
      <c r="A110" s="376" t="s">
        <v>375</v>
      </c>
      <c r="B110" s="376"/>
      <c r="C110" s="376"/>
      <c r="D110" s="376"/>
      <c r="E110" s="376"/>
      <c r="F110" s="376"/>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4"/>
      <c r="B118" s="374"/>
      <c r="C118" s="374"/>
      <c r="D118" s="374"/>
      <c r="E118" s="374"/>
      <c r="F118" s="374"/>
      <c r="G118" s="96"/>
    </row>
    <row r="119" spans="1:7" ht="22.5" x14ac:dyDescent="0.4">
      <c r="A119" s="376" t="s">
        <v>304</v>
      </c>
      <c r="B119" s="376"/>
      <c r="C119" s="376"/>
      <c r="D119" s="376"/>
      <c r="E119" s="376"/>
      <c r="F119" s="376"/>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77"/>
      <c r="B130" s="377"/>
      <c r="C130" s="377"/>
      <c r="D130" s="377"/>
      <c r="E130" s="377"/>
      <c r="F130" s="377"/>
      <c r="G130" s="96"/>
    </row>
    <row r="131" spans="1:16384" ht="22.5" customHeight="1" x14ac:dyDescent="0.4">
      <c r="A131" s="378" t="s">
        <v>404</v>
      </c>
      <c r="B131" s="378"/>
      <c r="C131" s="378"/>
      <c r="D131" s="378"/>
      <c r="E131" s="378"/>
      <c r="F131" s="378"/>
      <c r="G131" s="96"/>
    </row>
    <row r="132" spans="1:16384" ht="22.5" customHeight="1" x14ac:dyDescent="0.4">
      <c r="A132" s="379"/>
      <c r="B132" s="379"/>
      <c r="C132" s="379"/>
      <c r="D132" s="379"/>
      <c r="E132" s="379"/>
      <c r="F132" s="379"/>
      <c r="G132" s="96"/>
    </row>
    <row r="133" spans="1:16384" s="258" customFormat="1" ht="22.5" customHeight="1" x14ac:dyDescent="0.25">
      <c r="A133" s="369" t="s">
        <v>28</v>
      </c>
      <c r="B133" s="370" t="s">
        <v>29</v>
      </c>
      <c r="C133" s="370"/>
      <c r="D133" s="370" t="s">
        <v>42</v>
      </c>
      <c r="E133" s="371" t="s">
        <v>264</v>
      </c>
      <c r="F133" s="371" t="s">
        <v>295</v>
      </c>
    </row>
    <row r="134" spans="1:16384" s="258" customFormat="1" ht="22.5" customHeight="1" x14ac:dyDescent="0.25">
      <c r="A134" s="369"/>
      <c r="B134" s="100" t="s">
        <v>32</v>
      </c>
      <c r="C134" s="100" t="s">
        <v>31</v>
      </c>
      <c r="D134" s="370"/>
      <c r="E134" s="371"/>
      <c r="F134" s="371"/>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85" t="s">
        <v>441</v>
      </c>
      <c r="B137" s="385"/>
      <c r="C137" s="385"/>
      <c r="D137" s="385"/>
      <c r="E137" s="385"/>
      <c r="F137" s="385"/>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384" t="s">
        <v>340</v>
      </c>
      <c r="B144" s="384"/>
      <c r="C144" s="384"/>
      <c r="D144" s="384"/>
      <c r="E144" s="384"/>
      <c r="F144" s="384"/>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373"/>
      <c r="B161" s="374"/>
      <c r="C161" s="374"/>
      <c r="D161" s="374"/>
      <c r="E161" s="374"/>
      <c r="F161" s="374"/>
      <c r="G161" s="96"/>
    </row>
    <row r="162" spans="1:7" ht="32.25" customHeight="1" x14ac:dyDescent="0.4">
      <c r="A162" s="385" t="s">
        <v>442</v>
      </c>
      <c r="B162" s="385"/>
      <c r="C162" s="385"/>
      <c r="D162" s="385"/>
      <c r="E162" s="385"/>
      <c r="F162" s="385"/>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386"/>
      <c r="B172" s="387"/>
      <c r="C172" s="387"/>
      <c r="D172" s="387"/>
      <c r="E172" s="387"/>
      <c r="F172" s="387"/>
      <c r="G172" s="96"/>
    </row>
    <row r="173" spans="1:7" ht="32.25" customHeight="1" x14ac:dyDescent="0.4">
      <c r="A173" s="385" t="s">
        <v>304</v>
      </c>
      <c r="B173" s="385"/>
      <c r="C173" s="385"/>
      <c r="D173" s="385"/>
      <c r="E173" s="385"/>
      <c r="F173" s="385"/>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388"/>
      <c r="C182" s="389"/>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396"/>
      <c r="B184" s="396"/>
      <c r="C184" s="396"/>
      <c r="D184" s="396"/>
      <c r="E184" s="396"/>
      <c r="F184" s="396"/>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69" t="s">
        <v>28</v>
      </c>
      <c r="B187" s="370" t="s">
        <v>29</v>
      </c>
      <c r="C187" s="370"/>
      <c r="D187" s="370" t="s">
        <v>42</v>
      </c>
      <c r="E187" s="371" t="s">
        <v>264</v>
      </c>
      <c r="F187" s="371" t="s">
        <v>295</v>
      </c>
      <c r="G187" s="96"/>
    </row>
    <row r="188" spans="1:7" ht="21" x14ac:dyDescent="0.4">
      <c r="A188" s="369"/>
      <c r="B188" s="100" t="s">
        <v>32</v>
      </c>
      <c r="C188" s="100" t="s">
        <v>31</v>
      </c>
      <c r="D188" s="370"/>
      <c r="E188" s="371"/>
      <c r="F188" s="371"/>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90" t="s">
        <v>34</v>
      </c>
      <c r="B199" s="391"/>
      <c r="C199" s="392"/>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368"/>
      <c r="B201" s="368"/>
      <c r="C201" s="368"/>
      <c r="D201" s="368"/>
      <c r="E201" s="368"/>
      <c r="F201" s="368"/>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90" t="s">
        <v>34</v>
      </c>
      <c r="B223" s="391"/>
      <c r="C223" s="392"/>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368"/>
      <c r="B225" s="368"/>
      <c r="C225" s="368"/>
      <c r="D225" s="368"/>
      <c r="E225" s="368"/>
      <c r="F225" s="368"/>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393" t="s">
        <v>304</v>
      </c>
      <c r="B232" s="394"/>
      <c r="C232" s="394"/>
      <c r="D232" s="395"/>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90" t="s">
        <v>34</v>
      </c>
      <c r="B241" s="391"/>
      <c r="C241" s="392"/>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368"/>
      <c r="B246" s="368"/>
      <c r="C246" s="368"/>
      <c r="D246" s="368"/>
      <c r="E246" s="368"/>
      <c r="F246" s="368"/>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69" t="s">
        <v>28</v>
      </c>
      <c r="B249" s="370" t="s">
        <v>29</v>
      </c>
      <c r="C249" s="370"/>
      <c r="D249" s="370" t="s">
        <v>42</v>
      </c>
      <c r="E249" s="371" t="s">
        <v>264</v>
      </c>
      <c r="F249" s="371" t="s">
        <v>295</v>
      </c>
      <c r="G249" s="96"/>
    </row>
    <row r="250" spans="1:7" ht="21" x14ac:dyDescent="0.4">
      <c r="A250" s="369"/>
      <c r="B250" s="100" t="s">
        <v>32</v>
      </c>
      <c r="C250" s="100" t="s">
        <v>31</v>
      </c>
      <c r="D250" s="370"/>
      <c r="E250" s="371"/>
      <c r="F250" s="371"/>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90" t="s">
        <v>34</v>
      </c>
      <c r="B261" s="391"/>
      <c r="C261" s="392"/>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397"/>
      <c r="B286" s="397"/>
      <c r="C286" s="397"/>
      <c r="D286" s="397"/>
      <c r="E286" s="397"/>
      <c r="F286" s="397"/>
      <c r="G286" s="96"/>
    </row>
    <row r="287" spans="1:7" ht="31.5" customHeight="1" x14ac:dyDescent="0.4">
      <c r="A287" s="398" t="s">
        <v>304</v>
      </c>
      <c r="B287" s="398"/>
      <c r="C287" s="398"/>
      <c r="D287" s="398"/>
      <c r="E287" s="398"/>
      <c r="F287" s="398"/>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69" t="s">
        <v>28</v>
      </c>
      <c r="B304" s="370" t="s">
        <v>29</v>
      </c>
      <c r="C304" s="370"/>
      <c r="D304" s="370" t="s">
        <v>42</v>
      </c>
      <c r="E304" s="371" t="s">
        <v>264</v>
      </c>
      <c r="F304" s="371" t="s">
        <v>295</v>
      </c>
      <c r="G304" s="96"/>
    </row>
    <row r="305" spans="1:7" ht="21" x14ac:dyDescent="0.4">
      <c r="A305" s="369"/>
      <c r="B305" s="100" t="s">
        <v>32</v>
      </c>
      <c r="C305" s="100" t="s">
        <v>31</v>
      </c>
      <c r="D305" s="370"/>
      <c r="E305" s="371"/>
      <c r="F305" s="371"/>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1"/>
      <c r="B352" s="401"/>
      <c r="C352" s="401"/>
      <c r="D352" s="401"/>
      <c r="E352" s="401"/>
      <c r="F352" s="401"/>
      <c r="G352" s="401"/>
    </row>
    <row r="353" spans="1:7" ht="32.25" customHeight="1" x14ac:dyDescent="0.4">
      <c r="A353" s="402" t="s">
        <v>304</v>
      </c>
      <c r="B353" s="402"/>
      <c r="C353" s="402"/>
      <c r="D353" s="402"/>
      <c r="E353" s="402"/>
      <c r="F353" s="402"/>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69" t="s">
        <v>28</v>
      </c>
      <c r="B370" s="370" t="s">
        <v>29</v>
      </c>
      <c r="C370" s="370"/>
      <c r="D370" s="370" t="s">
        <v>42</v>
      </c>
      <c r="E370" s="371" t="s">
        <v>264</v>
      </c>
      <c r="F370" s="371" t="s">
        <v>295</v>
      </c>
      <c r="G370" s="96"/>
    </row>
    <row r="371" spans="1:7" ht="21" x14ac:dyDescent="0.4">
      <c r="A371" s="369"/>
      <c r="B371" s="100" t="s">
        <v>32</v>
      </c>
      <c r="C371" s="100" t="s">
        <v>31</v>
      </c>
      <c r="D371" s="370"/>
      <c r="E371" s="371"/>
      <c r="F371" s="371"/>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399"/>
      <c r="B410" s="382"/>
      <c r="C410" s="382"/>
      <c r="D410" s="382"/>
      <c r="E410" s="382"/>
      <c r="F410" s="382"/>
      <c r="G410" s="382"/>
    </row>
    <row r="411" spans="1:7" ht="24.75" x14ac:dyDescent="0.4">
      <c r="A411" s="400" t="s">
        <v>313</v>
      </c>
      <c r="B411" s="400"/>
      <c r="C411" s="400"/>
      <c r="D411" s="400"/>
      <c r="E411" s="400"/>
      <c r="F411" s="400"/>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69" t="s">
        <v>28</v>
      </c>
      <c r="B428" s="370" t="s">
        <v>29</v>
      </c>
      <c r="C428" s="370"/>
      <c r="D428" s="370" t="s">
        <v>42</v>
      </c>
      <c r="E428" s="371" t="s">
        <v>264</v>
      </c>
      <c r="F428" s="371" t="s">
        <v>295</v>
      </c>
      <c r="G428" s="96"/>
    </row>
    <row r="429" spans="1:7" ht="21" x14ac:dyDescent="0.4">
      <c r="A429" s="369"/>
      <c r="B429" s="100" t="s">
        <v>32</v>
      </c>
      <c r="C429" s="100" t="s">
        <v>31</v>
      </c>
      <c r="D429" s="370"/>
      <c r="E429" s="371"/>
      <c r="F429" s="371"/>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0" t="s">
        <v>304</v>
      </c>
      <c r="B459" s="400"/>
      <c r="C459" s="400"/>
      <c r="D459" s="400"/>
      <c r="E459" s="400"/>
      <c r="F459" s="400"/>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06" t="s">
        <v>405</v>
      </c>
      <c r="B473" s="406"/>
      <c r="C473" s="406"/>
      <c r="D473" s="406"/>
      <c r="E473" s="406"/>
      <c r="F473" s="406"/>
      <c r="G473" s="96"/>
    </row>
    <row r="474" spans="1:7" ht="21" customHeight="1" x14ac:dyDescent="0.4">
      <c r="A474" s="191">
        <f>B11</f>
        <v>0</v>
      </c>
      <c r="F474" s="2"/>
      <c r="G474" s="96"/>
    </row>
    <row r="475" spans="1:7" ht="21" x14ac:dyDescent="0.4">
      <c r="A475" s="407" t="s">
        <v>28</v>
      </c>
      <c r="B475" s="408" t="s">
        <v>29</v>
      </c>
      <c r="C475" s="408"/>
      <c r="D475" s="408" t="s">
        <v>42</v>
      </c>
      <c r="E475" s="409" t="s">
        <v>264</v>
      </c>
      <c r="F475" s="409" t="s">
        <v>295</v>
      </c>
      <c r="G475" s="96"/>
    </row>
    <row r="476" spans="1:7" ht="21" x14ac:dyDescent="0.4">
      <c r="A476" s="407"/>
      <c r="B476" s="254" t="s">
        <v>32</v>
      </c>
      <c r="C476" s="254" t="s">
        <v>31</v>
      </c>
      <c r="D476" s="408"/>
      <c r="E476" s="409"/>
      <c r="F476" s="409"/>
      <c r="G476" s="96"/>
    </row>
    <row r="477" spans="1:7" ht="22.5" x14ac:dyDescent="0.4">
      <c r="A477" s="282"/>
      <c r="B477" s="283"/>
      <c r="C477" s="283"/>
      <c r="D477" s="283"/>
      <c r="E477" s="346"/>
      <c r="F477" s="346"/>
      <c r="G477" s="96"/>
    </row>
    <row r="478" spans="1:7" ht="24.75" x14ac:dyDescent="0.4">
      <c r="A478" s="477" t="s">
        <v>52</v>
      </c>
      <c r="B478" s="477"/>
      <c r="C478" s="477"/>
      <c r="D478" s="477"/>
      <c r="E478" s="477"/>
      <c r="F478" s="477"/>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78" t="s">
        <v>443</v>
      </c>
      <c r="B484" s="479"/>
      <c r="C484" s="479"/>
      <c r="D484" s="479"/>
      <c r="E484" s="479"/>
      <c r="F484" s="479"/>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0" t="s">
        <v>23</v>
      </c>
      <c r="B495" s="481"/>
      <c r="C495" s="481"/>
      <c r="D495" s="481"/>
      <c r="E495" s="481"/>
      <c r="F495" s="482"/>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3"/>
      <c r="B507" s="403"/>
      <c r="C507" s="403"/>
      <c r="D507" s="403"/>
      <c r="E507" s="403"/>
      <c r="F507" s="403"/>
      <c r="G507" s="403"/>
    </row>
    <row r="508" spans="1:7" ht="26.25" customHeight="1" x14ac:dyDescent="0.5">
      <c r="A508" s="288" t="s">
        <v>304</v>
      </c>
      <c r="B508" s="404"/>
      <c r="C508" s="404"/>
      <c r="D508" s="404"/>
      <c r="E508" s="404"/>
      <c r="F508" s="404"/>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05" t="s">
        <v>97</v>
      </c>
      <c r="B520" s="405"/>
      <c r="C520" s="405"/>
      <c r="D520" s="405"/>
      <c r="E520" s="405"/>
      <c r="F520" s="405"/>
      <c r="G520" s="96"/>
    </row>
    <row r="521" spans="1:7" ht="22.5" customHeight="1" x14ac:dyDescent="0.4">
      <c r="A521" s="191">
        <f>B11</f>
        <v>0</v>
      </c>
      <c r="B521" s="96"/>
      <c r="C521" s="96"/>
      <c r="D521" s="114"/>
      <c r="E521" s="114"/>
      <c r="F521" s="114"/>
      <c r="G521" s="96"/>
    </row>
    <row r="522" spans="1:7" ht="21" x14ac:dyDescent="0.4">
      <c r="A522" s="415" t="s">
        <v>28</v>
      </c>
      <c r="B522" s="417" t="s">
        <v>29</v>
      </c>
      <c r="C522" s="418"/>
      <c r="D522" s="370" t="s">
        <v>42</v>
      </c>
      <c r="E522" s="371" t="s">
        <v>264</v>
      </c>
      <c r="F522" s="371" t="s">
        <v>295</v>
      </c>
      <c r="G522" s="96"/>
    </row>
    <row r="523" spans="1:7" ht="21" x14ac:dyDescent="0.4">
      <c r="A523" s="416"/>
      <c r="B523" s="249" t="s">
        <v>32</v>
      </c>
      <c r="C523" s="250" t="s">
        <v>31</v>
      </c>
      <c r="D523" s="370"/>
      <c r="E523" s="371"/>
      <c r="F523" s="371"/>
      <c r="G523" s="96"/>
    </row>
    <row r="524" spans="1:7" ht="22.5" x14ac:dyDescent="0.4">
      <c r="A524" s="286"/>
      <c r="B524" s="287"/>
      <c r="C524" s="287"/>
      <c r="D524" s="283"/>
      <c r="E524" s="346"/>
      <c r="F524" s="346"/>
      <c r="G524" s="96"/>
    </row>
    <row r="525" spans="1:7" ht="24.75" x14ac:dyDescent="0.4">
      <c r="A525" s="289" t="s">
        <v>17</v>
      </c>
      <c r="B525" s="251"/>
      <c r="C525" s="419"/>
      <c r="D525" s="419"/>
      <c r="E525" s="419"/>
      <c r="F525" s="420"/>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90" t="s">
        <v>34</v>
      </c>
      <c r="B532" s="391"/>
      <c r="C532" s="392"/>
      <c r="D532" s="315">
        <f>SUM(B526:C531)</f>
        <v>0</v>
      </c>
      <c r="E532" s="202"/>
      <c r="F532" s="202"/>
      <c r="G532" s="96"/>
    </row>
    <row r="533" spans="1:7" ht="21" customHeight="1" x14ac:dyDescent="0.4">
      <c r="A533" s="390" t="s">
        <v>33</v>
      </c>
      <c r="B533" s="391"/>
      <c r="C533" s="392"/>
      <c r="D533" s="298" t="e">
        <f>D532/(COUNT(B526:C531)*2)</f>
        <v>#DIV/0!</v>
      </c>
      <c r="E533" s="202"/>
      <c r="F533" s="202"/>
      <c r="G533" s="96"/>
    </row>
    <row r="534" spans="1:7" ht="21" x14ac:dyDescent="0.4">
      <c r="A534" s="368"/>
      <c r="B534" s="368"/>
      <c r="C534" s="368"/>
      <c r="D534" s="368"/>
      <c r="E534" s="368"/>
      <c r="F534" s="368"/>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10"/>
      <c r="B546" s="401"/>
      <c r="C546" s="401"/>
      <c r="D546" s="401"/>
      <c r="E546" s="401"/>
      <c r="F546" s="401"/>
      <c r="G546" s="401"/>
    </row>
    <row r="547" spans="1:7" ht="35.25" customHeight="1" x14ac:dyDescent="0.4">
      <c r="A547" s="290" t="s">
        <v>304</v>
      </c>
      <c r="B547" s="265"/>
      <c r="C547" s="411"/>
      <c r="D547" s="411"/>
      <c r="E547" s="411"/>
      <c r="F547" s="412"/>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13" t="s">
        <v>34</v>
      </c>
      <c r="B556" s="413"/>
      <c r="C556" s="414"/>
      <c r="D556" s="345">
        <f>SUM(B548:C555,B536:C545)</f>
        <v>0</v>
      </c>
      <c r="E556" s="90"/>
      <c r="F556" s="96"/>
      <c r="G556" s="96"/>
    </row>
    <row r="557" spans="1:7" ht="21" x14ac:dyDescent="0.4">
      <c r="A557" s="413" t="s">
        <v>33</v>
      </c>
      <c r="B557" s="413"/>
      <c r="C557" s="413"/>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368"/>
      <c r="B562" s="368"/>
      <c r="C562" s="368"/>
      <c r="D562" s="368"/>
      <c r="E562" s="368"/>
      <c r="F562" s="368"/>
      <c r="G562" s="96"/>
    </row>
    <row r="563" spans="1:7" ht="22.5" x14ac:dyDescent="0.45">
      <c r="A563" s="429" t="s">
        <v>19</v>
      </c>
      <c r="B563" s="429"/>
      <c r="C563" s="429"/>
      <c r="D563" s="429"/>
      <c r="E563" s="429"/>
      <c r="F563" s="429"/>
      <c r="G563" s="96"/>
    </row>
    <row r="564" spans="1:7" ht="22.5" x14ac:dyDescent="0.4">
      <c r="A564" s="198">
        <f>B11</f>
        <v>0</v>
      </c>
      <c r="B564" s="96"/>
      <c r="C564" s="96"/>
      <c r="D564" s="280"/>
      <c r="E564" s="280"/>
      <c r="F564" s="280"/>
      <c r="G564" s="96"/>
    </row>
    <row r="565" spans="1:7" ht="21" x14ac:dyDescent="0.4">
      <c r="A565" s="407" t="s">
        <v>28</v>
      </c>
      <c r="B565" s="408" t="s">
        <v>29</v>
      </c>
      <c r="C565" s="408"/>
      <c r="D565" s="408" t="s">
        <v>42</v>
      </c>
      <c r="E565" s="409" t="s">
        <v>264</v>
      </c>
      <c r="F565" s="409" t="s">
        <v>295</v>
      </c>
      <c r="G565" s="96"/>
    </row>
    <row r="566" spans="1:7" ht="21" x14ac:dyDescent="0.4">
      <c r="A566" s="407"/>
      <c r="B566" s="254" t="s">
        <v>32</v>
      </c>
      <c r="C566" s="254" t="s">
        <v>31</v>
      </c>
      <c r="D566" s="408"/>
      <c r="E566" s="409"/>
      <c r="F566" s="409"/>
      <c r="G566" s="96"/>
    </row>
    <row r="567" spans="1:7" ht="22.5" x14ac:dyDescent="0.4">
      <c r="A567" s="291"/>
      <c r="B567" s="292"/>
      <c r="C567" s="292"/>
      <c r="D567" s="292"/>
      <c r="E567" s="268"/>
      <c r="F567" s="293"/>
      <c r="G567" s="96"/>
    </row>
    <row r="568" spans="1:7" ht="24.75" x14ac:dyDescent="0.4">
      <c r="A568" s="421" t="s">
        <v>10</v>
      </c>
      <c r="B568" s="422"/>
      <c r="C568" s="422"/>
      <c r="D568" s="422"/>
      <c r="E568" s="422"/>
      <c r="F568" s="423"/>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13" t="s">
        <v>34</v>
      </c>
      <c r="B578" s="413"/>
      <c r="C578" s="414"/>
      <c r="D578" s="345">
        <f>SUM(B569:C577)</f>
        <v>0</v>
      </c>
      <c r="E578" s="90"/>
      <c r="F578" s="96"/>
      <c r="G578" s="96"/>
    </row>
    <row r="579" spans="1:7" ht="21" x14ac:dyDescent="0.4">
      <c r="A579" s="413" t="s">
        <v>33</v>
      </c>
      <c r="B579" s="413"/>
      <c r="C579" s="413"/>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24" t="s">
        <v>23</v>
      </c>
      <c r="B581" s="425"/>
      <c r="C581" s="425"/>
      <c r="D581" s="425"/>
      <c r="E581" s="425"/>
      <c r="F581" s="426"/>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27" t="s">
        <v>370</v>
      </c>
      <c r="B588" s="428"/>
      <c r="C588" s="428"/>
      <c r="D588" s="428"/>
      <c r="E588" s="428"/>
      <c r="F588" s="428"/>
      <c r="G588" s="428"/>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13" t="s">
        <v>34</v>
      </c>
      <c r="B596" s="413"/>
      <c r="C596" s="414"/>
      <c r="D596" s="345">
        <f>SUM(B589:C595,B582:C587,B569:C577)</f>
        <v>0</v>
      </c>
      <c r="E596" s="90"/>
      <c r="F596" s="96"/>
      <c r="G596" s="96"/>
    </row>
    <row r="597" spans="1:7" ht="21" x14ac:dyDescent="0.4">
      <c r="A597" s="413" t="s">
        <v>33</v>
      </c>
      <c r="B597" s="413"/>
      <c r="C597" s="413"/>
      <c r="D597" s="298" t="e">
        <f>D596/(COUNT(B582:C587,B589:C594,B569:C577)*2)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435" t="s">
        <v>168</v>
      </c>
      <c r="B600" s="436"/>
      <c r="C600" s="437"/>
      <c r="D600" s="127" t="e">
        <f>D599/(COUNT(B569:C577,B589:C594,B582:C587)*2)</f>
        <v>#DIV/0!</v>
      </c>
      <c r="E600" s="90"/>
      <c r="F600" s="96"/>
      <c r="G600" s="96"/>
    </row>
    <row r="601" spans="1:7" ht="21" x14ac:dyDescent="0.4">
      <c r="A601" s="128"/>
      <c r="B601" s="96"/>
      <c r="C601" s="96"/>
      <c r="G601" s="96"/>
    </row>
    <row r="602" spans="1:7" ht="19.5" customHeight="1" x14ac:dyDescent="0.45">
      <c r="A602" s="429" t="s">
        <v>8</v>
      </c>
      <c r="B602" s="429"/>
      <c r="C602" s="429"/>
      <c r="D602" s="429"/>
      <c r="E602" s="429"/>
      <c r="F602" s="429"/>
      <c r="G602" s="96"/>
    </row>
    <row r="603" spans="1:7" ht="22.5" x14ac:dyDescent="0.4">
      <c r="A603" s="129">
        <f>B11</f>
        <v>0</v>
      </c>
      <c r="B603" s="96"/>
      <c r="C603" s="96"/>
      <c r="D603" s="114"/>
      <c r="E603" s="114"/>
      <c r="F603" s="114"/>
      <c r="G603" s="96"/>
    </row>
    <row r="604" spans="1:7" ht="21" x14ac:dyDescent="0.4">
      <c r="A604" s="369" t="s">
        <v>28</v>
      </c>
      <c r="B604" s="370" t="s">
        <v>29</v>
      </c>
      <c r="C604" s="370"/>
      <c r="D604" s="370" t="s">
        <v>42</v>
      </c>
      <c r="E604" s="371" t="s">
        <v>264</v>
      </c>
      <c r="F604" s="371" t="s">
        <v>295</v>
      </c>
      <c r="G604" s="96"/>
    </row>
    <row r="605" spans="1:7" ht="18.75" customHeight="1" x14ac:dyDescent="0.4">
      <c r="A605" s="369"/>
      <c r="B605" s="100" t="s">
        <v>32</v>
      </c>
      <c r="C605" s="100" t="s">
        <v>31</v>
      </c>
      <c r="D605" s="370"/>
      <c r="E605" s="371"/>
      <c r="F605" s="371"/>
      <c r="G605" s="96"/>
    </row>
    <row r="606" spans="1:7" ht="18.75" customHeight="1" x14ac:dyDescent="0.4">
      <c r="A606" s="282"/>
      <c r="B606" s="283"/>
      <c r="C606" s="283"/>
      <c r="D606" s="283"/>
      <c r="E606" s="346"/>
      <c r="F606" s="346"/>
      <c r="G606" s="96"/>
    </row>
    <row r="607" spans="1:7" ht="24.75" x14ac:dyDescent="0.4">
      <c r="A607" s="284" t="s">
        <v>90</v>
      </c>
      <c r="B607" s="114"/>
      <c r="C607" s="430"/>
      <c r="D607" s="430"/>
      <c r="E607" s="430"/>
      <c r="F607" s="431"/>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13" t="s">
        <v>34</v>
      </c>
      <c r="B616" s="413"/>
      <c r="C616" s="413"/>
      <c r="D616" s="345">
        <f>SUM(B608:C615)</f>
        <v>0</v>
      </c>
      <c r="E616" s="432"/>
      <c r="F616" s="397"/>
      <c r="G616" s="96"/>
    </row>
    <row r="617" spans="1:7" ht="21" x14ac:dyDescent="0.4">
      <c r="A617" s="413" t="s">
        <v>33</v>
      </c>
      <c r="B617" s="413"/>
      <c r="C617" s="413"/>
      <c r="D617" s="298" t="e">
        <f>D616/(COUNT(B608:C615)*2)</f>
        <v>#DIV/0!</v>
      </c>
      <c r="E617" s="433"/>
      <c r="F617" s="403"/>
      <c r="G617" s="96"/>
    </row>
    <row r="618" spans="1:7" ht="21" x14ac:dyDescent="0.4">
      <c r="A618" s="128"/>
      <c r="B618" s="96"/>
      <c r="C618" s="434"/>
      <c r="D618" s="434"/>
      <c r="E618" s="434"/>
      <c r="F618" s="434"/>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90" t="s">
        <v>34</v>
      </c>
      <c r="B629" s="391"/>
      <c r="C629" s="392"/>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0"/>
      <c r="D632" s="430"/>
      <c r="E632" s="430"/>
      <c r="F632" s="431"/>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90" t="s">
        <v>34</v>
      </c>
      <c r="B639" s="391"/>
      <c r="C639" s="392"/>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39"/>
      <c r="B641" s="439"/>
      <c r="C641" s="439"/>
      <c r="D641" s="439"/>
      <c r="E641" s="439"/>
      <c r="F641" s="439"/>
      <c r="G641" s="439"/>
    </row>
    <row r="642" spans="1:7" ht="24.75" x14ac:dyDescent="0.4">
      <c r="A642" s="284" t="s">
        <v>26</v>
      </c>
      <c r="B642" s="430"/>
      <c r="C642" s="430"/>
      <c r="D642" s="430"/>
      <c r="E642" s="430"/>
      <c r="F642" s="431"/>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0" t="s">
        <v>304</v>
      </c>
      <c r="B650" s="441"/>
      <c r="C650" s="441"/>
      <c r="D650" s="441"/>
      <c r="E650" s="441"/>
      <c r="F650" s="442"/>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29" t="s">
        <v>346</v>
      </c>
      <c r="B665" s="429"/>
      <c r="C665" s="429"/>
      <c r="D665" s="429"/>
      <c r="E665" s="429"/>
      <c r="F665" s="429"/>
      <c r="G665" s="96"/>
    </row>
    <row r="666" spans="1:7" ht="21" x14ac:dyDescent="0.4">
      <c r="A666" s="198">
        <f>B11</f>
        <v>0</v>
      </c>
      <c r="B666" s="96"/>
      <c r="C666" s="96"/>
      <c r="D666" s="96"/>
      <c r="E666" s="90"/>
      <c r="F666" s="96"/>
      <c r="G666" s="96"/>
    </row>
    <row r="667" spans="1:7" ht="21.75" customHeight="1" x14ac:dyDescent="0.4">
      <c r="A667" s="369" t="s">
        <v>28</v>
      </c>
      <c r="B667" s="370" t="s">
        <v>29</v>
      </c>
      <c r="C667" s="370"/>
      <c r="D667" s="370" t="s">
        <v>42</v>
      </c>
      <c r="E667" s="371" t="s">
        <v>264</v>
      </c>
      <c r="F667" s="371" t="s">
        <v>295</v>
      </c>
      <c r="G667" s="96"/>
    </row>
    <row r="668" spans="1:7" ht="21" x14ac:dyDescent="0.4">
      <c r="A668" s="369"/>
      <c r="B668" s="100" t="s">
        <v>32</v>
      </c>
      <c r="C668" s="100" t="s">
        <v>31</v>
      </c>
      <c r="D668" s="370"/>
      <c r="E668" s="371"/>
      <c r="F668" s="371"/>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438" t="s">
        <v>439</v>
      </c>
      <c r="B693" s="438"/>
      <c r="C693" s="438"/>
      <c r="D693" s="438"/>
      <c r="E693" s="438"/>
      <c r="F693" s="438"/>
      <c r="G693" s="215"/>
    </row>
    <row r="694" spans="1:7" ht="21" customHeight="1" x14ac:dyDescent="0.4">
      <c r="A694" s="198">
        <f>B11</f>
        <v>0</v>
      </c>
      <c r="B694" s="96"/>
      <c r="C694" s="96"/>
      <c r="D694" s="214"/>
      <c r="E694" s="214"/>
      <c r="F694" s="214"/>
      <c r="G694" s="215"/>
    </row>
    <row r="695" spans="1:7" ht="21" x14ac:dyDescent="0.4">
      <c r="A695" s="448" t="s">
        <v>28</v>
      </c>
      <c r="B695" s="417" t="s">
        <v>29</v>
      </c>
      <c r="C695" s="417"/>
      <c r="D695" s="370" t="s">
        <v>42</v>
      </c>
      <c r="E695" s="371" t="s">
        <v>264</v>
      </c>
      <c r="F695" s="371" t="s">
        <v>295</v>
      </c>
      <c r="G695" s="215"/>
    </row>
    <row r="696" spans="1:7" ht="21" x14ac:dyDescent="0.4">
      <c r="A696" s="369"/>
      <c r="B696" s="100" t="s">
        <v>32</v>
      </c>
      <c r="C696" s="100" t="s">
        <v>31</v>
      </c>
      <c r="D696" s="370"/>
      <c r="E696" s="371"/>
      <c r="F696" s="371"/>
      <c r="G696" s="215"/>
    </row>
    <row r="697" spans="1:7" ht="22.5" x14ac:dyDescent="0.4">
      <c r="A697" s="282"/>
      <c r="B697" s="283"/>
      <c r="C697" s="283"/>
      <c r="D697" s="283"/>
      <c r="E697" s="346"/>
      <c r="F697" s="346"/>
      <c r="G697" s="96"/>
    </row>
    <row r="698" spans="1:7" ht="24.75" x14ac:dyDescent="0.4">
      <c r="A698" s="445" t="s">
        <v>299</v>
      </c>
      <c r="B698" s="446"/>
      <c r="C698" s="446"/>
      <c r="D698" s="446"/>
      <c r="E698" s="446"/>
      <c r="F698" s="447"/>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443"/>
      <c r="C704" s="444"/>
      <c r="D704" s="201">
        <f>SUM(B699:C703)</f>
        <v>0</v>
      </c>
      <c r="E704" s="90"/>
      <c r="F704" s="96"/>
      <c r="G704" s="96"/>
    </row>
    <row r="705" spans="1:7" ht="21" x14ac:dyDescent="0.4">
      <c r="A705" s="108" t="s">
        <v>33</v>
      </c>
      <c r="B705" s="443"/>
      <c r="C705" s="444"/>
      <c r="D705" s="306" t="e">
        <f>D704/(COUNT(B699:C703)*2)</f>
        <v>#DIV/0!</v>
      </c>
      <c r="E705" s="90"/>
      <c r="F705" s="96"/>
      <c r="G705" s="96"/>
    </row>
    <row r="706" spans="1:7" ht="21" x14ac:dyDescent="0.4">
      <c r="A706" s="149"/>
      <c r="B706" s="294"/>
      <c r="C706" s="294"/>
      <c r="D706" s="204"/>
      <c r="E706" s="304"/>
      <c r="F706" s="305"/>
      <c r="G706" s="96"/>
    </row>
    <row r="707" spans="1:7" ht="24.75" x14ac:dyDescent="0.4">
      <c r="A707" s="445" t="s">
        <v>300</v>
      </c>
      <c r="B707" s="446"/>
      <c r="C707" s="446"/>
      <c r="D707" s="446"/>
      <c r="E707" s="446"/>
      <c r="F707" s="447"/>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0"/>
      <c r="E1" s="450"/>
      <c r="F1" s="450"/>
      <c r="G1" s="450"/>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1" t="s">
        <v>46</v>
      </c>
      <c r="B6" s="451"/>
      <c r="C6" s="451"/>
      <c r="D6" s="451"/>
      <c r="E6" s="451"/>
      <c r="F6" s="451"/>
      <c r="G6" s="79"/>
    </row>
    <row r="7" spans="1:7" s="2" customFormat="1" ht="21.75" customHeight="1" x14ac:dyDescent="0.45">
      <c r="A7" s="452" t="str">
        <f>'Page de garde'!D18</f>
        <v>CM Centre Urbain Nord</v>
      </c>
      <c r="B7" s="452"/>
      <c r="C7" s="452"/>
      <c r="D7" s="452"/>
      <c r="E7" s="452"/>
      <c r="F7" s="452"/>
      <c r="G7" s="79"/>
    </row>
    <row r="8" spans="1:7" s="2" customFormat="1" ht="24" x14ac:dyDescent="0.45">
      <c r="A8" s="4" t="s">
        <v>39</v>
      </c>
      <c r="B8" s="453">
        <f>'A4 Exploitation'!B9:F9</f>
        <v>0</v>
      </c>
      <c r="C8" s="453"/>
      <c r="D8" s="453"/>
      <c r="E8" s="453"/>
      <c r="F8" s="453"/>
      <c r="G8" s="79"/>
    </row>
    <row r="9" spans="1:7" s="2" customFormat="1" ht="24" x14ac:dyDescent="0.45">
      <c r="A9" s="5" t="s">
        <v>41</v>
      </c>
      <c r="B9" s="454">
        <f>'A4 Exploitation'!B10:F10</f>
        <v>0</v>
      </c>
      <c r="C9" s="454"/>
      <c r="D9" s="454"/>
      <c r="E9" s="454"/>
      <c r="F9" s="454"/>
      <c r="G9" s="79"/>
    </row>
    <row r="10" spans="1:7" s="2" customFormat="1" ht="24" x14ac:dyDescent="0.45">
      <c r="A10" s="4" t="s">
        <v>40</v>
      </c>
      <c r="B10" s="449">
        <f>'A4 Exploitation'!B11:F11</f>
        <v>0</v>
      </c>
      <c r="C10" s="449"/>
      <c r="D10" s="449"/>
      <c r="E10" s="449"/>
      <c r="F10" s="449"/>
      <c r="G10" s="79"/>
    </row>
    <row r="11" spans="1:7" s="2" customFormat="1" ht="24" x14ac:dyDescent="0.45">
      <c r="A11" s="4" t="s">
        <v>248</v>
      </c>
      <c r="B11" s="458" t="e">
        <f>D215</f>
        <v>#DIV/0!</v>
      </c>
      <c r="C11" s="458"/>
      <c r="D11" s="458"/>
      <c r="E11" s="458"/>
      <c r="F11" s="458"/>
      <c r="G11" s="79"/>
    </row>
    <row r="12" spans="1:7" s="2" customFormat="1" ht="22.5" x14ac:dyDescent="0.45">
      <c r="A12" s="1"/>
      <c r="D12" s="362"/>
      <c r="E12" s="362"/>
      <c r="F12" s="362"/>
      <c r="G12" s="362"/>
    </row>
    <row r="13" spans="1:7" s="2" customFormat="1" ht="11.25" customHeight="1" x14ac:dyDescent="0.3">
      <c r="A13" s="459" t="s">
        <v>28</v>
      </c>
      <c r="B13" s="460" t="s">
        <v>29</v>
      </c>
      <c r="C13" s="460"/>
      <c r="D13" s="460" t="s">
        <v>42</v>
      </c>
      <c r="E13" s="460" t="s">
        <v>158</v>
      </c>
      <c r="F13" s="460" t="s">
        <v>159</v>
      </c>
    </row>
    <row r="14" spans="1:7" s="2" customFormat="1" ht="12.75" customHeight="1" x14ac:dyDescent="0.3">
      <c r="A14" s="459"/>
      <c r="B14" s="18" t="s">
        <v>32</v>
      </c>
      <c r="C14" s="18" t="s">
        <v>31</v>
      </c>
      <c r="D14" s="460"/>
      <c r="E14" s="460"/>
      <c r="F14" s="460"/>
      <c r="G14" s="78"/>
    </row>
    <row r="15" spans="1:7" x14ac:dyDescent="0.3">
      <c r="A15" s="461"/>
      <c r="B15" s="462"/>
      <c r="C15" s="462"/>
      <c r="D15" s="462"/>
      <c r="E15" s="462"/>
      <c r="F15" s="462"/>
    </row>
    <row r="16" spans="1:7" ht="19.5" x14ac:dyDescent="0.4">
      <c r="A16" s="463" t="s">
        <v>0</v>
      </c>
      <c r="B16" s="464"/>
      <c r="C16" s="464"/>
      <c r="D16" s="464"/>
      <c r="E16" s="464"/>
      <c r="F16" s="464"/>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65" t="s">
        <v>34</v>
      </c>
      <c r="B22" s="466"/>
      <c r="C22" s="467"/>
      <c r="D22" s="330">
        <f>SUM(B17:C21)</f>
        <v>0</v>
      </c>
    </row>
    <row r="23" spans="1:7" x14ac:dyDescent="0.3">
      <c r="A23" s="455" t="s">
        <v>249</v>
      </c>
      <c r="B23" s="456"/>
      <c r="C23" s="457"/>
      <c r="D23" s="17" t="e">
        <f>D22/(COUNT(B17:C21)*2)</f>
        <v>#DIV/0!</v>
      </c>
    </row>
    <row r="24" spans="1:7" x14ac:dyDescent="0.3">
      <c r="A24" s="10"/>
      <c r="B24" s="11"/>
      <c r="C24" s="11"/>
      <c r="D24" s="12"/>
    </row>
    <row r="25" spans="1:7" ht="19.5" x14ac:dyDescent="0.4">
      <c r="A25" s="468" t="s">
        <v>4</v>
      </c>
      <c r="B25" s="469"/>
      <c r="C25" s="469"/>
      <c r="D25" s="469"/>
      <c r="E25" s="469"/>
      <c r="F25" s="469"/>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55" t="s">
        <v>34</v>
      </c>
      <c r="B33" s="456"/>
      <c r="C33" s="457"/>
      <c r="D33" s="329">
        <f>SUM(B26:C32)</f>
        <v>0</v>
      </c>
    </row>
    <row r="34" spans="1:6" x14ac:dyDescent="0.3">
      <c r="A34" s="455" t="s">
        <v>249</v>
      </c>
      <c r="B34" s="456"/>
      <c r="C34" s="457"/>
      <c r="D34" s="17" t="e">
        <f>D33/(COUNT(B26:C32)*2)</f>
        <v>#DIV/0!</v>
      </c>
    </row>
    <row r="35" spans="1:6" x14ac:dyDescent="0.3">
      <c r="A35" s="10"/>
      <c r="B35" s="11"/>
      <c r="C35" s="11"/>
      <c r="D35" s="12"/>
    </row>
    <row r="36" spans="1:6" ht="19.5" x14ac:dyDescent="0.4">
      <c r="A36" s="468" t="s">
        <v>178</v>
      </c>
      <c r="B36" s="469"/>
      <c r="C36" s="469"/>
      <c r="D36" s="469"/>
      <c r="E36" s="469"/>
      <c r="F36" s="469"/>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55" t="s">
        <v>34</v>
      </c>
      <c r="B42" s="456"/>
      <c r="C42" s="457"/>
      <c r="D42" s="329">
        <f>SUM(B37:C41)</f>
        <v>0</v>
      </c>
    </row>
    <row r="43" spans="1:6" x14ac:dyDescent="0.3">
      <c r="A43" s="455" t="s">
        <v>249</v>
      </c>
      <c r="B43" s="456"/>
      <c r="C43" s="457"/>
      <c r="D43" s="17" t="e">
        <f>D42/(COUNT(B37:C41)*2)</f>
        <v>#DIV/0!</v>
      </c>
    </row>
    <row r="44" spans="1:6" x14ac:dyDescent="0.3">
      <c r="A44" s="338"/>
      <c r="B44" s="339"/>
      <c r="C44" s="339"/>
      <c r="D44" s="340"/>
    </row>
    <row r="45" spans="1:6" ht="19.5" x14ac:dyDescent="0.4">
      <c r="A45" s="470" t="s">
        <v>405</v>
      </c>
      <c r="B45" s="471"/>
      <c r="C45" s="471"/>
      <c r="D45" s="471"/>
      <c r="E45" s="471"/>
      <c r="F45" s="472"/>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5" t="s">
        <v>34</v>
      </c>
      <c r="B58" s="456"/>
      <c r="C58" s="457"/>
      <c r="D58" s="341">
        <f>SUM(B46:C57)</f>
        <v>0</v>
      </c>
    </row>
    <row r="59" spans="1:6" x14ac:dyDescent="0.3">
      <c r="A59" s="455" t="s">
        <v>249</v>
      </c>
      <c r="B59" s="456"/>
      <c r="C59" s="457"/>
      <c r="D59" s="17" t="e">
        <f>D58/(COUNT(B46:C57)*2)</f>
        <v>#DIV/0!</v>
      </c>
    </row>
    <row r="60" spans="1:6" x14ac:dyDescent="0.3">
      <c r="A60" s="29"/>
      <c r="B60" s="30"/>
      <c r="C60" s="30"/>
      <c r="D60" s="31"/>
    </row>
    <row r="61" spans="1:6" ht="19.5" x14ac:dyDescent="0.4">
      <c r="A61" s="473" t="s">
        <v>19</v>
      </c>
      <c r="B61" s="474"/>
      <c r="C61" s="474"/>
      <c r="D61" s="474"/>
      <c r="E61" s="474"/>
      <c r="F61" s="474"/>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55" t="s">
        <v>34</v>
      </c>
      <c r="B68" s="456"/>
      <c r="C68" s="457"/>
      <c r="D68" s="329">
        <f>SUM(B62:C67)</f>
        <v>0</v>
      </c>
    </row>
    <row r="69" spans="1:6" x14ac:dyDescent="0.3">
      <c r="A69" s="455" t="s">
        <v>249</v>
      </c>
      <c r="B69" s="456"/>
      <c r="C69" s="457"/>
      <c r="D69" s="17" t="e">
        <f>D68/(COUNT(B62:C67)*2)</f>
        <v>#DIV/0!</v>
      </c>
    </row>
    <row r="70" spans="1:6" x14ac:dyDescent="0.3">
      <c r="A70" s="10"/>
      <c r="B70" s="11"/>
      <c r="C70" s="11"/>
      <c r="D70" s="12"/>
    </row>
    <row r="71" spans="1:6" ht="19.5" x14ac:dyDescent="0.4">
      <c r="A71" s="468" t="s">
        <v>8</v>
      </c>
      <c r="B71" s="469"/>
      <c r="C71" s="469"/>
      <c r="D71" s="469"/>
      <c r="E71" s="469"/>
      <c r="F71" s="469"/>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55" t="s">
        <v>34</v>
      </c>
      <c r="B79" s="456"/>
      <c r="C79" s="457"/>
      <c r="D79" s="329">
        <f>SUM(B72:C78)</f>
        <v>0</v>
      </c>
    </row>
    <row r="80" spans="1:6" x14ac:dyDescent="0.3">
      <c r="A80" s="455" t="s">
        <v>249</v>
      </c>
      <c r="B80" s="456"/>
      <c r="C80" s="457"/>
      <c r="D80" s="17" t="e">
        <f>D79/(COUNT(B72:C78)*2)</f>
        <v>#DIV/0!</v>
      </c>
    </row>
    <row r="81" spans="1:6" x14ac:dyDescent="0.3">
      <c r="A81" s="10"/>
      <c r="B81" s="11"/>
      <c r="C81" s="11"/>
      <c r="D81" s="12"/>
    </row>
    <row r="82" spans="1:6" ht="19.5" x14ac:dyDescent="0.4">
      <c r="A82" s="468" t="s">
        <v>463</v>
      </c>
      <c r="B82" s="469"/>
      <c r="C82" s="469"/>
      <c r="D82" s="469"/>
      <c r="E82" s="469"/>
      <c r="F82" s="469"/>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55" t="s">
        <v>34</v>
      </c>
      <c r="B100" s="456"/>
      <c r="C100" s="457"/>
      <c r="D100" s="329">
        <f>SUM(B83:C99)</f>
        <v>0</v>
      </c>
    </row>
    <row r="101" spans="1:6" x14ac:dyDescent="0.3">
      <c r="A101" s="455" t="s">
        <v>249</v>
      </c>
      <c r="B101" s="456"/>
      <c r="C101" s="457"/>
      <c r="D101" s="17" t="e">
        <f>D100/(COUNT(B83:C99)*2)</f>
        <v>#DIV/0!</v>
      </c>
    </row>
    <row r="102" spans="1:6" x14ac:dyDescent="0.3">
      <c r="A102" s="10"/>
      <c r="B102" s="11"/>
      <c r="C102" s="11"/>
      <c r="D102" s="12"/>
    </row>
    <row r="103" spans="1:6" ht="19.5" x14ac:dyDescent="0.4">
      <c r="A103" s="468" t="s">
        <v>170</v>
      </c>
      <c r="B103" s="469"/>
      <c r="C103" s="469"/>
      <c r="D103" s="469"/>
      <c r="E103" s="469"/>
      <c r="F103" s="469"/>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55" t="s">
        <v>34</v>
      </c>
      <c r="B118" s="456"/>
      <c r="C118" s="457"/>
      <c r="D118" s="329">
        <f>SUM(B104:C117)</f>
        <v>0</v>
      </c>
    </row>
    <row r="119" spans="1:6" x14ac:dyDescent="0.3">
      <c r="A119" s="455" t="s">
        <v>249</v>
      </c>
      <c r="B119" s="456"/>
      <c r="C119" s="457"/>
      <c r="D119" s="17" t="e">
        <f>D118/(COUNT(B104:C117)*2)</f>
        <v>#DIV/0!</v>
      </c>
    </row>
    <row r="120" spans="1:6" x14ac:dyDescent="0.3">
      <c r="A120" s="10"/>
      <c r="B120" s="11"/>
      <c r="C120" s="11"/>
      <c r="D120" s="12"/>
    </row>
    <row r="121" spans="1:6" x14ac:dyDescent="0.3">
      <c r="A121" s="29"/>
      <c r="B121" s="30"/>
      <c r="C121" s="30"/>
      <c r="D121" s="31"/>
    </row>
    <row r="122" spans="1:6" ht="19.5" x14ac:dyDescent="0.4">
      <c r="A122" s="468" t="s">
        <v>171</v>
      </c>
      <c r="B122" s="469"/>
      <c r="C122" s="469"/>
      <c r="D122" s="469"/>
      <c r="E122" s="469"/>
      <c r="F122" s="469"/>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55" t="s">
        <v>34</v>
      </c>
      <c r="B134" s="456"/>
      <c r="C134" s="457"/>
      <c r="D134" s="329">
        <f>SUM(B123:C133)</f>
        <v>0</v>
      </c>
    </row>
    <row r="135" spans="1:6" x14ac:dyDescent="0.3">
      <c r="A135" s="455" t="s">
        <v>249</v>
      </c>
      <c r="B135" s="456"/>
      <c r="C135" s="457"/>
      <c r="D135" s="17" t="e">
        <f>D134/(COUNT(B123:C133)*2)</f>
        <v>#DIV/0!</v>
      </c>
    </row>
    <row r="136" spans="1:6" x14ac:dyDescent="0.3">
      <c r="A136" s="10"/>
      <c r="B136" s="11"/>
      <c r="C136" s="11"/>
      <c r="D136" s="12"/>
    </row>
    <row r="137" spans="1:6" ht="19.5" x14ac:dyDescent="0.4">
      <c r="A137" s="468" t="s">
        <v>154</v>
      </c>
      <c r="B137" s="469"/>
      <c r="C137" s="469"/>
      <c r="D137" s="469"/>
      <c r="E137" s="469"/>
      <c r="F137" s="469"/>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55" t="s">
        <v>34</v>
      </c>
      <c r="B149" s="456"/>
      <c r="C149" s="457"/>
      <c r="D149" s="329">
        <f>SUM(B138:C148)</f>
        <v>0</v>
      </c>
    </row>
    <row r="150" spans="1:6" x14ac:dyDescent="0.3">
      <c r="A150" s="455" t="s">
        <v>249</v>
      </c>
      <c r="B150" s="456"/>
      <c r="C150" s="457"/>
      <c r="D150" s="16" t="e">
        <f>D149/(COUNT(B138:C148)*2)</f>
        <v>#DIV/0!</v>
      </c>
    </row>
    <row r="151" spans="1:6" x14ac:dyDescent="0.3">
      <c r="A151" s="10"/>
      <c r="B151" s="11"/>
      <c r="C151" s="11"/>
      <c r="D151" s="15"/>
    </row>
    <row r="152" spans="1:6" ht="19.5" x14ac:dyDescent="0.4">
      <c r="A152" s="468" t="s">
        <v>61</v>
      </c>
      <c r="B152" s="469"/>
      <c r="C152" s="469"/>
      <c r="D152" s="469"/>
      <c r="E152" s="469"/>
      <c r="F152" s="469"/>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5" t="s">
        <v>34</v>
      </c>
      <c r="B165" s="456"/>
      <c r="C165" s="457"/>
      <c r="D165" s="329">
        <f>SUM(B153:C164)</f>
        <v>0</v>
      </c>
    </row>
    <row r="166" spans="1:6" x14ac:dyDescent="0.3">
      <c r="A166" s="455" t="s">
        <v>249</v>
      </c>
      <c r="B166" s="456"/>
      <c r="C166" s="457"/>
      <c r="D166" s="17" t="e">
        <f>D165/(COUNT(B153:C164)*2)</f>
        <v>#DIV/0!</v>
      </c>
    </row>
    <row r="167" spans="1:6" x14ac:dyDescent="0.3">
      <c r="A167" s="10"/>
      <c r="B167" s="11"/>
      <c r="C167" s="11"/>
      <c r="D167" s="12"/>
    </row>
    <row r="168" spans="1:6" ht="19.5" x14ac:dyDescent="0.4">
      <c r="A168" s="468" t="s">
        <v>176</v>
      </c>
      <c r="B168" s="469"/>
      <c r="C168" s="469"/>
      <c r="D168" s="469"/>
      <c r="E168" s="469"/>
      <c r="F168" s="469"/>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55" t="s">
        <v>34</v>
      </c>
      <c r="B177" s="466"/>
      <c r="C177" s="467"/>
      <c r="D177" s="330">
        <f>SUM(B169:C176)</f>
        <v>0</v>
      </c>
    </row>
    <row r="178" spans="1:6" x14ac:dyDescent="0.3">
      <c r="A178" s="455" t="s">
        <v>249</v>
      </c>
      <c r="B178" s="456"/>
      <c r="C178" s="457"/>
      <c r="D178" s="17" t="e">
        <f>D177/(COUNT(B169:C176)*2)</f>
        <v>#DIV/0!</v>
      </c>
    </row>
    <row r="179" spans="1:6" x14ac:dyDescent="0.3">
      <c r="A179" s="10"/>
      <c r="B179" s="11"/>
      <c r="C179" s="13"/>
      <c r="D179" s="14"/>
    </row>
    <row r="180" spans="1:6" ht="19.5" x14ac:dyDescent="0.4">
      <c r="A180" s="468" t="s">
        <v>64</v>
      </c>
      <c r="B180" s="469"/>
      <c r="C180" s="469"/>
      <c r="D180" s="469"/>
      <c r="E180" s="469"/>
      <c r="F180" s="469"/>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55" t="s">
        <v>34</v>
      </c>
      <c r="B185" s="456"/>
      <c r="C185" s="457"/>
      <c r="D185" s="329">
        <f>SUM(B181:C184)</f>
        <v>0</v>
      </c>
    </row>
    <row r="186" spans="1:6" x14ac:dyDescent="0.3">
      <c r="A186" s="455" t="s">
        <v>249</v>
      </c>
      <c r="B186" s="456"/>
      <c r="C186" s="457"/>
      <c r="D186" s="17" t="e">
        <f>D185/(COUNT(B181:C184)*2)</f>
        <v>#DIV/0!</v>
      </c>
    </row>
    <row r="187" spans="1:6" x14ac:dyDescent="0.3">
      <c r="A187" s="10"/>
      <c r="B187" s="11"/>
      <c r="C187" s="11"/>
      <c r="D187" s="12"/>
    </row>
    <row r="188" spans="1:6" ht="19.5" x14ac:dyDescent="0.4">
      <c r="A188" s="475" t="s">
        <v>15</v>
      </c>
      <c r="B188" s="476"/>
      <c r="C188" s="476"/>
      <c r="D188" s="476"/>
      <c r="E188" s="476"/>
      <c r="F188" s="476"/>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55" t="s">
        <v>34</v>
      </c>
      <c r="B193" s="456"/>
      <c r="C193" s="457"/>
      <c r="D193" s="329">
        <f>SUM(B189:C192)</f>
        <v>0</v>
      </c>
    </row>
    <row r="194" spans="1:7" x14ac:dyDescent="0.3">
      <c r="A194" s="455" t="s">
        <v>249</v>
      </c>
      <c r="B194" s="456"/>
      <c r="C194" s="457"/>
      <c r="D194" s="17" t="e">
        <f>D193/(COUNT(B189:C192)*2)</f>
        <v>#DIV/0!</v>
      </c>
    </row>
    <row r="195" spans="1:7" x14ac:dyDescent="0.3">
      <c r="A195" s="10"/>
      <c r="B195" s="11"/>
      <c r="C195" s="11"/>
      <c r="D195" s="12"/>
    </row>
    <row r="196" spans="1:7" ht="19.5" x14ac:dyDescent="0.4">
      <c r="A196" s="468" t="s">
        <v>65</v>
      </c>
      <c r="B196" s="469"/>
      <c r="C196" s="469"/>
      <c r="D196" s="469"/>
      <c r="E196" s="469"/>
      <c r="F196" s="469"/>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55" t="s">
        <v>34</v>
      </c>
      <c r="B202" s="456"/>
      <c r="C202" s="457"/>
      <c r="D202" s="329">
        <f>SUM(B197:C201)</f>
        <v>0</v>
      </c>
    </row>
    <row r="203" spans="1:7" x14ac:dyDescent="0.3">
      <c r="A203" s="455" t="s">
        <v>249</v>
      </c>
      <c r="B203" s="456"/>
      <c r="C203" s="457"/>
      <c r="D203" s="17" t="e">
        <f>D202/(COUNT(B197:C201)*2)</f>
        <v>#DIV/0!</v>
      </c>
    </row>
    <row r="204" spans="1:7" x14ac:dyDescent="0.3">
      <c r="A204" s="10"/>
      <c r="B204" s="11"/>
      <c r="C204" s="11"/>
      <c r="D204" s="12"/>
    </row>
    <row r="205" spans="1:7" ht="19.5" x14ac:dyDescent="0.4">
      <c r="A205" s="468" t="s">
        <v>175</v>
      </c>
      <c r="B205" s="469"/>
      <c r="C205" s="469"/>
      <c r="D205" s="469"/>
      <c r="E205" s="469"/>
      <c r="F205" s="469"/>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55" t="s">
        <v>34</v>
      </c>
      <c r="B210" s="456"/>
      <c r="C210" s="457"/>
      <c r="D210" s="34">
        <f>SUM(B206:C209)</f>
        <v>0</v>
      </c>
    </row>
    <row r="211" spans="1:6" x14ac:dyDescent="0.3">
      <c r="A211" s="455" t="s">
        <v>249</v>
      </c>
      <c r="B211" s="456"/>
      <c r="C211" s="457"/>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2019-07-11T08:50:09Z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