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0" yWindow="0" windowWidth="20490" windowHeight="874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44" i="40" l="1"/>
  <c r="D444" i="38"/>
  <c r="D444" i="31"/>
  <c r="D444" i="43"/>
  <c r="F543" i="43" l="1"/>
  <c r="F543" i="40"/>
  <c r="F543" i="38"/>
  <c r="F543" i="31"/>
  <c r="D197" i="35"/>
  <c r="B512" i="43"/>
  <c r="B498" i="43"/>
  <c r="B476" i="43"/>
  <c r="B353" i="43"/>
  <c r="B200" i="43"/>
  <c r="D197" i="41"/>
  <c r="D197" i="39"/>
  <c r="B532" i="40"/>
  <c r="B512" i="40"/>
  <c r="B498" i="40"/>
  <c r="B476" i="40"/>
  <c r="B439" i="40"/>
  <c r="B386" i="40"/>
  <c r="B353" i="40"/>
  <c r="B313" i="40"/>
  <c r="B200" i="40"/>
  <c r="B153" i="40"/>
  <c r="B99" i="40"/>
  <c r="B41" i="40"/>
  <c r="B532" i="38"/>
  <c r="B512" i="38"/>
  <c r="B498" i="38"/>
  <c r="B476" i="38"/>
  <c r="B439" i="38"/>
  <c r="B386" i="38"/>
  <c r="B353" i="38"/>
  <c r="B313" i="38"/>
  <c r="B200" i="38"/>
  <c r="B153" i="38"/>
  <c r="B99" i="38"/>
  <c r="B41" i="38"/>
  <c r="B532" i="31"/>
  <c r="B512" i="31"/>
  <c r="B498" i="31"/>
  <c r="B476" i="31"/>
  <c r="B439" i="31"/>
  <c r="B386" i="31"/>
  <c r="B353" i="31"/>
  <c r="B313" i="31"/>
  <c r="B200" i="31"/>
  <c r="B153" i="31"/>
  <c r="B99" i="31"/>
  <c r="B41" i="31"/>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76" i="43"/>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D477" i="43"/>
  <c r="D476" i="40"/>
  <c r="D222" i="40"/>
  <c r="D223" i="40" s="1"/>
  <c r="D25" i="40"/>
  <c r="D26" i="40" s="1"/>
  <c r="D476" i="38"/>
  <c r="D477" i="38" s="1"/>
  <c r="D285" i="38"/>
  <c r="D286" i="38" s="1"/>
  <c r="D25" i="38"/>
  <c r="D26" i="38" s="1"/>
  <c r="D493" i="31"/>
  <c r="D494" i="31" s="1"/>
  <c r="D476" i="31"/>
  <c r="D222" i="31"/>
  <c r="D223" i="31" s="1"/>
  <c r="D25" i="31"/>
  <c r="D26" i="31" s="1"/>
  <c r="D476" i="33"/>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E543" i="40"/>
  <c r="F532" i="40"/>
  <c r="E532" i="40"/>
  <c r="F512" i="40"/>
  <c r="E512" i="40"/>
  <c r="F498" i="40"/>
  <c r="E498" i="40"/>
  <c r="F476" i="40"/>
  <c r="E476" i="40"/>
  <c r="F439" i="40"/>
  <c r="E439" i="40"/>
  <c r="F386" i="40"/>
  <c r="E386" i="40"/>
  <c r="F353" i="40"/>
  <c r="E353" i="40"/>
  <c r="F313" i="40"/>
  <c r="E313" i="40"/>
  <c r="F261" i="40"/>
  <c r="E261" i="40"/>
  <c r="F200" i="40"/>
  <c r="E200" i="40"/>
  <c r="F153" i="40"/>
  <c r="E153" i="40"/>
  <c r="F99" i="40"/>
  <c r="E99" i="40"/>
  <c r="F41" i="40"/>
  <c r="E41" i="40"/>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E543" i="38"/>
  <c r="D543" i="38" s="1"/>
  <c r="F532" i="38"/>
  <c r="E532" i="38"/>
  <c r="D532" i="38" s="1"/>
  <c r="D533" i="38" s="1"/>
  <c r="D534" i="38" s="1"/>
  <c r="F512" i="38"/>
  <c r="E512" i="38"/>
  <c r="D512" i="38" s="1"/>
  <c r="F498" i="38"/>
  <c r="E498" i="38"/>
  <c r="D498" i="38" s="1"/>
  <c r="D499" i="38" s="1"/>
  <c r="F476" i="38"/>
  <c r="E476" i="38"/>
  <c r="F439" i="38"/>
  <c r="E439" i="38"/>
  <c r="D439" i="38" s="1"/>
  <c r="F386" i="38"/>
  <c r="E386" i="38"/>
  <c r="D386" i="38" s="1"/>
  <c r="D387" i="38" s="1"/>
  <c r="F353" i="38"/>
  <c r="E353" i="38"/>
  <c r="D353" i="38" s="1"/>
  <c r="D354" i="38" s="1"/>
  <c r="F313" i="38"/>
  <c r="E313" i="38"/>
  <c r="D313" i="38" s="1"/>
  <c r="D314" i="38" s="1"/>
  <c r="F261" i="38"/>
  <c r="E261" i="38"/>
  <c r="D261" i="38" s="1"/>
  <c r="F200" i="38"/>
  <c r="E200" i="38"/>
  <c r="D200" i="38" s="1"/>
  <c r="F153" i="38"/>
  <c r="E153" i="38"/>
  <c r="D153" i="38" s="1"/>
  <c r="D154" i="38" s="1"/>
  <c r="F99" i="38"/>
  <c r="E99" i="38"/>
  <c r="D99" i="38" s="1"/>
  <c r="F41" i="38"/>
  <c r="E41" i="38"/>
  <c r="D41" i="38" s="1"/>
  <c r="D42" i="38" s="1"/>
  <c r="D45" i="38" s="1"/>
  <c r="D46"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D543" i="33" s="1"/>
  <c r="D544" i="33" s="1"/>
  <c r="F532" i="33"/>
  <c r="E532" i="33"/>
  <c r="D532" i="33" s="1"/>
  <c r="D533" i="33" s="1"/>
  <c r="D534" i="33" s="1"/>
  <c r="F512" i="33"/>
  <c r="E512" i="33"/>
  <c r="D512" i="33" s="1"/>
  <c r="D513" i="33" s="1"/>
  <c r="D514" i="33" s="1"/>
  <c r="F498" i="33"/>
  <c r="E498" i="33"/>
  <c r="D498" i="33" s="1"/>
  <c r="D499" i="33" s="1"/>
  <c r="F476" i="33"/>
  <c r="E476" i="33"/>
  <c r="F439" i="33"/>
  <c r="E439" i="33"/>
  <c r="D439" i="33" s="1"/>
  <c r="D440" i="33" s="1"/>
  <c r="F386" i="33"/>
  <c r="E386" i="33"/>
  <c r="D386" i="33" s="1"/>
  <c r="D387" i="33" s="1"/>
  <c r="F353" i="33"/>
  <c r="E353" i="33"/>
  <c r="D353" i="33" s="1"/>
  <c r="D354" i="33" s="1"/>
  <c r="F313" i="33"/>
  <c r="E313" i="33"/>
  <c r="D313" i="33" s="1"/>
  <c r="F261" i="33"/>
  <c r="E261" i="33"/>
  <c r="D261" i="33" s="1"/>
  <c r="D262" i="33" s="1"/>
  <c r="F200" i="33"/>
  <c r="E200" i="33"/>
  <c r="D200" i="33" s="1"/>
  <c r="D201" i="33" s="1"/>
  <c r="F153" i="33"/>
  <c r="E153" i="33"/>
  <c r="D153" i="33" s="1"/>
  <c r="F99" i="33"/>
  <c r="E99" i="33"/>
  <c r="D99" i="33" s="1"/>
  <c r="F41" i="33"/>
  <c r="E41" i="33"/>
  <c r="D41" i="33" s="1"/>
  <c r="D42" i="33" s="1"/>
  <c r="F200" i="43"/>
  <c r="F153" i="43"/>
  <c r="F99" i="43"/>
  <c r="F41" i="43"/>
  <c r="E543" i="43"/>
  <c r="D543" i="43" s="1"/>
  <c r="E532" i="43"/>
  <c r="F532" i="43"/>
  <c r="F512" i="43"/>
  <c r="E512" i="43"/>
  <c r="D512" i="43" s="1"/>
  <c r="D513" i="43" s="1"/>
  <c r="D514" i="43" s="1"/>
  <c r="B152" i="29" s="1"/>
  <c r="F498" i="43"/>
  <c r="E498" i="43"/>
  <c r="D498" i="43" s="1"/>
  <c r="D499" i="43" s="1"/>
  <c r="F476" i="43"/>
  <c r="E476" i="43"/>
  <c r="F439" i="43"/>
  <c r="E439" i="43"/>
  <c r="D439" i="43" s="1"/>
  <c r="B439" i="43" s="1"/>
  <c r="D440" i="43" s="1"/>
  <c r="F386" i="43"/>
  <c r="E386" i="43"/>
  <c r="D386" i="43" s="1"/>
  <c r="B386" i="43" s="1"/>
  <c r="D387" i="43" s="1"/>
  <c r="F353" i="43"/>
  <c r="E353" i="43"/>
  <c r="D353" i="43" s="1"/>
  <c r="F313" i="43"/>
  <c r="E313" i="43"/>
  <c r="D313" i="43" s="1"/>
  <c r="B313" i="43" s="1"/>
  <c r="D314" i="43" s="1"/>
  <c r="F261" i="43"/>
  <c r="E261" i="43"/>
  <c r="D261" i="43" s="1"/>
  <c r="B261" i="43" s="1"/>
  <c r="D262" i="43" s="1"/>
  <c r="E200" i="43"/>
  <c r="D200" i="43" s="1"/>
  <c r="D201"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B543" i="43" l="1"/>
  <c r="D544" i="43" s="1"/>
  <c r="D545" i="43" s="1"/>
  <c r="B171" i="29" s="1"/>
  <c r="B261" i="38"/>
  <c r="B543" i="38"/>
  <c r="D544" i="38" s="1"/>
  <c r="D545" i="38" s="1"/>
  <c r="D261" i="40"/>
  <c r="D439" i="40"/>
  <c r="D532" i="40"/>
  <c r="D533" i="40" s="1"/>
  <c r="D534" i="40" s="1"/>
  <c r="D99" i="40"/>
  <c r="D100" i="40" s="1"/>
  <c r="D101" i="40" s="1"/>
  <c r="D200" i="40"/>
  <c r="D313" i="40"/>
  <c r="D314" i="40" s="1"/>
  <c r="D386" i="40"/>
  <c r="D387" i="40" s="1"/>
  <c r="D512" i="40"/>
  <c r="D513" i="40" s="1"/>
  <c r="D514" i="40" s="1"/>
  <c r="D543" i="40"/>
  <c r="D41" i="40"/>
  <c r="D153" i="40"/>
  <c r="D154" i="40" s="1"/>
  <c r="D353" i="40"/>
  <c r="D354" i="40" s="1"/>
  <c r="D357" i="40" s="1"/>
  <c r="D358" i="40" s="1"/>
  <c r="D498" i="40"/>
  <c r="D499" i="40" s="1"/>
  <c r="D502" i="40" s="1"/>
  <c r="D503" i="40" s="1"/>
  <c r="D42" i="40"/>
  <c r="D45" i="40" s="1"/>
  <c r="D46" i="40" s="1"/>
  <c r="D547" i="38"/>
  <c r="D100" i="38"/>
  <c r="D101" i="38" s="1"/>
  <c r="D513" i="38"/>
  <c r="D514" i="38" s="1"/>
  <c r="D100" i="33"/>
  <c r="D440" i="38"/>
  <c r="D441" i="38" s="1"/>
  <c r="D41" i="43"/>
  <c r="D532" i="43"/>
  <c r="B532" i="43" s="1"/>
  <c r="D533" i="43" s="1"/>
  <c r="D534" i="43" s="1"/>
  <c r="B162" i="29" s="1"/>
  <c r="D547" i="33"/>
  <c r="D155" i="43"/>
  <c r="D157" i="43"/>
  <c r="D158" i="43" s="1"/>
  <c r="D390" i="43"/>
  <c r="D391" i="43" s="1"/>
  <c r="D388" i="43"/>
  <c r="D202" i="43"/>
  <c r="D204" i="43"/>
  <c r="D205" i="43" s="1"/>
  <c r="D443" i="43"/>
  <c r="D441" i="43"/>
  <c r="D265" i="43"/>
  <c r="D266" i="43" s="1"/>
  <c r="D263" i="43"/>
  <c r="D478" i="43"/>
  <c r="D480" i="43"/>
  <c r="D481" i="43" s="1"/>
  <c r="D101" i="43"/>
  <c r="D102" i="43"/>
  <c r="D103" i="43" s="1"/>
  <c r="D315" i="43"/>
  <c r="D317" i="43"/>
  <c r="D318" i="43" s="1"/>
  <c r="D500" i="43"/>
  <c r="D502" i="43"/>
  <c r="D503" i="43" s="1"/>
  <c r="B143" i="29" s="1"/>
  <c r="D357" i="33"/>
  <c r="D358" i="33" s="1"/>
  <c r="D45" i="33"/>
  <c r="D46" i="33" s="1"/>
  <c r="D502" i="33"/>
  <c r="D503" i="33" s="1"/>
  <c r="D440" i="40"/>
  <c r="D443" i="40" s="1"/>
  <c r="D201" i="40"/>
  <c r="D202" i="40" s="1"/>
  <c r="D502" i="38"/>
  <c r="D503" i="38" s="1"/>
  <c r="D357" i="38"/>
  <c r="D358" i="38" s="1"/>
  <c r="D201" i="38"/>
  <c r="D202" i="38" s="1"/>
  <c r="D262" i="38"/>
  <c r="D265" i="38" s="1"/>
  <c r="D266" i="38" s="1"/>
  <c r="D477" i="31"/>
  <c r="D478" i="31" s="1"/>
  <c r="D314" i="33"/>
  <c r="D315" i="33" s="1"/>
  <c r="D154" i="33"/>
  <c r="D157" i="33" s="1"/>
  <c r="D158" i="33" s="1"/>
  <c r="D477" i="33"/>
  <c r="D480" i="33" s="1"/>
  <c r="D481" i="33" s="1"/>
  <c r="D155" i="40"/>
  <c r="D157" i="40"/>
  <c r="D158" i="40" s="1"/>
  <c r="D480" i="40"/>
  <c r="D481" i="40" s="1"/>
  <c r="D478" i="40"/>
  <c r="D390" i="40"/>
  <c r="D391" i="40" s="1"/>
  <c r="D388" i="40"/>
  <c r="D317" i="40"/>
  <c r="D318" i="40" s="1"/>
  <c r="D315" i="40"/>
  <c r="D43" i="40"/>
  <c r="D85" i="40"/>
  <c r="D173" i="40"/>
  <c r="D388" i="38"/>
  <c r="D390" i="38"/>
  <c r="D391" i="38" s="1"/>
  <c r="D155" i="38"/>
  <c r="D157" i="38"/>
  <c r="D158" i="38" s="1"/>
  <c r="D480" i="38"/>
  <c r="D481" i="38" s="1"/>
  <c r="D478" i="38"/>
  <c r="D317" i="38"/>
  <c r="D318" i="38" s="1"/>
  <c r="D315" i="38"/>
  <c r="D43" i="38"/>
  <c r="D355" i="38"/>
  <c r="D500" i="38"/>
  <c r="D85" i="38"/>
  <c r="D173" i="38"/>
  <c r="D85" i="31"/>
  <c r="D173" i="31"/>
  <c r="D263" i="33"/>
  <c r="D265" i="33"/>
  <c r="D266" i="33" s="1"/>
  <c r="D388" i="33"/>
  <c r="D390" i="33"/>
  <c r="D391" i="33" s="1"/>
  <c r="D204" i="33"/>
  <c r="D205" i="33" s="1"/>
  <c r="D202" i="33"/>
  <c r="D441" i="33"/>
  <c r="D443" i="33"/>
  <c r="D545" i="33"/>
  <c r="D43" i="33"/>
  <c r="D355" i="33"/>
  <c r="D500" i="33"/>
  <c r="D500" i="36"/>
  <c r="D354" i="43"/>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444" i="33" l="1"/>
  <c r="B126" i="29" s="1"/>
  <c r="D317" i="33"/>
  <c r="D318" i="33" s="1"/>
  <c r="B261" i="40"/>
  <c r="D262" i="40" s="1"/>
  <c r="D265" i="40" s="1"/>
  <c r="D266" i="40" s="1"/>
  <c r="B543" i="40"/>
  <c r="D544" i="40" s="1"/>
  <c r="D545" i="40" s="1"/>
  <c r="D263" i="38"/>
  <c r="D355" i="40"/>
  <c r="D480" i="31"/>
  <c r="D481" i="31" s="1"/>
  <c r="D102" i="40"/>
  <c r="D103" i="40" s="1"/>
  <c r="D478" i="33"/>
  <c r="D102" i="38"/>
  <c r="D103" i="38" s="1"/>
  <c r="D500" i="40"/>
  <c r="D547" i="40"/>
  <c r="D102" i="33"/>
  <c r="D103" i="33" s="1"/>
  <c r="D101" i="33"/>
  <c r="D547" i="43"/>
  <c r="D443" i="38"/>
  <c r="B41" i="43"/>
  <c r="D42" i="43" s="1"/>
  <c r="D441" i="40"/>
  <c r="D355" i="43"/>
  <c r="D357" i="43"/>
  <c r="D358" i="43" s="1"/>
  <c r="B107" i="29" s="1"/>
  <c r="D155" i="33"/>
  <c r="D204" i="40"/>
  <c r="D205" i="40" s="1"/>
  <c r="D204" i="38"/>
  <c r="D205" i="38" s="1"/>
  <c r="B71" i="29"/>
  <c r="D222" i="36"/>
  <c r="D223" i="36" s="1"/>
  <c r="D100" i="36"/>
  <c r="D101" i="36" s="1"/>
  <c r="B116" i="29"/>
  <c r="B80" i="29"/>
  <c r="B62" i="29"/>
  <c r="B134" i="29"/>
  <c r="B125" i="29"/>
  <c r="B98" i="29"/>
  <c r="B89" i="29"/>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65" i="29"/>
  <c r="B155" i="29"/>
  <c r="A8" i="38"/>
  <c r="A7" i="39" s="1"/>
  <c r="D548" i="33" l="1"/>
  <c r="D549" i="33" s="1"/>
  <c r="D263" i="40"/>
  <c r="D102" i="39"/>
  <c r="D103" i="39" s="1"/>
  <c r="D63" i="39"/>
  <c r="D64" i="39" s="1"/>
  <c r="D84" i="41"/>
  <c r="D85" i="41" s="1"/>
  <c r="D102" i="41"/>
  <c r="D103" i="41" s="1"/>
  <c r="D118" i="41"/>
  <c r="D119" i="41" s="1"/>
  <c r="D149" i="41"/>
  <c r="D150" i="41" s="1"/>
  <c r="D161" i="39"/>
  <c r="D162" i="39" s="1"/>
  <c r="D63" i="41"/>
  <c r="D64" i="41" s="1"/>
  <c r="D161" i="41"/>
  <c r="D162" i="41" s="1"/>
  <c r="D118" i="39"/>
  <c r="D119" i="39" s="1"/>
  <c r="D84" i="39"/>
  <c r="D85" i="39" s="1"/>
  <c r="D133" i="39"/>
  <c r="D134" i="39" s="1"/>
  <c r="D149" i="39"/>
  <c r="D150" i="39" s="1"/>
  <c r="D133" i="41"/>
  <c r="D134" i="41" s="1"/>
  <c r="D43" i="43"/>
  <c r="D45" i="43"/>
  <c r="D46" i="43" s="1"/>
  <c r="B53" i="29" s="1"/>
  <c r="D548" i="40"/>
  <c r="D549" i="40" s="1"/>
  <c r="D548" i="38"/>
  <c r="D549" i="38" s="1"/>
  <c r="B75" i="29"/>
  <c r="B93" i="29"/>
  <c r="B84" i="29"/>
  <c r="B102" i="29"/>
  <c r="B120" i="29"/>
  <c r="B147" i="29"/>
  <c r="D195" i="41"/>
  <c r="B129" i="29"/>
  <c r="B138" i="29"/>
  <c r="B66" i="29"/>
  <c r="B175" i="29"/>
  <c r="B48" i="29"/>
  <c r="B111" i="29"/>
  <c r="D195" i="39"/>
  <c r="B146" i="29"/>
  <c r="B174" i="29"/>
  <c r="B83" i="29"/>
  <c r="B119" i="29"/>
  <c r="B56" i="29"/>
  <c r="B92" i="29"/>
  <c r="B137" i="29"/>
  <c r="B65" i="29"/>
  <c r="B47" i="29"/>
  <c r="B74" i="29"/>
  <c r="B110" i="29"/>
  <c r="D198" i="39" l="1"/>
  <c r="D199" i="39" s="1"/>
  <c r="D198" i="41"/>
  <c r="D199" i="41" s="1"/>
  <c r="D548" i="43"/>
  <c r="D549" i="43" s="1"/>
  <c r="B35" i="29" s="1"/>
  <c r="B128" i="29"/>
  <c r="B101" i="29"/>
  <c r="B11" i="41" l="1"/>
  <c r="B184" i="29"/>
  <c r="B12" i="43"/>
  <c r="B11" i="39"/>
  <c r="B183" i="29"/>
  <c r="B12" i="40"/>
  <c r="B39" i="29"/>
  <c r="B29" i="29"/>
  <c r="B12" i="38"/>
  <c r="B38" i="29"/>
  <c r="B28" i="29"/>
  <c r="E543" i="31"/>
  <c r="F532" i="31"/>
  <c r="E532" i="31"/>
  <c r="D532" i="31" s="1"/>
  <c r="D533" i="31" s="1"/>
  <c r="D534" i="31" s="1"/>
  <c r="F512" i="31"/>
  <c r="E512" i="31"/>
  <c r="D512" i="31" s="1"/>
  <c r="D513" i="31" s="1"/>
  <c r="D514" i="31" s="1"/>
  <c r="F498" i="31"/>
  <c r="E498" i="31"/>
  <c r="D498" i="31" s="1"/>
  <c r="D499" i="31" s="1"/>
  <c r="F476" i="31"/>
  <c r="E476" i="31"/>
  <c r="F439" i="31"/>
  <c r="E439" i="31"/>
  <c r="D439" i="31" s="1"/>
  <c r="D440" i="31" s="1"/>
  <c r="F386" i="31"/>
  <c r="E386" i="31"/>
  <c r="D386" i="31" s="1"/>
  <c r="D387" i="31" s="1"/>
  <c r="F353" i="31"/>
  <c r="E353" i="31"/>
  <c r="D353" i="31" s="1"/>
  <c r="D354" i="31" s="1"/>
  <c r="F313" i="31"/>
  <c r="E313" i="31"/>
  <c r="D313" i="31" s="1"/>
  <c r="D314" i="31" s="1"/>
  <c r="F261" i="31"/>
  <c r="E261" i="31"/>
  <c r="D261" i="31" s="1"/>
  <c r="F200" i="31"/>
  <c r="E200" i="31"/>
  <c r="D200" i="31" s="1"/>
  <c r="D201" i="31" s="1"/>
  <c r="F153" i="31"/>
  <c r="E153" i="31"/>
  <c r="D153" i="31" s="1"/>
  <c r="D154" i="31" s="1"/>
  <c r="F99" i="31"/>
  <c r="E99" i="31"/>
  <c r="D99" i="31" s="1"/>
  <c r="D100" i="31" s="1"/>
  <c r="F41" i="31"/>
  <c r="E41" i="31"/>
  <c r="D41" i="31" s="1"/>
  <c r="F197" i="25"/>
  <c r="D197" i="25" s="1"/>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149" i="35" l="1"/>
  <c r="D150" i="35" s="1"/>
  <c r="D63" i="35"/>
  <c r="D64" i="35" s="1"/>
  <c r="D161" i="35"/>
  <c r="D162" i="35" s="1"/>
  <c r="D202" i="31"/>
  <c r="D204" i="31"/>
  <c r="D205" i="31" s="1"/>
  <c r="D317" i="31"/>
  <c r="D318" i="31" s="1"/>
  <c r="D315" i="31"/>
  <c r="D390" i="31"/>
  <c r="D391" i="31" s="1"/>
  <c r="D388" i="31"/>
  <c r="D133" i="35"/>
  <c r="D134" i="35" s="1"/>
  <c r="D118" i="35"/>
  <c r="D119" i="35" s="1"/>
  <c r="D157" i="31"/>
  <c r="D158" i="31" s="1"/>
  <c r="D155" i="31"/>
  <c r="D357" i="31"/>
  <c r="D358" i="31" s="1"/>
  <c r="D355" i="31"/>
  <c r="D443" i="31"/>
  <c r="D441" i="31"/>
  <c r="D500" i="31"/>
  <c r="D502" i="31"/>
  <c r="D503" i="31" s="1"/>
  <c r="D101" i="31"/>
  <c r="D102" i="31"/>
  <c r="D103" i="31" s="1"/>
  <c r="D102" i="35"/>
  <c r="D103" i="35" s="1"/>
  <c r="D42" i="3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198" i="35" l="1"/>
  <c r="D199" i="35" s="1"/>
  <c r="B11" i="35" s="1"/>
  <c r="D45" i="31"/>
  <c r="D46" i="31" s="1"/>
  <c r="D43" i="31"/>
  <c r="D198" i="37"/>
  <c r="D199" i="37" s="1"/>
  <c r="B11" i="37"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B25" i="29" l="1"/>
  <c r="B180" i="29"/>
  <c r="B179" i="29"/>
  <c r="D444" i="36"/>
  <c r="B124" i="29" s="1"/>
  <c r="D103" i="36"/>
  <c r="B61" i="29" s="1"/>
  <c r="D548" i="36"/>
  <c r="D549" i="36" s="1"/>
  <c r="B24" i="29" s="1"/>
  <c r="B12" i="33"/>
  <c r="B36" i="29"/>
  <c r="F197" i="32"/>
  <c r="E197" i="32"/>
  <c r="D197" i="32" s="1"/>
  <c r="B12" i="36" l="1"/>
  <c r="D543" i="3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B543" i="31" l="1"/>
  <c r="B261" i="31"/>
  <c r="D262" i="31" s="1"/>
  <c r="D118" i="32"/>
  <c r="D119" i="32" s="1"/>
  <c r="D161" i="32"/>
  <c r="D162" i="32" s="1"/>
  <c r="D84" i="32"/>
  <c r="D85" i="32" s="1"/>
  <c r="D102" i="32"/>
  <c r="D103" i="32" s="1"/>
  <c r="D133" i="32"/>
  <c r="D134" i="32" s="1"/>
  <c r="D149" i="32"/>
  <c r="D150" i="32" s="1"/>
  <c r="D544" i="31"/>
  <c r="D547" i="31"/>
  <c r="D63" i="32"/>
  <c r="D64" i="32" s="1"/>
  <c r="B34" i="29"/>
  <c r="B109" i="29"/>
  <c r="B73" i="29"/>
  <c r="B64" i="29"/>
  <c r="D195" i="32"/>
  <c r="B145" i="29"/>
  <c r="B55" i="29"/>
  <c r="B118" i="29"/>
  <c r="B82" i="29"/>
  <c r="B127" i="29"/>
  <c r="B136" i="29"/>
  <c r="D263" i="31" l="1"/>
  <c r="D265" i="31"/>
  <c r="D266" i="31" s="1"/>
  <c r="B91" i="29" s="1"/>
  <c r="D198" i="32"/>
  <c r="D199" i="32" s="1"/>
  <c r="D545" i="31"/>
  <c r="B173" i="29" s="1"/>
  <c r="D548" i="31"/>
  <c r="D549" i="31" s="1"/>
  <c r="B100" i="29"/>
  <c r="C191" i="25"/>
  <c r="D194" i="25" s="1"/>
  <c r="D195" i="25" s="1"/>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D186" i="25"/>
  <c r="D187" i="25" s="1"/>
  <c r="D177" i="25"/>
  <c r="D178"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63" i="25" l="1"/>
  <c r="D64" i="25" s="1"/>
  <c r="D118" i="25"/>
  <c r="D119" i="25" s="1"/>
  <c r="D102" i="25"/>
  <c r="D103" i="25" s="1"/>
  <c r="D149" i="25"/>
  <c r="D150" i="25" s="1"/>
  <c r="D84" i="25"/>
  <c r="D85" i="25" s="1"/>
  <c r="D133" i="25"/>
  <c r="D134" i="25" s="1"/>
  <c r="D161" i="25"/>
  <c r="D162" i="25" s="1"/>
  <c r="B11" i="32"/>
  <c r="B182" i="29"/>
  <c r="B27" i="29"/>
  <c r="B37" i="29"/>
  <c r="B12" i="31"/>
  <c r="D198" i="25" l="1"/>
  <c r="D199" i="25" s="1"/>
  <c r="B11" i="25" s="1"/>
  <c r="B46" i="29"/>
  <c r="B26" i="29" l="1"/>
  <c r="B181" i="29"/>
</calcChain>
</file>

<file path=xl/sharedStrings.xml><?xml version="1.0" encoding="utf-8"?>
<sst xmlns="http://schemas.openxmlformats.org/spreadsheetml/2006/main" count="5335" uniqueCount="626">
  <si>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</si>
  <si>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</si>
  <si>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</si>
  <si>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</si>
  <si>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</si>
  <si>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</si>
  <si>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</si>
  <si>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</si>
  <si>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</si>
  <si>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</si>
  <si>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</si>
  <si>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</si>
  <si>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</si>
  <si>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</si>
  <si>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</si>
  <si>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</si>
  <si>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</si>
  <si>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</si>
  <si>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</si>
  <si>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</si>
  <si>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</si>
  <si>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</si>
  <si>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</si>
  <si>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</si>
  <si>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</si>
  <si>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</si>
  <si>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</si>
  <si>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</si>
  <si>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</si>
  <si>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</si>
  <si>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</si>
  <si>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</si>
  <si>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</si>
  <si>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</si>
  <si>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</si>
  <si>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</si>
  <si>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</si>
  <si>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</si>
  <si>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</si>
  <si>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</si>
  <si>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</si>
  <si>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</si>
  <si>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</si>
  <si>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</si>
  <si>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</si>
  <si>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</si>
  <si>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</si>
  <si>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</si>
  <si>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</si>
  <si>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</si>
  <si>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</si>
  <si>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</si>
  <si>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</si>
  <si>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</si>
  <si>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</si>
  <si>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</si>
  <si>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</si>
  <si>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</si>
  <si>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</si>
  <si>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</si>
  <si>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</si>
  <si>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</si>
  <si>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</si>
  <si>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</si>
  <si>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</si>
  <si>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</si>
  <si>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</si>
  <si>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</si>
  <si>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</si>
  <si>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</si>
  <si>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</si>
  <si>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</si>
  <si>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</si>
  <si>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</si>
  <si>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</si>
  <si>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</si>
  <si>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</si>
  <si>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</si>
  <si>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</si>
  <si>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</si>
  <si>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</si>
  <si>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</si>
  <si>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</si>
  <si>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</si>
  <si>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</si>
  <si>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</si>
  <si>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</si>
  <si>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</si>
  <si>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</si>
  <si>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</si>
  <si>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</si>
  <si>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</si>
  <si>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</si>
  <si>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</si>
  <si>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</si>
  <si>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</si>
  <si>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</si>
  <si>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</si>
  <si>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</si>
  <si>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</si>
  <si>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</si>
  <si>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</si>
  <si>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</si>
  <si>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</si>
  <si>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</si>
  <si>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</si>
  <si>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</si>
  <si>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</si>
  <si>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</si>
  <si>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</si>
  <si>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</si>
  <si>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</si>
  <si>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</si>
  <si>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</si>
  <si>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</si>
  <si>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</si>
  <si>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</si>
  <si>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</si>
  <si>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</si>
  <si>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</si>
  <si>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</si>
  <si>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</si>
  <si>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</si>
  <si>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</si>
  <si>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</si>
  <si>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</si>
  <si>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</si>
  <si>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</si>
  <si>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</si>
  <si>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</si>
  <si>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</si>
  <si>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</si>
  <si>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</si>
  <si>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</si>
  <si>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</si>
  <si>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</si>
  <si>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</si>
  <si>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</si>
  <si>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</si>
  <si>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</si>
  <si>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</si>
  <si>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</si>
  <si>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</si>
  <si>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</si>
  <si>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</si>
  <si>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</si>
  <si>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</si>
  <si>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</si>
  <si>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</si>
  <si>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</si>
  <si>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</si>
  <si>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</si>
  <si>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</si>
  <si>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</si>
  <si>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</si>
  <si>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</si>
  <si>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</si>
  <si>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</si>
  <si>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</si>
  <si>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</si>
  <si>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</si>
  <si>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</si>
  <si>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</si>
  <si>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</si>
  <si>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</si>
  <si>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</si>
  <si>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</si>
  <si>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</si>
  <si>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</si>
  <si>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</si>
  <si>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</si>
  <si>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</si>
  <si>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</si>
  <si>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</si>
  <si>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</si>
  <si>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</si>
  <si>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</si>
  <si>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</si>
  <si>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</si>
  <si>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</si>
  <si>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</si>
  <si>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</si>
  <si>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</si>
  <si>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</si>
  <si>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</si>
  <si>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</si>
  <si>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</si>
  <si>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</si>
  <si>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</si>
  <si>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</si>
  <si>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</si>
  <si>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</si>
  <si>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</si>
  <si>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</si>
  <si>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</si>
  <si>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</si>
  <si>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</si>
  <si>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</si>
  <si>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</si>
  <si>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</si>
  <si>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</si>
  <si>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</si>
  <si>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</si>
  <si>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</si>
  <si>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</si>
  <si>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</si>
  <si>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</si>
  <si>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</si>
  <si>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</si>
  <si>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</si>
  <si>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</si>
  <si>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</si>
  <si>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</si>
  <si>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</si>
  <si>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</si>
  <si>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</si>
  <si>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</si>
  <si>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</si>
  <si>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</si>
  <si>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</si>
  <si>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</si>
  <si>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</si>
  <si>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</si>
  <si>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</si>
  <si>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</si>
  <si>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</si>
  <si>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</si>
  <si>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</si>
  <si>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</si>
  <si>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</si>
  <si>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</si>
  <si>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</si>
  <si>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</si>
  <si>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</si>
  <si>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</si>
  <si>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</si>
  <si>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</si>
  <si>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</si>
  <si>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</si>
  <si>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</si>
  <si>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</si>
  <si>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</si>
  <si>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</si>
  <si>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</si>
  <si>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</si>
  <si>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</si>
  <si>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</si>
  <si>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</si>
  <si>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</si>
  <si>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</si>
  <si>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</si>
  <si>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</si>
  <si>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</si>
  <si>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</si>
  <si>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</si>
  <si>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</si>
  <si>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</si>
  <si>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</si>
  <si>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</si>
  <si>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</si>
  <si>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</si>
  <si>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</si>
  <si>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</si>
  <si>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</si>
  <si>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</si>
  <si>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</si>
  <si>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</si>
  <si>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</si>
  <si>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</si>
  <si>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</si>
  <si>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</si>
  <si>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</si>
  <si>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</si>
  <si>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</si>
  <si>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</si>
  <si>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</si>
  <si>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</si>
  <si>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</si>
  <si>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</si>
  <si>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</si>
  <si>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</si>
  <si>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</si>
  <si>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</si>
  <si>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</si>
  <si>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</si>
  <si>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</si>
  <si>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</si>
  <si>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</si>
  <si>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</si>
  <si>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</si>
  <si>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</si>
  <si>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</si>
  <si>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</si>
  <si>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</si>
  <si>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</si>
  <si>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</si>
  <si>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</si>
  <si>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</si>
  <si>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</si>
  <si>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</si>
  <si>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</si>
  <si>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</si>
  <si>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</si>
  <si>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</si>
  <si>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</si>
  <si>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</si>
  <si>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</si>
  <si>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</si>
  <si>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</si>
  <si>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</si>
  <si>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</si>
  <si>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</si>
  <si>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</si>
  <si>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</si>
  <si>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</si>
  <si>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</si>
  <si>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</si>
  <si>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</si>
  <si>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</si>
  <si>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</si>
  <si>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</si>
  <si>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</si>
  <si>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</si>
  <si>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</si>
  <si>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</si>
  <si>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</si>
  <si>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</si>
  <si>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</si>
  <si>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</si>
  <si>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</si>
  <si>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</si>
  <si>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</si>
  <si>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</si>
  <si>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</si>
  <si>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</si>
  <si>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</si>
  <si>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</si>
  <si>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</si>
  <si>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</si>
  <si>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</si>
  <si>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</si>
  <si>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</si>
  <si>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</si>
  <si>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</si>
  <si>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</si>
  <si>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</si>
  <si>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</si>
  <si>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</si>
  <si>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</si>
  <si>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</si>
  <si>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</si>
  <si>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</si>
  <si>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</si>
  <si>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</si>
  <si>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</si>
  <si>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</si>
  <si>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</si>
  <si>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</si>
  <si>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</si>
  <si>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</si>
  <si>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</si>
  <si>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</si>
  <si>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</si>
  <si>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</si>
  <si>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</si>
  <si>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</si>
  <si>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</si>
  <si>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</si>
  <si>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</si>
  <si>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</si>
  <si>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</si>
  <si>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</si>
  <si>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</si>
  <si>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</si>
  <si>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</si>
  <si>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</si>
  <si>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</si>
  <si>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</si>
  <si>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</si>
  <si>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</si>
  <si>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</si>
  <si>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</si>
  <si>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</si>
  <si>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</si>
  <si>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</si>
  <si>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</si>
  <si>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</si>
  <si>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</si>
  <si>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</si>
  <si>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</si>
  <si>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</si>
  <si>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</si>
  <si>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</si>
  <si>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</si>
  <si>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</si>
  <si>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</si>
  <si>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</si>
  <si>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</si>
  <si>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</si>
  <si>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</si>
  <si>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</si>
  <si>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</si>
  <si>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</si>
  <si>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</si>
  <si>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</si>
  <si>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</si>
  <si>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</si>
  <si>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</si>
  <si>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Dr Hend KAMOUN</t>
  </si>
  <si>
    <t>Chefs rayons et directeur magasin</t>
  </si>
  <si>
    <t>Autocontroles</t>
  </si>
  <si>
    <t>Renforcer le contrôle de DLC</t>
  </si>
  <si>
    <t>BOUMHAL</t>
  </si>
  <si>
    <t>Un seul monte charge fonctionnel</t>
  </si>
  <si>
    <t>manque le plan d'action</t>
  </si>
  <si>
    <t>le sol était décollé à plusieurs niveaux</t>
  </si>
  <si>
    <t>un seul monte charge fonctionnel</t>
  </si>
  <si>
    <r>
      <rPr>
        <b/>
        <sz val="11"/>
        <rFont val="Comic Sans MS"/>
        <family val="4"/>
      </rPr>
      <t>1</t>
    </r>
    <r>
      <rPr>
        <sz val="11"/>
        <rFont val="Comic Sans MS"/>
        <family val="4"/>
      </rPr>
      <t xml:space="preserve">/présence de plusieurs articles exposés au linéaire sans étiquetage (5 tartes aux amandes, 3 foret chocolatx2, 3 gateaux caféx2, 2 gateaux cafés 8/10, 3 gateaux chocolat 6/8, etc....)                                                        </t>
    </r>
    <r>
      <rPr>
        <b/>
        <sz val="11"/>
        <rFont val="Comic Sans MS"/>
        <family val="4"/>
      </rPr>
      <t>2</t>
    </r>
    <r>
      <rPr>
        <sz val="11"/>
        <rFont val="Comic Sans MS"/>
        <family val="4"/>
      </rPr>
      <t xml:space="preserve">/absence de DLC sur l’étiquette croquant amandes
</t>
    </r>
    <r>
      <rPr>
        <b/>
        <sz val="11"/>
        <rFont val="Comic Sans MS"/>
        <family val="4"/>
      </rPr>
      <t>3</t>
    </r>
    <r>
      <rPr>
        <sz val="11"/>
        <rFont val="Comic Sans MS"/>
        <family val="4"/>
      </rPr>
      <t>/le même produit financier pistache portant deux étiquettes différentes au niveau de la composition, durée de vie et  prix</t>
    </r>
  </si>
  <si>
    <t>manque de l'enregistrement du suivi de desinfection des fruits</t>
  </si>
  <si>
    <t>les cercles et cadres  accrochés tout en étant sales apres l'opération de nettoyage</t>
  </si>
  <si>
    <t>copies illisibles</t>
  </si>
  <si>
    <t>néon non fonctionnel en ch froide et labo</t>
  </si>
  <si>
    <t>Le tapis du laminoir présente une touffe de fibres qui risque de contaminer les produits
Le plateau de récupération du laminoir est rouillé.</t>
  </si>
  <si>
    <t>séparer le secteur chaud du secteur froid</t>
  </si>
  <si>
    <t xml:space="preserve">manque de DLC sur l’étiquette de  l’escalope dinde pané
</t>
  </si>
  <si>
    <t>Manque de filtres dans la hotte.</t>
  </si>
  <si>
    <t>Les meubles ne permettent pas la protection des produits exposés.</t>
  </si>
  <si>
    <t>Le plafond du stand est jaunis.</t>
  </si>
  <si>
    <t>température affichée au meuble sandwich est 2,3°C et celle mesurée 2,2°C</t>
  </si>
  <si>
    <t>température affichée au meuble est 5,6°C et celle mesurée 4,6°C</t>
  </si>
  <si>
    <t>poubelle cassée en plonge traiteur, Poubelle sans couvercle en boucherie trad</t>
  </si>
  <si>
    <t xml:space="preserve">nuggets exposés au linéaire portant étiquette brochette de dinde
</t>
  </si>
  <si>
    <t>vitre non fixée au niveau meuble promo</t>
  </si>
  <si>
    <t>manque de tracabilité de la viande et cœur utilisés  pour le produit kammounia emballée le 26/03/18</t>
  </si>
  <si>
    <t>foie entreposée dans un bac sans égouttoir</t>
  </si>
  <si>
    <t>Les revêtements sont usés.</t>
  </si>
  <si>
    <t>L'évaporateur est usé. De l'eau de condensation s'égoutte depuis l'appareil.</t>
  </si>
  <si>
    <t>Le manche du couteau est attaché avec un ruban adhésif, billot pour agneau en rabotage depuis une année</t>
  </si>
  <si>
    <t>absence de thermomètre afficheur au linéaire trad, température mesurée 2,4°C</t>
  </si>
  <si>
    <t>Exiger le rasage ou la protection des barbes pour les manipulateurs.</t>
  </si>
  <si>
    <t>Manque de tracabilité pour les moules 1/2 coquillage depuis le 06/02/2018</t>
  </si>
  <si>
    <t xml:space="preserve">risque de contamination des fruits de mer surgelés par des saletés provenant de la surface sale des cartons
</t>
  </si>
  <si>
    <t>Développement de rouille au niveau de la fixation de la machine à glace.</t>
  </si>
  <si>
    <t>température affichée -19°C et température verifiée -23°C</t>
  </si>
  <si>
    <t>manque de cache néon dans la chambre froide négative</t>
  </si>
  <si>
    <t xml:space="preserve">stagnation d’eau à l’entrée de la chambre froide négative </t>
  </si>
  <si>
    <t>Manque de verification du thermomètre</t>
  </si>
  <si>
    <t>un néon non fonctionnel en chambre froide</t>
  </si>
  <si>
    <t>Développement de rouille, et endommagement au niveau des revêtements.</t>
  </si>
  <si>
    <t>présence d'un flacon de cumin moulu ducros dont la date limite est 18/03/18</t>
  </si>
  <si>
    <t>présence de 3 articles burger buns le boulanger dont la DLC 28/03/18 non retirés</t>
  </si>
  <si>
    <t>présence d'une barquette escalope de dinde dont la DLC 27/03/18 non retirée</t>
  </si>
  <si>
    <t>manque de verification du thermomètre</t>
  </si>
  <si>
    <t xml:space="preserve">peinture écaillée au niveau de l’entrée de la chambre froide </t>
  </si>
  <si>
    <t>Absence de thermometre afficheur au meuble yaourt. Certains thermomètres afficheurs affichent en continu ERR</t>
  </si>
  <si>
    <t>noix de coco râpé emballé le 21/03/18 portant étiquette de noisette décortiquée.                                       Les ingrédients doivent figurer sur l'étiquetage de harissa en boules</t>
  </si>
  <si>
    <t>Persistance des oiseaux dans la réserve.</t>
  </si>
  <si>
    <t>prévoir un classeur avec les copies papiers des demandes et reponses retrait</t>
  </si>
  <si>
    <t>les dernières analyses ont été réalisées au mois de decembre 17</t>
  </si>
  <si>
    <t>dossier medical du personnel chahia non disponible</t>
  </si>
  <si>
    <t>fuite d’eau au poste lave main fromage charcuterie et poissonnerie</t>
  </si>
  <si>
    <t>manque distributeur papier en fromage charcuterie</t>
  </si>
  <si>
    <t xml:space="preserve">Développement de la rouille en dessous de chaque système à 3 bacs. </t>
  </si>
  <si>
    <t>Les canalisations des eaux pluviales ne sont pas protégées contre l'introduction des nuisibles (photos)</t>
  </si>
  <si>
    <t>Présence des oiseaux dans la réserve.</t>
  </si>
  <si>
    <t>Le DEIV du rayon fromage et charcuterie était non fonctionnel.</t>
  </si>
  <si>
    <t>Stagnation d'eau dans la chambre froide PLS.</t>
  </si>
  <si>
    <t>dépôt de givre au sol de la chambre froide négative  PLS et traiteur</t>
  </si>
  <si>
    <t>Mme Meriam CHOUCHENE</t>
  </si>
  <si>
    <t>Chefs rayons</t>
  </si>
  <si>
    <t>Absence de laboratoire</t>
  </si>
  <si>
    <t>Le meuble froid est en panne.</t>
  </si>
  <si>
    <t>Réparer le meuble froid.</t>
  </si>
  <si>
    <t>Manque de grille dans la hotte.</t>
  </si>
  <si>
    <t>Exposition dans le meuble de charcuterie.</t>
  </si>
  <si>
    <t>T° 6°C</t>
  </si>
  <si>
    <t>Accumulation de graisse sur le revêtement externe de la hotte.</t>
  </si>
  <si>
    <t>Mention de dates erronées dans l'enregistrement de décontamination du mois de mars. La notation était comme suite (29/04, 30/04, 01/04, 03/04, etc.)</t>
  </si>
  <si>
    <t>La station de nettoyage de la plonge traiteur est non fonctionnelle.</t>
  </si>
  <si>
    <t>La durée d'attente des pizzas cuites sur les chariots a dépassé les 2H après cuisson. Le calcul de 4H d'exposition débute après déstockage du chariot. Nous rappelons que la durée d'exposition prévue de 4H doit débuter juste après la cuisson.</t>
  </si>
  <si>
    <t>Le lavage des mains est réalisé dans le 3 bacs en utilisant la commande manuelle du robinet et en absence de savon liquide. L'opérateur doit se déplacer au stand pour s'approvisionner de papier essuie-mains.</t>
  </si>
  <si>
    <t>Absence de savon liquide et de papier essuie-mains au poste-lave mains.</t>
  </si>
  <si>
    <t>Prévoir du savon liquide et du papier essuie-mains et sensibiliser les opérateurs au protocole de lavage des mains.</t>
  </si>
  <si>
    <t>Présence de déchets alimentaires dans les grilles du siphon de la chambre froide.
Présence de piqûres de moisissures sur les jointures de la chambre froide.</t>
  </si>
  <si>
    <t>Absence de la vérification du thermomètre à sonde du mois d'avril.</t>
  </si>
  <si>
    <t>T° labo 11°C.</t>
  </si>
  <si>
    <t>Absence d'identification des secteurs de découpe des viandes.</t>
  </si>
  <si>
    <t>Absence d'éclairage dans le couloir menant au laboratoire.</t>
  </si>
  <si>
    <t>Présence de piqûres de moisissures sur le revêtement mural du local déchet.</t>
  </si>
  <si>
    <t>Les produits casse sont directement jetés à la poubelle du laboratoire avant qu'ils soient correctement détruits.</t>
  </si>
  <si>
    <t>Absence du dernier rapport et du plan d'action correspondant.</t>
  </si>
  <si>
    <t>Communiquer le dernier rapport.
Dresser un plan d'actions correctives.</t>
  </si>
  <si>
    <t xml:space="preserve">Préparation pizza: 
Utilisation de mélange de charcuteries et fromages dans la préparation des pizzas sans pouvoir identifier leur origine; mention d'un seul type de composant du mélange de charcuterie et fromages dans les documents de traçabilité. 
Préparation poulets rôtis:
Présence de 20 poulets 'Mazraa' dans la chambre froide (ayant une DF 02/05/2018 et DLC 10/05/2018) et 7 poulets 'Mazraa'(ayant une DF 01/05/2018 et DLC 09/05/2018) dont 3 poulets ont été mis au rôtissage le jour de l'audit.
- La traçabilité du 02/05  présente la cuisson de poulets ayant une DLC 07/05/2018.
-La traçabilité du 03/05 présente la cuisson de poulets ayant une DLC 07/05/2018.
-On note l'absence de 13 poulets 'Mazrra' (ayant DF 01/05/2018 DLC 09/05/2018) dans les documents de traçabilité. 
</t>
  </si>
  <si>
    <t>Le couvercle du tamis électrique est partiellement démonté.</t>
  </si>
  <si>
    <t>Assurer le suivi régulier de l'état de tamis.</t>
  </si>
  <si>
    <t>Assurer le suivi régulier de la gestion des corps étrangers.</t>
  </si>
  <si>
    <t>Réparer les postes lave-mains.</t>
  </si>
  <si>
    <t>Présence de piqûres de moisissures sur le revêtement interne des chambres de pousse.</t>
  </si>
  <si>
    <t>Présence de restes alimentaires derrière les chariots de pains maintenus contre le mur.</t>
  </si>
  <si>
    <t>T° laboratoire 15°C</t>
  </si>
  <si>
    <t>Repeindre le plafond du laboratoire pâtisserie.</t>
  </si>
  <si>
    <t>La porte de la réserve sèche est en bois.
Remplacer par du matériau adapté.</t>
  </si>
  <si>
    <t>Lavage des mains dans le 3 bacs en utilisant la commande manuelle du robinet.</t>
  </si>
  <si>
    <t>Interdire aux femmes voilées le port d'épingles.</t>
  </si>
  <si>
    <t>Absence du dernier rapport et du plan d'action.</t>
  </si>
  <si>
    <t>Prévoir le dernier rapport et dresser un plan d'actions correctives.</t>
  </si>
  <si>
    <t>Prévoir aux femmes voilées des foulards de couleur claire.</t>
  </si>
  <si>
    <t xml:space="preserve">La poste lave-mains du traiteur est positionné dans la plonge, ce dernier est bouché.
Le poste lave-mains de la boulangerie est non fonctionnel.
Présence de fuite au poste lave-mains de la pâtisserie.
</t>
  </si>
  <si>
    <t>Distributeur de savon liquide du poste lave-mains traiteur est cassé.
Absence de distributeur de savon liquide au stand fromage/ charcuterie.</t>
  </si>
  <si>
    <t>Utilisation d'une fiche de traçabilité appartenant au rayon traiteur.</t>
  </si>
  <si>
    <t>Prévoir les fiches de traçabilité appropriées au rayon fromage/ charcuterie.</t>
  </si>
  <si>
    <t>Présence de rouille sur le revêtement de la fabrique de glace.</t>
  </si>
  <si>
    <t>Manque de suivi du thermomètre au mois d'avril 2018.</t>
  </si>
  <si>
    <t>Le revêtement du sol de la chambre froide négative est crevassé.</t>
  </si>
  <si>
    <t>Interdire la pratique de réemballe.
Suivre les recommandations UHD en cas de changement de prix.</t>
  </si>
  <si>
    <t>L'opérateur ne protège pas la barbe.</t>
  </si>
  <si>
    <t>L'éclairage du meuble beurre est grillé.</t>
  </si>
  <si>
    <t>Présence de piqûres de moisissures sur le revêtement du meuble des yaourts et sur les portes étiquettes du meuble beurre.</t>
  </si>
  <si>
    <t>Taux d'hygrométrie 50%</t>
  </si>
  <si>
    <t>Présence d'oiseaux dans la réserve PGC.</t>
  </si>
  <si>
    <t>Réparer le système de climatisation du local déchet.</t>
  </si>
  <si>
    <t>Stockage des palettes des eaux minérales à l'aire libre; la protection contre les rayons de soleil n'est pas adéquate.</t>
  </si>
  <si>
    <t>Le revêtement du sol est crevassé.</t>
  </si>
  <si>
    <t>Le revêtement du sol de la chambre froide yaourt est crevassé et la peinture est écaillée.
Absence de cache évaporateur à ce niveau.</t>
  </si>
  <si>
    <t>Egouttage du condensat depuis l'évaporateur du laboratoire.</t>
  </si>
  <si>
    <t>Présence de rouille sur le revêtement mural de la chambre froide.
Les jointures de la porte de la chambre froide sont usées.</t>
  </si>
  <si>
    <t>Interdire cette pratique.</t>
  </si>
  <si>
    <t xml:space="preserve">Utilisation de détergeant à usage domestique pour le nettoyage du matériel.
</t>
  </si>
  <si>
    <t>Le revêtement des meubles LS est écaillé, les miroirs décoratifs sont détériorés.</t>
  </si>
  <si>
    <t>Absence d'eau chaude au rayon poissonnerie.</t>
  </si>
  <si>
    <t>Les canalisations des eaux pluviales ne sont pas protégées contre l'introduction des nuisibles.</t>
  </si>
  <si>
    <t>Absence du visa du chef rayon sur les enregistrements de décontamination des œufs et fruits en mars et avril 2018.</t>
  </si>
  <si>
    <t>Le suivi de l'état de tamis électrique est interrompu depuis le 27 mars 2018.</t>
  </si>
  <si>
    <t>Absence de suivi des corps étrangers au cours de l'année 2018.</t>
  </si>
  <si>
    <t>Entreposage d’un produit de nettoyage sur la table de travail lors de la fabrication des pâtes.</t>
  </si>
  <si>
    <t>Mention de produits pur beurre sur les étiquettes UHD (tartelettes chocolat, chaussons aux amandes, assortiments *4, etc.) alors que ces produits sont fabriqués par de la margarine 'La Délicieuse'. 
Les listes des ingrédients présentées par les étiquettes UHD sont illisibles pour certains produits.
Avertir les services concernés sur ces écarts.</t>
  </si>
  <si>
    <t xml:space="preserve">Stockage des viandes rouges et blanches dans la même chambre froide. </t>
  </si>
  <si>
    <t>Identification des poissons par une date erronée (date de réception + 1j). Nous rappelons que les poissons devront être identifiés par la date de réception au magasin.</t>
  </si>
  <si>
    <t>Présence de salissures sur les cartons de fruits de mer surgelés stockés dans la chambre froide négative.</t>
  </si>
  <si>
    <t>Réemballe des paquets de salade de fruits de mer cocktail suite au changement de prix. (DE1 09/04/2018, DE2 02/05/2018).</t>
  </si>
  <si>
    <t>Les produits 'casse' de la boulangerie (pains)  est maintenu à l'aire libre et sans protection. Il s'agit d'une source de nuisibles (oiseaux, fourmis, etc.)</t>
  </si>
  <si>
    <t>Présence d'un paquet de fondant pâtissier à l'état entamé et dépourvu d'étiquette fournisseur ou autre identification.
Présence d'un sac de pistache ouvert sans identification de la date d'entame.</t>
  </si>
  <si>
    <t>Congélation des gâteaux dans la chambre froide négative.</t>
  </si>
  <si>
    <t xml:space="preserve">Absence des étiquettes UHD sur les documents de traçabilité.
</t>
  </si>
  <si>
    <t>Absence de suivi du thermomètre à sonde au cours de l'année 2018.</t>
  </si>
  <si>
    <t>Présence des bulletins d'analyse et plans d'action</t>
  </si>
  <si>
    <t>Enregistrements des autocontrôles de nettoyage et de désinfection</t>
  </si>
  <si>
    <t>Mention de 0°C pour la chambre froide pâtisserie et le meuble froid tout au long du mois d'avril. L'opérateur chargé de cette tâche ignore les enceintes frigorifiques concernées.
Plus de rigueur dans l'enregistrement des températures.
Absence du visa du chef rayon sur les enregistrements.</t>
  </si>
  <si>
    <t>Les cartons d'English-pie 'Mazraa' destinés au retour fournisseur n'étaient pas identifiés et maintenus dans la zone prévue pour cet effet.</t>
  </si>
  <si>
    <t>Vérification de la température de fin de cuisson après avoir exposé les poulets au meuble. La température prélevée est de l'ordre de 68°C. Nous rappelons que la vérification de la fin de cuisson doit être réalisé avant l'exposition du produit. Vérifier l'atteinte de 80°C à cœur du produit.</t>
  </si>
  <si>
    <t xml:space="preserve">Utilisation correcte des cadenciers de cuisson et de fabrication </t>
  </si>
  <si>
    <t>Assurer la traçabilité des charcuteries et fromages utilisés à la préparation de pizzas.
Une attention est requise au remplissage des documents de traçabilité des poulets rôtis.</t>
  </si>
  <si>
    <t>l'opérateur ne protège pas la barbe.</t>
  </si>
  <si>
    <t>Le suivi de température ambiante des enceintes frigorifiques n'a pas été réalisé au mois d'avril. Ainsi on note l'absence du visa du chef rayon.</t>
  </si>
  <si>
    <t>La planche de volaille trad. est souillée.</t>
  </si>
  <si>
    <t>Absence de la traçabilité de la quantité de viande découpée le 03/05/2018.
La quantité de parage de viande ne fait pas l'objet de traçabilité.
Le logiciel de gestion de vente (Hitparade) n'a pas pu être vérifié tout au long de l'audit vu l'absence de réseau.</t>
  </si>
  <si>
    <t xml:space="preserve">Respect des durées de vie des produits trad. exposés dans le stand </t>
  </si>
  <si>
    <t>Etat de propre de la planche de découpe insatisfaisant.</t>
  </si>
  <si>
    <t>Le directeur était en congé le jour de l'audit.</t>
  </si>
  <si>
    <t>L'opérateur 'traiteur' nécessite une formation en HACCP traiteur et BPH.
L'opérateur de la réception n'a pas eu de formation avant d'accéder au poste.</t>
  </si>
  <si>
    <t>Egouttage du condensat à partir de l'évaporateur de la chambre froide.</t>
  </si>
  <si>
    <t>Le plafond du stand est jaunis</t>
  </si>
  <si>
    <t xml:space="preserve">Absence de distributeur de papier essuie-mains dans la plonge traiteur et au stand fromage/ charcuterie.
</t>
  </si>
  <si>
    <t>Présence de rouille sur le revêtement mural des plonges traiteur et pâtisserie.
Présence de fuite au siphon de la plonge pâtisserie.</t>
  </si>
  <si>
    <t>Procéder à un traitement antirouille et remplacer les jointure de la chambre froide.</t>
  </si>
  <si>
    <t>Taux d'hygrométrie de la réserve 50%</t>
  </si>
  <si>
    <t>Le billot de découpe des viandes ovines est démonté.
La planche de découpe de volaille trad. est fissurée, le nettoyage est difficile.</t>
  </si>
  <si>
    <t>T° meuble volaille trad. 4°C.</t>
  </si>
  <si>
    <t>Absence de canaux d'évacuation pour drainage des eaux de nettoyage de la station de nettoyage des caisses et palettes..</t>
  </si>
  <si>
    <t>Le système de climatisation du local déchet est en panne.</t>
  </si>
  <si>
    <t>Le système d'ouverture à pédale du stand volaille trad. et de la poissonnerie est défaillant.</t>
  </si>
  <si>
    <t>Taux de réalisation du plan d'action précédent</t>
  </si>
  <si>
    <t>Stagnation d'eau au sol du laboratoire boucherie.
Egouttage d'eau depuis le ballon d'eau chaude de de la boulangerie. L'eau stagnait au dessous du four.
Stagnation d'eau à l'intérieur de la chambre froide positive des produits de la mer; voir le système de drainage à ce niveau.</t>
  </si>
  <si>
    <t>Directeur du magasin et chefs rayons</t>
  </si>
  <si>
    <t>absence d'enregistremnt du contrôle à la réception du 07/07/18 au 16/07/18</t>
  </si>
  <si>
    <t>afficher le rapport et établir le plan d'action</t>
  </si>
  <si>
    <t>vérifier l'etiquetage avant exposition des produits au rayon</t>
  </si>
  <si>
    <t>sol très sale en dessous du linéaire pâtisserie</t>
  </si>
  <si>
    <t>la trappe  devisite est restée ouverte suite à l’intervention de l’équipe technique au labo patisserie</t>
  </si>
  <si>
    <t xml:space="preserve">néon non protégé au niveau de la réserve
néon non fonctionnel dans la chambre froide </t>
  </si>
  <si>
    <t>armoire UV non fonctionnelle car la porte ne se ferme pas</t>
  </si>
  <si>
    <t>présence de toiles d'araignée au niveau mur de la réserve</t>
  </si>
  <si>
    <t xml:space="preserve">lait stocké a même le sol </t>
  </si>
  <si>
    <t>manque de produit de nettoyage</t>
  </si>
  <si>
    <t>personnel adecco porte des chaussures de ville</t>
  </si>
  <si>
    <t>résultats des analyses non reçus au magasin</t>
  </si>
  <si>
    <t>mentionner la date de fabrication des crèmes sur la fiche de traçabilité</t>
  </si>
  <si>
    <t>présence de traces de moisissures au niveau du revêtement de la plonge</t>
  </si>
  <si>
    <t>température élevée au niveau de la vitrine réfrigérée des sandwichs à cause du manque d’étanchéité sur les vitres de coté</t>
  </si>
  <si>
    <t>le meuble d’exposition est partiellement protégé ce qui a entrainé la protection des aliments exposés contre les mouches par du film en plastique</t>
  </si>
  <si>
    <t>manque de filtres dans la hotte</t>
  </si>
  <si>
    <t>grilles évaporateurs sales dans la chambre froide</t>
  </si>
  <si>
    <t xml:space="preserve">etiquetage non conforme gateau de chocolat portant étiquette de petit pain blanc avec DE et DLC erronées
plusieurs types d’étiquettes non conformes ont été collées sur les produits vu la rupture de stock d’étiquettes carrefour market: DF et DLC erronées, composition illisible , ou absence de composition, DF et DLC
Mention de produits pur beurre sur les étiquettes UHD (tartelettes chocolat, chaussons aux amandes, assortiments *4, etc.) alors que ces produits sont fabriqués par de la margarine 'La Délicieuse'. </t>
  </si>
  <si>
    <t>présence de traces d’aliments au niveau des vitres coté client</t>
  </si>
  <si>
    <t>non respect du FEFO: Au rayon présence de 2 pots de ricotte dont la DF est 16/07 alors qu'il y a dans la chambre froide 2 pots de ricotte dont la DF 14/07/18</t>
  </si>
  <si>
    <t>jambon de dinde paprika tranché DLC carrefour 22/07/18&gt;DLC fournisseur 20/07/18</t>
  </si>
  <si>
    <t>présence de 3 portions de fromage edam boys dont la DLC 17/07/18 non retirés du linéaire</t>
  </si>
  <si>
    <t>présence de charcuterie stockée dans les cartons</t>
  </si>
  <si>
    <t>les fromages blancs tunifromage livrés sans étiquetage</t>
  </si>
  <si>
    <t>température vérifiée 2,5°C et température affichée 5,6°C</t>
  </si>
  <si>
    <t>Renforcer le respect de FEFO</t>
  </si>
  <si>
    <t>deux barquettes de pilon de poulet emballées la veille (16/07/18) portant étiquette de viande hachée</t>
  </si>
  <si>
    <t>Caille non retirée dont DLC 18/07/18</t>
  </si>
  <si>
    <t>Renforcer le contrôle d'étiquetage</t>
  </si>
  <si>
    <t>2 barquettes de pilons de poulet périmées DLC 16/07/18</t>
  </si>
  <si>
    <t>Un néon non fonctionnel dans la chambre froide</t>
  </si>
  <si>
    <t>température a cœur des viandes rouges 2°C</t>
  </si>
  <si>
    <t>manque de conservation des certificats des produits surgelés</t>
  </si>
  <si>
    <t>renforcer le nettoyage du bac surgelé</t>
  </si>
  <si>
    <t>planche de decoupe nécessite le rabotage</t>
  </si>
  <si>
    <t>renforcer le tri des peches</t>
  </si>
  <si>
    <t>egouttage d'eau a partir des conduites d'evacuation des eaux de degivrage</t>
  </si>
  <si>
    <t>DLC et DF illisibles ou effacées sur certains pots de conserves d’asperges blanches de la marque celorrio
l’étiquetage du produit hrouss « épices et saveurs » lot 02/2018 et 12/7 est non conforme (certaines mentions sont barrés au marqueur) ainsi que le produit banania etiquetage non conforme</t>
  </si>
  <si>
    <t>en panne</t>
  </si>
  <si>
    <t>thermomètre du linéaire positive affiche err et température verifiée est 4,3°C</t>
  </si>
  <si>
    <t>présence de mouches au niveau de la surface de vente au rayon boul/pat, boucherie et fromages charcuteries</t>
  </si>
  <si>
    <t>Absence de grilles pour les évaporateurs de la ch froide positive</t>
  </si>
  <si>
    <t>Dispositif de sechage des mains est en panne au vesiaires femmes
absence de distributeur papier en charcuterie fromages</t>
  </si>
  <si>
    <t>La station de nettoyage de la plonge traiteur est non fonctionnelle.
Manque de pistolet au niveau station de nettoyage boucherie</t>
  </si>
  <si>
    <t>Présence de rouille sur le revêtement mural des plonges traiteur et pâtisserie</t>
  </si>
  <si>
    <t>Les canalisations des eaux pluviales ne sont pas protégées contre l'introduction des nuisibles.
absence de DEIV au traiteur et boucherie trad</t>
  </si>
  <si>
    <t>Présence d'oiseaux dans la réserve PGC.
présence de mouches au niveau de la surface de vente au rayon boul/pat, boucherie et fromages charcuteries</t>
  </si>
  <si>
    <t>Le système d'ouverture à pédale du stand volaille trad. Système d'ouverture  de la poissonnerie, traiteur et olives epices est défaillant.</t>
  </si>
  <si>
    <t>Stagnation d'eau au sol du laboratoire boucherie.
Stagnation d'eau à l'intérieur de la chambre froide positive fleg; voir le système de drainage à ce niveau.</t>
  </si>
  <si>
    <t>analyses prévues pour fin juillet 18</t>
  </si>
  <si>
    <t>demander a chahia et adecco les dossiers médicaux de leur personnel</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</si>
</sst>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rgb="FF00000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5">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8" fillId="0" borderId="1" xfId="0" applyFont="1" applyFill="1" applyBorder="1" applyAlignment="1" applyProtection="1">
      <alignment horizontal="left" wrapText="1"/>
      <protection locked="0"/>
    </xf>
    <xf numFmtId="0" fontId="43" fillId="0" borderId="1" xfId="0" applyFont="1" applyBorder="1" applyAlignment="1" applyProtection="1">
      <alignment wrapText="1"/>
      <protection locked="0"/>
    </xf>
    <xf numFmtId="9" fontId="8" fillId="14" borderId="1" xfId="0" applyNumberFormat="1" applyFont="1" applyFill="1" applyBorder="1" applyProtection="1">
      <protection locked="0"/>
    </xf>
    <xf numFmtId="9" fontId="8" fillId="16" borderId="1" xfId="0" applyNumberFormat="1" applyFont="1" applyFill="1" applyBorder="1" applyProtection="1">
      <protection locked="0"/>
    </xf>
    <xf numFmtId="0" fontId="14" fillId="0" borderId="1" xfId="0" applyFont="1" applyFill="1" applyBorder="1" applyAlignment="1" applyProtection="1">
      <alignment horizontal="left" wrapText="1"/>
      <protection locked="0"/>
    </xf>
    <xf numFmtId="0" fontId="5" fillId="12" borderId="1" xfId="0" applyFont="1" applyFill="1" applyBorder="1" applyAlignment="1">
      <alignment horizontal="left"/>
    </xf>
    <xf numFmtId="0" fontId="14" fillId="0" borderId="1" xfId="0" applyFont="1" applyFill="1" applyBorder="1" applyAlignment="1" applyProtection="1">
      <alignment horizontal="left" vertical="top" wrapText="1"/>
      <protection locked="0"/>
    </xf>
    <xf numFmtId="0" fontId="14" fillId="0" borderId="1" xfId="0" applyFont="1" applyFill="1" applyBorder="1" applyAlignment="1" applyProtection="1">
      <alignment vertical="center" wrapText="1"/>
      <protection hidden="1"/>
    </xf>
    <xf numFmtId="0" fontId="19" fillId="2" borderId="1" xfId="1" applyFont="1" applyFill="1" applyBorder="1" applyAlignment="1" applyProtection="1">
      <alignment horizontal="left" wrapText="1"/>
    </xf>
    <xf numFmtId="9" fontId="14" fillId="0" borderId="3" xfId="0" applyNumberFormat="1" applyFont="1" applyBorder="1" applyAlignment="1" applyProtection="1">
      <alignment wrapText="1"/>
      <protection locked="0"/>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xf numFmtId="0" fontId="43" fillId="0" borderId="7" xfId="0" applyFont="1" applyBorder="1" applyAlignment="1" applyProtection="1">
      <alignment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0.96875</c:v>
                </c:pt>
                <c:pt idx="1">
                  <c:v>0.9375</c:v>
                </c:pt>
                <c:pt idx="2">
                  <c:v>0.84375</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12430080"/>
        <c:axId val="112440064"/>
      </c:barChart>
      <c:catAx>
        <c:axId val="112430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2440064"/>
        <c:crosses val="autoZero"/>
        <c:auto val="1"/>
        <c:lblAlgn val="ctr"/>
        <c:lblOffset val="100"/>
        <c:noMultiLvlLbl val="0"/>
      </c:catAx>
      <c:valAx>
        <c:axId val="112440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2430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0.95238095238095233</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13593344"/>
        <c:axId val="113603328"/>
      </c:barChart>
      <c:catAx>
        <c:axId val="113593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603328"/>
        <c:crosses val="autoZero"/>
        <c:auto val="1"/>
        <c:lblAlgn val="ctr"/>
        <c:lblOffset val="100"/>
        <c:noMultiLvlLbl val="0"/>
      </c:catAx>
      <c:valAx>
        <c:axId val="113603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593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13908352"/>
        <c:axId val="113922432"/>
      </c:barChart>
      <c:catAx>
        <c:axId val="113908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922432"/>
        <c:crosses val="autoZero"/>
        <c:auto val="1"/>
        <c:lblAlgn val="ctr"/>
        <c:lblOffset val="100"/>
        <c:noMultiLvlLbl val="0"/>
      </c:catAx>
      <c:valAx>
        <c:axId val="113922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908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1</c:v>
                </c:pt>
                <c:pt idx="2">
                  <c:v>0.875</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13948928"/>
        <c:axId val="113954816"/>
      </c:barChart>
      <c:catAx>
        <c:axId val="113948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954816"/>
        <c:crosses val="autoZero"/>
        <c:auto val="1"/>
        <c:lblAlgn val="ctr"/>
        <c:lblOffset val="100"/>
        <c:noMultiLvlLbl val="0"/>
      </c:catAx>
      <c:valAx>
        <c:axId val="113954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948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0.95454545454545459</c:v>
                </c:pt>
                <c:pt idx="1">
                  <c:v>0.83333333333333337</c:v>
                </c:pt>
                <c:pt idx="2">
                  <c:v>0.95454545454545459</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13682304"/>
        <c:axId val="113683840"/>
      </c:barChart>
      <c:catAx>
        <c:axId val="113682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683840"/>
        <c:crosses val="autoZero"/>
        <c:auto val="1"/>
        <c:lblAlgn val="ctr"/>
        <c:lblOffset val="100"/>
        <c:noMultiLvlLbl val="0"/>
      </c:catAx>
      <c:valAx>
        <c:axId val="113683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682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0.83333333333333337</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13788416"/>
        <c:axId val="113789952"/>
      </c:barChart>
      <c:catAx>
        <c:axId val="113788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789952"/>
        <c:crosses val="autoZero"/>
        <c:auto val="1"/>
        <c:lblAlgn val="ctr"/>
        <c:lblOffset val="100"/>
        <c:noMultiLvlLbl val="0"/>
      </c:catAx>
      <c:valAx>
        <c:axId val="113789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788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0.8571428571428571</c:v>
                </c:pt>
                <c:pt idx="1">
                  <c:v>0.79565217391304344</c:v>
                </c:pt>
                <c:pt idx="2">
                  <c:v>0.87394957983193278</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13833088"/>
        <c:axId val="113834624"/>
      </c:barChart>
      <c:catAx>
        <c:axId val="113833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834624"/>
        <c:crosses val="autoZero"/>
        <c:auto val="1"/>
        <c:lblAlgn val="ctr"/>
        <c:lblOffset val="100"/>
        <c:noMultiLvlLbl val="0"/>
      </c:catAx>
      <c:valAx>
        <c:axId val="113834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833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0.94888178913738019</c:v>
                </c:pt>
                <c:pt idx="1">
                  <c:v>0.80166666666666664</c:v>
                </c:pt>
                <c:pt idx="2">
                  <c:v>0.90776699029126218</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13885952"/>
        <c:axId val="113887488"/>
      </c:barChart>
      <c:catAx>
        <c:axId val="113885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887488"/>
        <c:crosses val="autoZero"/>
        <c:auto val="1"/>
        <c:lblAlgn val="ctr"/>
        <c:lblOffset val="100"/>
        <c:noMultiLvlLbl val="0"/>
      </c:catAx>
      <c:valAx>
        <c:axId val="113887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885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0.90301232314011859</c:v>
                </c:pt>
                <c:pt idx="1">
                  <c:v>0.79865942028985504</c:v>
                </c:pt>
                <c:pt idx="2">
                  <c:v>0.89085828506159748</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13995776"/>
        <c:axId val="113997312"/>
        <c:extLst xmlns:c16r2="http://schemas.microsoft.com/office/drawing/2015/06/chart"/>
      </c:barChart>
      <c:catAx>
        <c:axId val="11399577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997312"/>
        <c:crosses val="autoZero"/>
        <c:auto val="1"/>
        <c:lblAlgn val="ctr"/>
        <c:lblOffset val="100"/>
        <c:noMultiLvlLbl val="0"/>
      </c:catAx>
      <c:valAx>
        <c:axId val="11399731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13995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0.88461538461538458</c:v>
                </c:pt>
                <c:pt idx="1">
                  <c:v>0.65555555555555556</c:v>
                </c:pt>
                <c:pt idx="2">
                  <c:v>0.50091575091575091</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14104192"/>
        <c:axId val="114105728"/>
        <c:extLst xmlns:c16r2="http://schemas.microsoft.com/office/drawing/2015/06/chart"/>
      </c:barChart>
      <c:catAx>
        <c:axId val="114104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4105728"/>
        <c:crosses val="autoZero"/>
        <c:auto val="1"/>
        <c:lblAlgn val="ctr"/>
        <c:lblOffset val="100"/>
        <c:noMultiLvlLbl val="0"/>
      </c:catAx>
      <c:valAx>
        <c:axId val="114105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14104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0.94594594594594594</c:v>
                </c:pt>
                <c:pt idx="1">
                  <c:v>0.51282051282051277</c:v>
                </c:pt>
                <c:pt idx="2">
                  <c:v>0.84722222222222221</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13085056"/>
        <c:axId val="113095040"/>
      </c:barChart>
      <c:catAx>
        <c:axId val="113085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095040"/>
        <c:crosses val="autoZero"/>
        <c:auto val="1"/>
        <c:lblAlgn val="ctr"/>
        <c:lblOffset val="100"/>
        <c:noMultiLvlLbl val="0"/>
      </c:catAx>
      <c:valAx>
        <c:axId val="113095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085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0.97142857142857142</c:v>
                </c:pt>
                <c:pt idx="1">
                  <c:v>0.60810810810810811</c:v>
                </c:pt>
                <c:pt idx="2">
                  <c:v>0.95714285714285718</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13400064"/>
        <c:axId val="113410048"/>
      </c:barChart>
      <c:catAx>
        <c:axId val="113400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410048"/>
        <c:crosses val="autoZero"/>
        <c:auto val="1"/>
        <c:lblAlgn val="ctr"/>
        <c:lblOffset val="100"/>
        <c:noMultiLvlLbl val="0"/>
      </c:catAx>
      <c:valAx>
        <c:axId val="113410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400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0.75806451612903225</c:v>
                </c:pt>
                <c:pt idx="2">
                  <c:v>0.78125</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13420160"/>
        <c:axId val="113421696"/>
      </c:barChart>
      <c:catAx>
        <c:axId val="113420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421696"/>
        <c:crosses val="autoZero"/>
        <c:auto val="1"/>
        <c:lblAlgn val="ctr"/>
        <c:lblOffset val="100"/>
        <c:noMultiLvlLbl val="0"/>
      </c:catAx>
      <c:valAx>
        <c:axId val="113421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420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0.96341463414634143</c:v>
                </c:pt>
                <c:pt idx="1">
                  <c:v>0.88749999999999996</c:v>
                </c:pt>
                <c:pt idx="2">
                  <c:v>0.8214285714285714</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13229184"/>
        <c:axId val="113239168"/>
      </c:barChart>
      <c:catAx>
        <c:axId val="113229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239168"/>
        <c:crosses val="autoZero"/>
        <c:auto val="1"/>
        <c:lblAlgn val="ctr"/>
        <c:lblOffset val="100"/>
        <c:noMultiLvlLbl val="0"/>
      </c:catAx>
      <c:valAx>
        <c:axId val="113239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229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0.95714285714285718</c:v>
                </c:pt>
                <c:pt idx="1">
                  <c:v>0.69444444444444442</c:v>
                </c:pt>
                <c:pt idx="2">
                  <c:v>0.9285714285714286</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13282048"/>
        <c:axId val="113292032"/>
      </c:barChart>
      <c:catAx>
        <c:axId val="113282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292032"/>
        <c:crosses val="autoZero"/>
        <c:auto val="1"/>
        <c:lblAlgn val="ctr"/>
        <c:lblOffset val="100"/>
        <c:noMultiLvlLbl val="0"/>
      </c:catAx>
      <c:valAx>
        <c:axId val="113292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282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1</c:v>
                </c:pt>
                <c:pt idx="2">
                  <c:v>0.97916666666666663</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13330816"/>
        <c:axId val="113340800"/>
      </c:barChart>
      <c:catAx>
        <c:axId val="113330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340800"/>
        <c:crosses val="autoZero"/>
        <c:auto val="1"/>
        <c:lblAlgn val="ctr"/>
        <c:lblOffset val="100"/>
        <c:noMultiLvlLbl val="0"/>
      </c:catAx>
      <c:valAx>
        <c:axId val="113340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330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0.77777777777777779</c:v>
                </c:pt>
                <c:pt idx="1">
                  <c:v>0.96875</c:v>
                </c:pt>
                <c:pt idx="2">
                  <c:v>0.97058823529411764</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13367296"/>
        <c:axId val="113512448"/>
      </c:barChart>
      <c:catAx>
        <c:axId val="113367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512448"/>
        <c:crosses val="autoZero"/>
        <c:auto val="1"/>
        <c:lblAlgn val="ctr"/>
        <c:lblOffset val="100"/>
        <c:noMultiLvlLbl val="0"/>
      </c:catAx>
      <c:valAx>
        <c:axId val="113512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367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0.91379310344827591</c:v>
                </c:pt>
                <c:pt idx="1">
                  <c:v>0.98148148148148151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13553408"/>
        <c:axId val="113554944"/>
      </c:barChart>
      <c:catAx>
        <c:axId val="113553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554944"/>
        <c:crosses val="autoZero"/>
        <c:auto val="1"/>
        <c:lblAlgn val="ctr"/>
        <c:lblOffset val="100"/>
        <c:noMultiLvlLbl val="0"/>
      </c:catAx>
      <c:valAx>
        <c:axId val="113554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553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96" zoomScaleSheetLayoutView="100" workbookViewId="0">
      <selection activeCell="D96" sqref="D96"/>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7" t="s">
        <v>324</v>
      </c>
      <c r="B18" s="307"/>
      <c r="C18" s="307"/>
      <c r="D18" s="308" t="s">
        <v>412</v>
      </c>
      <c r="E18" s="308"/>
      <c r="F18" s="308"/>
      <c r="G18" s="308"/>
      <c r="H18" s="308"/>
      <c r="I18" s="308"/>
      <c r="J18" s="308"/>
      <c r="K18" s="308"/>
    </row>
    <row r="20" spans="1:11" ht="16.5" x14ac:dyDescent="0.3">
      <c r="A20" s="83"/>
      <c r="B20" s="78"/>
      <c r="C20" s="78"/>
      <c r="D20" s="78"/>
      <c r="E20" s="78"/>
      <c r="F20" s="78"/>
      <c r="G20" s="78"/>
      <c r="H20" s="78"/>
      <c r="I20" s="78"/>
    </row>
    <row r="21" spans="1:11" x14ac:dyDescent="0.25">
      <c r="A21" s="309" t="s">
        <v>325</v>
      </c>
      <c r="B21" s="309"/>
      <c r="C21" s="309"/>
      <c r="D21" s="309"/>
      <c r="E21" s="309"/>
      <c r="F21" s="309"/>
      <c r="G21" s="309"/>
      <c r="H21" s="309"/>
      <c r="I21" s="309"/>
      <c r="J21" s="309"/>
      <c r="K21" s="309"/>
    </row>
    <row r="22" spans="1:11" x14ac:dyDescent="0.25">
      <c r="A22" s="84"/>
      <c r="B22" s="79"/>
      <c r="C22" s="79"/>
      <c r="D22" s="78"/>
      <c r="E22" s="78"/>
      <c r="F22" s="78"/>
      <c r="G22" s="78"/>
      <c r="H22" s="78"/>
      <c r="I22" s="78"/>
    </row>
    <row r="23" spans="1:11" ht="42" customHeight="1" x14ac:dyDescent="0.25">
      <c r="A23" s="85" t="s">
        <v>326</v>
      </c>
      <c r="B23" s="303" t="s">
        <v>327</v>
      </c>
      <c r="C23" s="303"/>
      <c r="D23" s="78"/>
      <c r="E23" s="78"/>
      <c r="F23" s="78"/>
      <c r="G23" s="78"/>
      <c r="H23" s="78"/>
      <c r="I23" s="78"/>
      <c r="J23" s="77" t="str">
        <f>D18</f>
        <v>BOUMHAL</v>
      </c>
    </row>
    <row r="24" spans="1:11" ht="33" customHeight="1" x14ac:dyDescent="0.25">
      <c r="A24" s="86" t="s">
        <v>328</v>
      </c>
      <c r="B24" s="302">
        <f>AVERAGE('A1 Exploitation'!D549,'A1 Technique'!D199)</f>
        <v>0.90301232314011859</v>
      </c>
      <c r="C24" s="302"/>
      <c r="D24" s="78"/>
      <c r="E24" s="78"/>
      <c r="F24" s="78"/>
      <c r="G24" s="78"/>
      <c r="H24" s="78"/>
      <c r="I24" s="78"/>
    </row>
    <row r="25" spans="1:11" ht="33" customHeight="1" x14ac:dyDescent="0.25">
      <c r="A25" s="85" t="s">
        <v>329</v>
      </c>
      <c r="B25" s="302">
        <f>AVERAGE('A2 Exploitation'!D549,'A2 Technique'!D199)</f>
        <v>0.79865942028985504</v>
      </c>
      <c r="C25" s="302"/>
      <c r="D25" s="78"/>
      <c r="E25" s="78"/>
      <c r="F25" s="78"/>
      <c r="G25" s="78"/>
      <c r="H25" s="78"/>
      <c r="I25" s="78"/>
    </row>
    <row r="26" spans="1:11" ht="33" customHeight="1" x14ac:dyDescent="0.25">
      <c r="A26" s="86" t="s">
        <v>330</v>
      </c>
      <c r="B26" s="302">
        <f>AVERAGE('A3 Exploitation'!D549,'A3 Technique'!D199)</f>
        <v>0.89085828506159748</v>
      </c>
      <c r="C26" s="302"/>
      <c r="D26" s="78"/>
      <c r="E26" s="78"/>
      <c r="F26" s="78"/>
      <c r="G26" s="78"/>
      <c r="H26" s="78"/>
      <c r="I26" s="78"/>
    </row>
    <row r="27" spans="1:11" ht="33" customHeight="1" x14ac:dyDescent="0.25">
      <c r="A27" s="86" t="s">
        <v>331</v>
      </c>
      <c r="B27" s="302">
        <f>AVERAGE('A4 Exploitation'!D549,'A4 Technique'!D199)</f>
        <v>0</v>
      </c>
      <c r="C27" s="302"/>
      <c r="D27" s="78"/>
      <c r="E27" s="78"/>
      <c r="F27" s="78"/>
      <c r="G27" s="78"/>
      <c r="H27" s="78"/>
      <c r="I27" s="78"/>
    </row>
    <row r="28" spans="1:11" ht="33" customHeight="1" x14ac:dyDescent="0.25">
      <c r="A28" s="85" t="s">
        <v>332</v>
      </c>
      <c r="B28" s="302">
        <f>AVERAGE('A5 Exploitation'!D549,'A5 Technique'!D199)</f>
        <v>0</v>
      </c>
      <c r="C28" s="302"/>
      <c r="D28" s="78"/>
      <c r="E28" s="78"/>
      <c r="F28" s="78"/>
      <c r="G28" s="78"/>
      <c r="H28" s="78"/>
      <c r="I28" s="78"/>
    </row>
    <row r="29" spans="1:11" ht="33" customHeight="1" x14ac:dyDescent="0.25">
      <c r="A29" s="85" t="s">
        <v>333</v>
      </c>
      <c r="B29" s="302">
        <f>AVERAGE('A6 Exploitation'!D549,'A6 Technique'!D199)</f>
        <v>0</v>
      </c>
      <c r="C29" s="302"/>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3" t="s">
        <v>334</v>
      </c>
      <c r="C33" s="303"/>
      <c r="D33" s="78"/>
      <c r="E33" s="78"/>
      <c r="F33" s="78"/>
      <c r="G33" s="78"/>
      <c r="H33" s="78"/>
      <c r="I33" s="78"/>
      <c r="J33" s="77" t="str">
        <f>D18</f>
        <v>BOUMHAL</v>
      </c>
    </row>
    <row r="34" spans="1:10" ht="33" customHeight="1" x14ac:dyDescent="0.25">
      <c r="A34" s="86" t="s">
        <v>328</v>
      </c>
      <c r="B34" s="302">
        <f>'A1 Exploitation'!D549</f>
        <v>0.94888178913738019</v>
      </c>
      <c r="C34" s="302"/>
      <c r="D34" s="78"/>
      <c r="E34" s="78"/>
      <c r="F34" s="78"/>
      <c r="G34" s="78"/>
      <c r="H34" s="78"/>
      <c r="I34" s="78"/>
    </row>
    <row r="35" spans="1:10" ht="33" customHeight="1" x14ac:dyDescent="0.25">
      <c r="A35" s="85" t="s">
        <v>329</v>
      </c>
      <c r="B35" s="302">
        <f>'A2 Exploitation'!D549</f>
        <v>0.80166666666666664</v>
      </c>
      <c r="C35" s="302"/>
      <c r="D35" s="78"/>
      <c r="E35" s="78"/>
      <c r="F35" s="78"/>
      <c r="G35" s="78"/>
      <c r="H35" s="78"/>
      <c r="I35" s="78"/>
    </row>
    <row r="36" spans="1:10" ht="33" customHeight="1" x14ac:dyDescent="0.25">
      <c r="A36" s="86" t="s">
        <v>330</v>
      </c>
      <c r="B36" s="302">
        <f>'A3 Exploitation'!D549</f>
        <v>0.90776699029126218</v>
      </c>
      <c r="C36" s="302"/>
      <c r="D36" s="78"/>
      <c r="E36" s="78"/>
      <c r="F36" s="78"/>
      <c r="G36" s="78"/>
      <c r="H36" s="78"/>
      <c r="I36" s="78"/>
    </row>
    <row r="37" spans="1:10" ht="33" customHeight="1" x14ac:dyDescent="0.25">
      <c r="A37" s="86" t="s">
        <v>331</v>
      </c>
      <c r="B37" s="302">
        <f>'A4 Exploitation'!D549</f>
        <v>0</v>
      </c>
      <c r="C37" s="302"/>
      <c r="D37" s="78"/>
      <c r="E37" s="78"/>
      <c r="F37" s="78"/>
      <c r="G37" s="78"/>
      <c r="H37" s="78"/>
      <c r="I37" s="78"/>
    </row>
    <row r="38" spans="1:10" ht="33" customHeight="1" x14ac:dyDescent="0.25">
      <c r="A38" s="85" t="s">
        <v>332</v>
      </c>
      <c r="B38" s="302">
        <f>'A5 Exploitation'!D549</f>
        <v>0</v>
      </c>
      <c r="C38" s="302"/>
      <c r="D38" s="78"/>
      <c r="E38" s="78"/>
      <c r="F38" s="78"/>
      <c r="G38" s="78"/>
      <c r="H38" s="78"/>
      <c r="I38" s="78"/>
    </row>
    <row r="39" spans="1:10" ht="33" customHeight="1" x14ac:dyDescent="0.25">
      <c r="A39" s="85" t="s">
        <v>333</v>
      </c>
      <c r="B39" s="302">
        <f>'A6 Exploitation'!D549</f>
        <v>0</v>
      </c>
      <c r="C39" s="302"/>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6" t="s">
        <v>335</v>
      </c>
      <c r="C42" s="306"/>
      <c r="D42" s="78"/>
      <c r="E42" s="78"/>
      <c r="F42" s="78"/>
      <c r="G42" s="78"/>
      <c r="H42" s="78"/>
      <c r="I42" s="78"/>
      <c r="J42" s="77" t="str">
        <f>D18</f>
        <v>BOUMHAL</v>
      </c>
    </row>
    <row r="43" spans="1:10" ht="33" customHeight="1" x14ac:dyDescent="0.25">
      <c r="A43" s="86" t="s">
        <v>328</v>
      </c>
      <c r="B43" s="302">
        <f>AVERAGE('A1 Exploitation'!D547, 'A1 Technique'!D197)</f>
        <v>0.88461538461538458</v>
      </c>
      <c r="C43" s="302"/>
      <c r="D43" s="78"/>
      <c r="E43" s="78"/>
      <c r="F43" s="78"/>
      <c r="G43" s="78"/>
      <c r="H43" s="78"/>
      <c r="I43" s="78"/>
    </row>
    <row r="44" spans="1:10" ht="33" customHeight="1" x14ac:dyDescent="0.25">
      <c r="A44" s="85" t="s">
        <v>329</v>
      </c>
      <c r="B44" s="302">
        <f>AVERAGE('A2 Exploitation'!D547, 'A2 Technique'!D197)</f>
        <v>0.65555555555555556</v>
      </c>
      <c r="C44" s="302"/>
      <c r="D44" s="78"/>
      <c r="E44" s="78"/>
      <c r="F44" s="78"/>
      <c r="G44" s="78"/>
      <c r="H44" s="78"/>
      <c r="I44" s="78"/>
    </row>
    <row r="45" spans="1:10" ht="33" customHeight="1" x14ac:dyDescent="0.25">
      <c r="A45" s="86" t="s">
        <v>330</v>
      </c>
      <c r="B45" s="302">
        <f>AVERAGE('A3 Exploitation'!D547, 'A3 Technique'!D197)</f>
        <v>0.50091575091575091</v>
      </c>
      <c r="C45" s="302"/>
      <c r="D45" s="78"/>
      <c r="E45" s="78"/>
      <c r="F45" s="78"/>
      <c r="G45" s="78"/>
      <c r="H45" s="78"/>
      <c r="I45" s="78"/>
    </row>
    <row r="46" spans="1:10" ht="33" customHeight="1" x14ac:dyDescent="0.25">
      <c r="A46" s="86" t="s">
        <v>331</v>
      </c>
      <c r="B46" s="302" t="e">
        <f>AVERAGE('A4 Exploitation'!D547, 'A4 Technique'!D197)</f>
        <v>#DIV/0!</v>
      </c>
      <c r="C46" s="302"/>
      <c r="D46" s="78"/>
      <c r="E46" s="78"/>
      <c r="F46" s="78"/>
      <c r="G46" s="78"/>
      <c r="H46" s="78"/>
      <c r="I46" s="78"/>
    </row>
    <row r="47" spans="1:10" ht="33" customHeight="1" x14ac:dyDescent="0.25">
      <c r="A47" s="85" t="s">
        <v>332</v>
      </c>
      <c r="B47" s="302" t="e">
        <f>AVERAGE('A5 Exploitation'!D547, 'A5 Technique'!D197)</f>
        <v>#DIV/0!</v>
      </c>
      <c r="C47" s="302"/>
      <c r="D47" s="78"/>
      <c r="E47" s="78"/>
      <c r="F47" s="78"/>
      <c r="G47" s="78"/>
      <c r="H47" s="78"/>
      <c r="I47" s="78"/>
    </row>
    <row r="48" spans="1:10" ht="33" customHeight="1" x14ac:dyDescent="0.25">
      <c r="A48" s="85" t="s">
        <v>333</v>
      </c>
      <c r="B48" s="302" t="e">
        <f>AVERAGE('A6 Exploitation'!D547, 'A6 Technique'!D197)</f>
        <v>#DIV/0!</v>
      </c>
      <c r="C48" s="302"/>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3" t="s">
        <v>336</v>
      </c>
      <c r="C51" s="303"/>
      <c r="D51" s="78"/>
      <c r="E51" s="78"/>
      <c r="F51" s="78"/>
      <c r="G51" s="78"/>
      <c r="H51" s="78"/>
      <c r="I51" s="78"/>
      <c r="J51" s="77" t="str">
        <f>D18</f>
        <v>BOUMHAL</v>
      </c>
    </row>
    <row r="52" spans="1:10" ht="33" customHeight="1" x14ac:dyDescent="0.25">
      <c r="A52" s="86" t="s">
        <v>328</v>
      </c>
      <c r="B52" s="305">
        <f>'A1 Exploitation'!D46</f>
        <v>0.96875</v>
      </c>
      <c r="C52" s="305"/>
      <c r="D52" s="78"/>
      <c r="E52" s="78"/>
      <c r="F52" s="78"/>
      <c r="G52" s="78"/>
      <c r="H52" s="78"/>
      <c r="I52" s="78"/>
    </row>
    <row r="53" spans="1:10" ht="33" customHeight="1" x14ac:dyDescent="0.25">
      <c r="A53" s="85" t="s">
        <v>329</v>
      </c>
      <c r="B53" s="305">
        <f>'A2 Exploitation'!D46</f>
        <v>0.9375</v>
      </c>
      <c r="C53" s="305"/>
      <c r="D53" s="78"/>
      <c r="E53" s="78"/>
      <c r="F53" s="78"/>
      <c r="G53" s="78"/>
      <c r="H53" s="78"/>
      <c r="I53" s="78"/>
    </row>
    <row r="54" spans="1:10" ht="33" customHeight="1" x14ac:dyDescent="0.25">
      <c r="A54" s="86" t="s">
        <v>330</v>
      </c>
      <c r="B54" s="305">
        <f>'A3 Exploitation'!D46</f>
        <v>0.84375</v>
      </c>
      <c r="C54" s="305"/>
      <c r="D54" s="78"/>
      <c r="E54" s="78"/>
      <c r="F54" s="78"/>
      <c r="G54" s="78"/>
      <c r="H54" s="78"/>
      <c r="I54" s="78"/>
    </row>
    <row r="55" spans="1:10" ht="33" customHeight="1" x14ac:dyDescent="0.25">
      <c r="A55" s="86" t="s">
        <v>331</v>
      </c>
      <c r="B55" s="305">
        <f>'A4 Exploitation'!D46</f>
        <v>0</v>
      </c>
      <c r="C55" s="305"/>
      <c r="D55" s="78"/>
      <c r="E55" s="78"/>
      <c r="F55" s="78"/>
      <c r="G55" s="78"/>
      <c r="H55" s="78"/>
      <c r="I55" s="78"/>
    </row>
    <row r="56" spans="1:10" ht="33" customHeight="1" x14ac:dyDescent="0.25">
      <c r="A56" s="85" t="s">
        <v>332</v>
      </c>
      <c r="B56" s="305">
        <f>'A5 Exploitation'!D46</f>
        <v>0</v>
      </c>
      <c r="C56" s="305"/>
      <c r="D56" s="78"/>
      <c r="E56" s="78"/>
      <c r="F56" s="78"/>
      <c r="G56" s="78"/>
      <c r="H56" s="78"/>
      <c r="I56" s="78"/>
    </row>
    <row r="57" spans="1:10" ht="33" customHeight="1" x14ac:dyDescent="0.25">
      <c r="A57" s="85" t="s">
        <v>333</v>
      </c>
      <c r="B57" s="305">
        <f>'A6 Exploitation'!D46</f>
        <v>0</v>
      </c>
      <c r="C57" s="305"/>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3" t="s">
        <v>337</v>
      </c>
      <c r="C60" s="303"/>
      <c r="D60" s="78"/>
      <c r="E60" s="78"/>
      <c r="F60" s="78"/>
      <c r="G60" s="78"/>
      <c r="H60" s="78"/>
      <c r="I60" s="78"/>
      <c r="J60" s="77" t="str">
        <f>D18</f>
        <v>BOUMHAL</v>
      </c>
    </row>
    <row r="61" spans="1:10" ht="33" customHeight="1" x14ac:dyDescent="0.25">
      <c r="A61" s="86" t="s">
        <v>328</v>
      </c>
      <c r="B61" s="302">
        <f>'A1 Exploitation'!D103</f>
        <v>0.94594594594594594</v>
      </c>
      <c r="C61" s="302"/>
      <c r="D61" s="78"/>
      <c r="E61" s="78"/>
      <c r="F61" s="78"/>
      <c r="G61" s="78"/>
      <c r="H61" s="78"/>
      <c r="I61" s="78"/>
    </row>
    <row r="62" spans="1:10" ht="33" customHeight="1" x14ac:dyDescent="0.25">
      <c r="A62" s="85" t="s">
        <v>329</v>
      </c>
      <c r="B62" s="302">
        <f>'A2 Exploitation'!D103</f>
        <v>0.51282051282051277</v>
      </c>
      <c r="C62" s="302"/>
      <c r="D62" s="78"/>
      <c r="E62" s="78"/>
      <c r="F62" s="78"/>
      <c r="G62" s="78"/>
      <c r="H62" s="78"/>
      <c r="I62" s="78"/>
    </row>
    <row r="63" spans="1:10" ht="33" customHeight="1" x14ac:dyDescent="0.25">
      <c r="A63" s="86" t="s">
        <v>330</v>
      </c>
      <c r="B63" s="302">
        <f>'A3 Exploitation'!D103</f>
        <v>0.84722222222222221</v>
      </c>
      <c r="C63" s="302"/>
      <c r="D63" s="78"/>
      <c r="E63" s="78"/>
      <c r="F63" s="78"/>
      <c r="G63" s="78"/>
      <c r="H63" s="78"/>
      <c r="I63" s="78"/>
    </row>
    <row r="64" spans="1:10" ht="33" customHeight="1" x14ac:dyDescent="0.25">
      <c r="A64" s="86" t="s">
        <v>331</v>
      </c>
      <c r="B64" s="302">
        <f>'A4 Exploitation'!D103</f>
        <v>0</v>
      </c>
      <c r="C64" s="302"/>
      <c r="D64" s="78"/>
      <c r="E64" s="78"/>
      <c r="F64" s="78"/>
      <c r="G64" s="78"/>
      <c r="H64" s="78"/>
      <c r="I64" s="78"/>
    </row>
    <row r="65" spans="1:10" ht="33" customHeight="1" x14ac:dyDescent="0.25">
      <c r="A65" s="85" t="s">
        <v>332</v>
      </c>
      <c r="B65" s="302">
        <f>'A5 Exploitation'!D103</f>
        <v>0</v>
      </c>
      <c r="C65" s="302"/>
      <c r="D65" s="78"/>
      <c r="E65" s="78"/>
      <c r="F65" s="78"/>
      <c r="G65" s="78"/>
      <c r="H65" s="78"/>
      <c r="I65" s="78"/>
    </row>
    <row r="66" spans="1:10" ht="33" customHeight="1" x14ac:dyDescent="0.25">
      <c r="A66" s="85" t="s">
        <v>333</v>
      </c>
      <c r="B66" s="302">
        <f>'A6 Exploitation'!D103</f>
        <v>0</v>
      </c>
      <c r="C66" s="302"/>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3" t="s">
        <v>338</v>
      </c>
      <c r="C69" s="303"/>
      <c r="D69" s="78"/>
      <c r="E69" s="78"/>
      <c r="F69" s="78"/>
      <c r="G69" s="78"/>
      <c r="H69" s="78"/>
      <c r="I69" s="78"/>
      <c r="J69" s="77" t="str">
        <f>D18</f>
        <v>BOUMHAL</v>
      </c>
    </row>
    <row r="70" spans="1:10" ht="33" customHeight="1" x14ac:dyDescent="0.25">
      <c r="A70" s="86" t="s">
        <v>328</v>
      </c>
      <c r="B70" s="302">
        <f>'A1 Exploitation'!D158</f>
        <v>0.97142857142857142</v>
      </c>
      <c r="C70" s="302"/>
      <c r="D70" s="78"/>
      <c r="E70" s="78"/>
      <c r="F70" s="78"/>
      <c r="G70" s="78"/>
      <c r="H70" s="78"/>
      <c r="I70" s="78"/>
    </row>
    <row r="71" spans="1:10" ht="33" customHeight="1" x14ac:dyDescent="0.25">
      <c r="A71" s="85" t="s">
        <v>329</v>
      </c>
      <c r="B71" s="302">
        <f>'A2 Exploitation'!D158</f>
        <v>0.60810810810810811</v>
      </c>
      <c r="C71" s="302"/>
      <c r="D71" s="78"/>
      <c r="E71" s="78"/>
      <c r="F71" s="78"/>
      <c r="G71" s="78"/>
      <c r="H71" s="78"/>
      <c r="I71" s="78"/>
    </row>
    <row r="72" spans="1:10" ht="33" customHeight="1" x14ac:dyDescent="0.25">
      <c r="A72" s="86" t="s">
        <v>330</v>
      </c>
      <c r="B72" s="302">
        <f>'A3 Exploitation'!D158</f>
        <v>0.95714285714285718</v>
      </c>
      <c r="C72" s="302"/>
      <c r="D72" s="78"/>
      <c r="E72" s="78"/>
      <c r="F72" s="78"/>
      <c r="G72" s="78"/>
      <c r="H72" s="78"/>
      <c r="I72" s="78"/>
    </row>
    <row r="73" spans="1:10" ht="33" customHeight="1" x14ac:dyDescent="0.25">
      <c r="A73" s="86" t="s">
        <v>331</v>
      </c>
      <c r="B73" s="302">
        <f>'A4 Exploitation'!D158</f>
        <v>0</v>
      </c>
      <c r="C73" s="302"/>
      <c r="D73" s="78"/>
      <c r="E73" s="78"/>
      <c r="F73" s="78"/>
      <c r="G73" s="78"/>
      <c r="H73" s="78"/>
      <c r="I73" s="78"/>
    </row>
    <row r="74" spans="1:10" ht="33" customHeight="1" x14ac:dyDescent="0.25">
      <c r="A74" s="85" t="s">
        <v>332</v>
      </c>
      <c r="B74" s="302">
        <f>'A5 Exploitation'!D158</f>
        <v>0</v>
      </c>
      <c r="C74" s="302"/>
      <c r="D74" s="78"/>
      <c r="E74" s="78"/>
      <c r="F74" s="78"/>
      <c r="G74" s="78"/>
      <c r="H74" s="78"/>
      <c r="I74" s="78"/>
    </row>
    <row r="75" spans="1:10" ht="33" customHeight="1" x14ac:dyDescent="0.25">
      <c r="A75" s="85" t="s">
        <v>333</v>
      </c>
      <c r="B75" s="302">
        <f>'A6 Exploitation'!D158</f>
        <v>0</v>
      </c>
      <c r="C75" s="302"/>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3" t="s">
        <v>339</v>
      </c>
      <c r="C78" s="303"/>
      <c r="D78" s="78"/>
      <c r="E78" s="78"/>
      <c r="F78" s="78"/>
      <c r="G78" s="78"/>
      <c r="H78" s="78"/>
      <c r="I78" s="78"/>
      <c r="J78" s="77" t="str">
        <f>D18</f>
        <v>BOUMHAL</v>
      </c>
    </row>
    <row r="79" spans="1:10" ht="33" customHeight="1" x14ac:dyDescent="0.25">
      <c r="A79" s="86" t="s">
        <v>328</v>
      </c>
      <c r="B79" s="302">
        <f>'A1 Exploitation'!D205</f>
        <v>1</v>
      </c>
      <c r="C79" s="302"/>
      <c r="D79" s="78"/>
      <c r="E79" s="78"/>
      <c r="F79" s="78"/>
      <c r="G79" s="78"/>
      <c r="H79" s="78"/>
      <c r="I79" s="78"/>
    </row>
    <row r="80" spans="1:10" ht="33" customHeight="1" x14ac:dyDescent="0.25">
      <c r="A80" s="85" t="s">
        <v>329</v>
      </c>
      <c r="B80" s="302">
        <f>'A2 Exploitation'!D205</f>
        <v>0.75806451612903225</v>
      </c>
      <c r="C80" s="302"/>
      <c r="D80" s="78"/>
      <c r="E80" s="78"/>
      <c r="F80" s="78"/>
      <c r="G80" s="78"/>
      <c r="H80" s="78"/>
      <c r="I80" s="78"/>
    </row>
    <row r="81" spans="1:10" ht="33" customHeight="1" x14ac:dyDescent="0.25">
      <c r="A81" s="86" t="s">
        <v>330</v>
      </c>
      <c r="B81" s="302">
        <f>'A3 Exploitation'!D205</f>
        <v>0.78125</v>
      </c>
      <c r="C81" s="302"/>
      <c r="D81" s="78"/>
      <c r="E81" s="78"/>
      <c r="F81" s="78"/>
      <c r="G81" s="78"/>
      <c r="H81" s="78"/>
      <c r="I81" s="78"/>
    </row>
    <row r="82" spans="1:10" ht="33" customHeight="1" x14ac:dyDescent="0.25">
      <c r="A82" s="86" t="s">
        <v>331</v>
      </c>
      <c r="B82" s="302">
        <f>'A4 Exploitation'!D205</f>
        <v>0</v>
      </c>
      <c r="C82" s="302"/>
      <c r="D82" s="78"/>
      <c r="E82" s="78"/>
      <c r="F82" s="78"/>
      <c r="G82" s="78"/>
      <c r="H82" s="78"/>
      <c r="I82" s="78"/>
    </row>
    <row r="83" spans="1:10" ht="33" customHeight="1" x14ac:dyDescent="0.25">
      <c r="A83" s="85" t="s">
        <v>332</v>
      </c>
      <c r="B83" s="302">
        <f>'A5 Exploitation'!D205</f>
        <v>0</v>
      </c>
      <c r="C83" s="302"/>
      <c r="D83" s="78"/>
      <c r="E83" s="78"/>
      <c r="F83" s="78"/>
      <c r="G83" s="78"/>
      <c r="H83" s="78"/>
      <c r="I83" s="78"/>
    </row>
    <row r="84" spans="1:10" ht="33" customHeight="1" x14ac:dyDescent="0.25">
      <c r="A84" s="85" t="s">
        <v>333</v>
      </c>
      <c r="B84" s="302">
        <f>'A6 Exploitation'!D205</f>
        <v>0</v>
      </c>
      <c r="C84" s="302"/>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3" t="s">
        <v>340</v>
      </c>
      <c r="C87" s="303"/>
      <c r="D87" s="78"/>
      <c r="E87" s="78"/>
      <c r="F87" s="78"/>
      <c r="G87" s="78"/>
      <c r="H87" s="78"/>
      <c r="I87" s="78"/>
      <c r="J87" s="77" t="str">
        <f>D18</f>
        <v>BOUMHAL</v>
      </c>
    </row>
    <row r="88" spans="1:10" ht="33" customHeight="1" x14ac:dyDescent="0.25">
      <c r="A88" s="86" t="s">
        <v>328</v>
      </c>
      <c r="B88" s="302">
        <f>'A1 Exploitation'!D266</f>
        <v>0.96341463414634143</v>
      </c>
      <c r="C88" s="302"/>
      <c r="D88" s="78"/>
      <c r="E88" s="78"/>
      <c r="F88" s="78"/>
      <c r="G88" s="78"/>
      <c r="H88" s="78"/>
      <c r="I88" s="78"/>
    </row>
    <row r="89" spans="1:10" ht="33" customHeight="1" x14ac:dyDescent="0.25">
      <c r="A89" s="85" t="s">
        <v>329</v>
      </c>
      <c r="B89" s="302">
        <f>'A2 Exploitation'!D266</f>
        <v>0.88749999999999996</v>
      </c>
      <c r="C89" s="302"/>
      <c r="D89" s="78"/>
      <c r="E89" s="78"/>
      <c r="F89" s="78"/>
      <c r="G89" s="78"/>
      <c r="H89" s="78"/>
      <c r="I89" s="78"/>
    </row>
    <row r="90" spans="1:10" ht="33" customHeight="1" x14ac:dyDescent="0.25">
      <c r="A90" s="86" t="s">
        <v>330</v>
      </c>
      <c r="B90" s="302">
        <f>'A3 Exploitation'!D266</f>
        <v>0.8214285714285714</v>
      </c>
      <c r="C90" s="302"/>
      <c r="D90" s="78"/>
      <c r="E90" s="78"/>
      <c r="F90" s="78"/>
      <c r="G90" s="78"/>
      <c r="H90" s="78"/>
      <c r="I90" s="78"/>
    </row>
    <row r="91" spans="1:10" ht="33" customHeight="1" x14ac:dyDescent="0.25">
      <c r="A91" s="86" t="s">
        <v>331</v>
      </c>
      <c r="B91" s="302">
        <f>'A4 Exploitation'!D266</f>
        <v>0</v>
      </c>
      <c r="C91" s="302"/>
      <c r="D91" s="78"/>
      <c r="E91" s="78"/>
      <c r="F91" s="78"/>
      <c r="G91" s="78"/>
      <c r="H91" s="78"/>
      <c r="I91" s="78"/>
    </row>
    <row r="92" spans="1:10" ht="33" customHeight="1" x14ac:dyDescent="0.25">
      <c r="A92" s="85" t="s">
        <v>332</v>
      </c>
      <c r="B92" s="302">
        <f>'A5 Exploitation'!D266</f>
        <v>0</v>
      </c>
      <c r="C92" s="302"/>
      <c r="D92" s="78"/>
      <c r="E92" s="78"/>
      <c r="F92" s="78"/>
      <c r="G92" s="78"/>
      <c r="H92" s="78"/>
      <c r="I92" s="78"/>
    </row>
    <row r="93" spans="1:10" ht="33" customHeight="1" x14ac:dyDescent="0.25">
      <c r="A93" s="85" t="s">
        <v>333</v>
      </c>
      <c r="B93" s="302">
        <f>'A6 Exploitation'!D266</f>
        <v>0</v>
      </c>
      <c r="C93" s="302"/>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3" t="s">
        <v>341</v>
      </c>
      <c r="C96" s="303"/>
      <c r="D96" s="78"/>
      <c r="E96" s="78"/>
      <c r="F96" s="78"/>
      <c r="G96" s="78"/>
      <c r="H96" s="78"/>
      <c r="I96" s="78"/>
      <c r="J96" s="77" t="str">
        <f>D18</f>
        <v>BOUMHAL</v>
      </c>
    </row>
    <row r="97" spans="1:10" ht="33" customHeight="1" x14ac:dyDescent="0.25">
      <c r="A97" s="86" t="s">
        <v>328</v>
      </c>
      <c r="B97" s="302">
        <f>'A1 Exploitation'!D318</f>
        <v>0.95714285714285718</v>
      </c>
      <c r="C97" s="302"/>
      <c r="D97" s="78"/>
      <c r="E97" s="78"/>
      <c r="F97" s="78"/>
      <c r="G97" s="78"/>
      <c r="H97" s="78"/>
      <c r="I97" s="78"/>
    </row>
    <row r="98" spans="1:10" ht="33" customHeight="1" x14ac:dyDescent="0.25">
      <c r="A98" s="85" t="s">
        <v>329</v>
      </c>
      <c r="B98" s="302">
        <f>'A2 Exploitation'!D318</f>
        <v>0.69444444444444442</v>
      </c>
      <c r="C98" s="302"/>
      <c r="D98" s="78"/>
      <c r="E98" s="78"/>
      <c r="F98" s="78"/>
      <c r="G98" s="78"/>
      <c r="H98" s="78"/>
      <c r="I98" s="78"/>
    </row>
    <row r="99" spans="1:10" ht="33" customHeight="1" x14ac:dyDescent="0.25">
      <c r="A99" s="86" t="s">
        <v>330</v>
      </c>
      <c r="B99" s="302">
        <f>'A3 Exploitation'!D318</f>
        <v>0.9285714285714286</v>
      </c>
      <c r="C99" s="302"/>
      <c r="D99" s="78"/>
      <c r="E99" s="78"/>
      <c r="F99" s="78"/>
      <c r="G99" s="78"/>
      <c r="H99" s="78"/>
      <c r="I99" s="78"/>
    </row>
    <row r="100" spans="1:10" ht="33" customHeight="1" x14ac:dyDescent="0.25">
      <c r="A100" s="86" t="s">
        <v>331</v>
      </c>
      <c r="B100" s="302">
        <f>'A4 Exploitation'!D318</f>
        <v>0</v>
      </c>
      <c r="C100" s="302"/>
      <c r="D100" s="78"/>
      <c r="E100" s="78"/>
      <c r="F100" s="78"/>
      <c r="G100" s="78"/>
      <c r="H100" s="78"/>
      <c r="I100" s="78"/>
    </row>
    <row r="101" spans="1:10" ht="33" customHeight="1" x14ac:dyDescent="0.25">
      <c r="A101" s="85" t="s">
        <v>332</v>
      </c>
      <c r="B101" s="302">
        <f>'A5 Exploitation'!D318</f>
        <v>0</v>
      </c>
      <c r="C101" s="302"/>
      <c r="D101" s="78"/>
      <c r="E101" s="78"/>
      <c r="F101" s="78"/>
      <c r="G101" s="78"/>
      <c r="H101" s="78"/>
      <c r="I101" s="78"/>
    </row>
    <row r="102" spans="1:10" ht="33" customHeight="1" x14ac:dyDescent="0.25">
      <c r="A102" s="85" t="s">
        <v>333</v>
      </c>
      <c r="B102" s="302">
        <f>'A6 Exploitation'!D318</f>
        <v>0</v>
      </c>
      <c r="C102" s="302"/>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3" t="s">
        <v>342</v>
      </c>
      <c r="C105" s="303"/>
      <c r="D105" s="78"/>
      <c r="E105" s="78"/>
      <c r="F105" s="78"/>
      <c r="G105" s="78"/>
      <c r="H105" s="78"/>
      <c r="I105" s="78"/>
      <c r="J105" s="77" t="str">
        <f>D18</f>
        <v>BOUMHAL</v>
      </c>
    </row>
    <row r="106" spans="1:10" ht="33" customHeight="1" x14ac:dyDescent="0.25">
      <c r="A106" s="86" t="s">
        <v>328</v>
      </c>
      <c r="B106" s="302">
        <f>'A1 Exploitation'!D358</f>
        <v>1</v>
      </c>
      <c r="C106" s="302"/>
      <c r="D106" s="78"/>
      <c r="E106" s="78"/>
      <c r="F106" s="78"/>
      <c r="G106" s="78"/>
      <c r="H106" s="78"/>
      <c r="I106" s="78"/>
    </row>
    <row r="107" spans="1:10" ht="33" customHeight="1" x14ac:dyDescent="0.25">
      <c r="A107" s="85" t="s">
        <v>329</v>
      </c>
      <c r="B107" s="302">
        <f>'A2 Exploitation'!D358</f>
        <v>1</v>
      </c>
      <c r="C107" s="302"/>
      <c r="D107" s="78"/>
      <c r="E107" s="78"/>
      <c r="F107" s="78"/>
      <c r="G107" s="78"/>
      <c r="H107" s="78"/>
      <c r="I107" s="78"/>
    </row>
    <row r="108" spans="1:10" ht="33" customHeight="1" x14ac:dyDescent="0.25">
      <c r="A108" s="86" t="s">
        <v>330</v>
      </c>
      <c r="B108" s="302">
        <f>'A3 Exploitation'!D358</f>
        <v>0.97916666666666663</v>
      </c>
      <c r="C108" s="302"/>
      <c r="D108" s="78"/>
      <c r="E108" s="78"/>
      <c r="F108" s="78"/>
      <c r="G108" s="78"/>
      <c r="H108" s="78"/>
      <c r="I108" s="78"/>
    </row>
    <row r="109" spans="1:10" ht="33" customHeight="1" x14ac:dyDescent="0.25">
      <c r="A109" s="86" t="s">
        <v>331</v>
      </c>
      <c r="B109" s="302">
        <f>'A4 Exploitation'!D358</f>
        <v>0</v>
      </c>
      <c r="C109" s="302"/>
      <c r="D109" s="78"/>
      <c r="E109" s="78"/>
      <c r="F109" s="78"/>
      <c r="G109" s="78"/>
      <c r="H109" s="78"/>
      <c r="I109" s="78"/>
    </row>
    <row r="110" spans="1:10" ht="33" customHeight="1" x14ac:dyDescent="0.25">
      <c r="A110" s="85" t="s">
        <v>332</v>
      </c>
      <c r="B110" s="302">
        <f>'A5 Exploitation'!D358</f>
        <v>0</v>
      </c>
      <c r="C110" s="302"/>
      <c r="D110" s="78"/>
      <c r="E110" s="78"/>
      <c r="F110" s="78"/>
      <c r="G110" s="78"/>
      <c r="H110" s="78"/>
      <c r="I110" s="78"/>
    </row>
    <row r="111" spans="1:10" ht="33" customHeight="1" x14ac:dyDescent="0.25">
      <c r="A111" s="85" t="s">
        <v>333</v>
      </c>
      <c r="B111" s="302">
        <f>'A6 Exploitation'!D358</f>
        <v>0</v>
      </c>
      <c r="C111" s="302"/>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3" t="s">
        <v>343</v>
      </c>
      <c r="C114" s="303"/>
      <c r="D114" s="78"/>
      <c r="E114" s="78"/>
      <c r="F114" s="78"/>
      <c r="G114" s="78"/>
      <c r="H114" s="78"/>
      <c r="I114" s="78"/>
      <c r="J114" s="77" t="str">
        <f>D18</f>
        <v>BOUMHAL</v>
      </c>
    </row>
    <row r="115" spans="1:10" ht="33" customHeight="1" x14ac:dyDescent="0.25">
      <c r="A115" s="86" t="s">
        <v>328</v>
      </c>
      <c r="B115" s="302">
        <f>'A1 Exploitation'!D391</f>
        <v>0.77777777777777779</v>
      </c>
      <c r="C115" s="302"/>
      <c r="D115" s="78"/>
      <c r="E115" s="78"/>
      <c r="F115" s="78"/>
      <c r="G115" s="78"/>
      <c r="H115" s="78"/>
      <c r="I115" s="78"/>
    </row>
    <row r="116" spans="1:10" ht="33" customHeight="1" x14ac:dyDescent="0.25">
      <c r="A116" s="85" t="s">
        <v>329</v>
      </c>
      <c r="B116" s="302">
        <f>'A2 Exploitation'!D391</f>
        <v>0.96875</v>
      </c>
      <c r="C116" s="302"/>
      <c r="D116" s="78"/>
      <c r="E116" s="78"/>
      <c r="F116" s="78"/>
      <c r="G116" s="78"/>
      <c r="H116" s="78"/>
      <c r="I116" s="78"/>
    </row>
    <row r="117" spans="1:10" ht="33" customHeight="1" x14ac:dyDescent="0.25">
      <c r="A117" s="86" t="s">
        <v>330</v>
      </c>
      <c r="B117" s="302">
        <f>'A3 Exploitation'!D391</f>
        <v>0.97058823529411764</v>
      </c>
      <c r="C117" s="302"/>
      <c r="D117" s="78"/>
      <c r="E117" s="78"/>
      <c r="F117" s="78"/>
      <c r="G117" s="78"/>
      <c r="H117" s="78"/>
      <c r="I117" s="78"/>
    </row>
    <row r="118" spans="1:10" ht="33" customHeight="1" x14ac:dyDescent="0.25">
      <c r="A118" s="86" t="s">
        <v>331</v>
      </c>
      <c r="B118" s="302">
        <f>'A4 Exploitation'!D391</f>
        <v>0</v>
      </c>
      <c r="C118" s="302"/>
      <c r="D118" s="78"/>
      <c r="E118" s="78"/>
      <c r="F118" s="78"/>
      <c r="G118" s="78"/>
      <c r="H118" s="78"/>
      <c r="I118" s="78"/>
    </row>
    <row r="119" spans="1:10" ht="33" customHeight="1" x14ac:dyDescent="0.25">
      <c r="A119" s="85" t="s">
        <v>332</v>
      </c>
      <c r="B119" s="302">
        <f>'A5 Exploitation'!D391</f>
        <v>0</v>
      </c>
      <c r="C119" s="302"/>
      <c r="D119" s="78"/>
      <c r="E119" s="78"/>
      <c r="F119" s="78"/>
      <c r="G119" s="78"/>
      <c r="H119" s="78"/>
      <c r="I119" s="78"/>
    </row>
    <row r="120" spans="1:10" ht="33" customHeight="1" x14ac:dyDescent="0.25">
      <c r="A120" s="85" t="s">
        <v>333</v>
      </c>
      <c r="B120" s="302">
        <f>'A6 Exploitation'!D391</f>
        <v>0</v>
      </c>
      <c r="C120" s="302"/>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3" t="s">
        <v>344</v>
      </c>
      <c r="C123" s="303"/>
      <c r="D123" s="78"/>
      <c r="E123" s="78"/>
      <c r="F123" s="78"/>
      <c r="G123" s="78"/>
      <c r="H123" s="78"/>
      <c r="I123" s="78"/>
      <c r="J123" s="77" t="str">
        <f>D18</f>
        <v>BOUMHAL</v>
      </c>
    </row>
    <row r="124" spans="1:10" ht="33" customHeight="1" x14ac:dyDescent="0.25">
      <c r="A124" s="86" t="s">
        <v>328</v>
      </c>
      <c r="B124" s="302">
        <f>'A1 Exploitation'!D444</f>
        <v>0.91379310344827591</v>
      </c>
      <c r="C124" s="302"/>
      <c r="D124" s="78"/>
      <c r="E124" s="78"/>
      <c r="F124" s="78"/>
      <c r="G124" s="78"/>
      <c r="H124" s="78"/>
      <c r="I124" s="78"/>
    </row>
    <row r="125" spans="1:10" ht="33" customHeight="1" x14ac:dyDescent="0.25">
      <c r="A125" s="85" t="s">
        <v>329</v>
      </c>
      <c r="B125" s="302">
        <f>'A2 Exploitation'!D444</f>
        <v>0.98148148148148151</v>
      </c>
      <c r="C125" s="302"/>
      <c r="D125" s="78"/>
      <c r="E125" s="78"/>
      <c r="F125" s="78"/>
      <c r="G125" s="78"/>
      <c r="H125" s="78"/>
      <c r="I125" s="78"/>
    </row>
    <row r="126" spans="1:10" ht="33" customHeight="1" x14ac:dyDescent="0.25">
      <c r="A126" s="86" t="s">
        <v>330</v>
      </c>
      <c r="B126" s="302">
        <f>'A3 Exploitation'!D444</f>
        <v>1</v>
      </c>
      <c r="C126" s="302"/>
      <c r="D126" s="78"/>
      <c r="E126" s="78"/>
      <c r="F126" s="78"/>
      <c r="G126" s="78"/>
      <c r="H126" s="78"/>
      <c r="I126" s="78"/>
    </row>
    <row r="127" spans="1:10" ht="33" customHeight="1" x14ac:dyDescent="0.25">
      <c r="A127" s="86" t="s">
        <v>331</v>
      </c>
      <c r="B127" s="302">
        <f>'A4 Exploitation'!D444</f>
        <v>0</v>
      </c>
      <c r="C127" s="302"/>
      <c r="D127" s="78"/>
      <c r="E127" s="78"/>
      <c r="F127" s="78"/>
      <c r="G127" s="78"/>
      <c r="H127" s="78"/>
      <c r="I127" s="78"/>
    </row>
    <row r="128" spans="1:10" ht="33" customHeight="1" x14ac:dyDescent="0.25">
      <c r="A128" s="85" t="s">
        <v>332</v>
      </c>
      <c r="B128" s="302">
        <f>'A5 Exploitation'!D444</f>
        <v>0</v>
      </c>
      <c r="C128" s="302"/>
      <c r="D128" s="78"/>
      <c r="E128" s="78"/>
      <c r="F128" s="78"/>
      <c r="G128" s="78"/>
      <c r="H128" s="78"/>
      <c r="I128" s="78"/>
    </row>
    <row r="129" spans="1:10" ht="33" customHeight="1" x14ac:dyDescent="0.25">
      <c r="A129" s="85" t="s">
        <v>333</v>
      </c>
      <c r="B129" s="302">
        <f>'A6 Exploitation'!D444</f>
        <v>0</v>
      </c>
      <c r="C129" s="302"/>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3" t="s">
        <v>345</v>
      </c>
      <c r="C132" s="303"/>
      <c r="D132" s="78"/>
      <c r="E132" s="78"/>
      <c r="F132" s="78"/>
      <c r="G132" s="78"/>
      <c r="H132" s="78"/>
      <c r="I132" s="78"/>
      <c r="J132" s="77" t="str">
        <f>D18</f>
        <v>BOUMHAL</v>
      </c>
    </row>
    <row r="133" spans="1:10" ht="33" customHeight="1" x14ac:dyDescent="0.25">
      <c r="A133" s="86" t="s">
        <v>328</v>
      </c>
      <c r="B133" s="302">
        <f>'A1 Exploitation'!D481</f>
        <v>0.95238095238095233</v>
      </c>
      <c r="C133" s="302"/>
      <c r="D133" s="78"/>
      <c r="E133" s="78"/>
      <c r="F133" s="78"/>
      <c r="G133" s="78"/>
      <c r="H133" s="78"/>
      <c r="I133" s="78"/>
    </row>
    <row r="134" spans="1:10" ht="33" customHeight="1" x14ac:dyDescent="0.25">
      <c r="A134" s="85" t="s">
        <v>329</v>
      </c>
      <c r="B134" s="302">
        <f>'A2 Exploitation'!D481</f>
        <v>1</v>
      </c>
      <c r="C134" s="302"/>
      <c r="D134" s="78"/>
      <c r="E134" s="78"/>
      <c r="F134" s="78"/>
      <c r="G134" s="78"/>
      <c r="H134" s="78"/>
      <c r="I134" s="78"/>
    </row>
    <row r="135" spans="1:10" ht="33" customHeight="1" x14ac:dyDescent="0.25">
      <c r="A135" s="86" t="s">
        <v>330</v>
      </c>
      <c r="B135" s="302">
        <f>'A3 Exploitation'!D481</f>
        <v>1</v>
      </c>
      <c r="C135" s="302"/>
      <c r="D135" s="78"/>
      <c r="E135" s="78"/>
      <c r="F135" s="78"/>
      <c r="G135" s="78"/>
      <c r="H135" s="78"/>
      <c r="I135" s="78"/>
    </row>
    <row r="136" spans="1:10" ht="33" customHeight="1" x14ac:dyDescent="0.25">
      <c r="A136" s="86" t="s">
        <v>331</v>
      </c>
      <c r="B136" s="302">
        <f>'A4 Exploitation'!D481</f>
        <v>0</v>
      </c>
      <c r="C136" s="302"/>
      <c r="D136" s="78"/>
      <c r="E136" s="78"/>
      <c r="F136" s="78"/>
      <c r="G136" s="78"/>
      <c r="H136" s="78"/>
      <c r="I136" s="78"/>
    </row>
    <row r="137" spans="1:10" ht="33" customHeight="1" x14ac:dyDescent="0.25">
      <c r="A137" s="85" t="s">
        <v>332</v>
      </c>
      <c r="B137" s="302">
        <f>'A5 Exploitation'!D481</f>
        <v>0</v>
      </c>
      <c r="C137" s="302"/>
      <c r="D137" s="78"/>
      <c r="E137" s="78"/>
      <c r="F137" s="78"/>
      <c r="G137" s="78"/>
      <c r="H137" s="78"/>
      <c r="I137" s="78"/>
    </row>
    <row r="138" spans="1:10" ht="33" customHeight="1" x14ac:dyDescent="0.25">
      <c r="A138" s="85" t="s">
        <v>333</v>
      </c>
      <c r="B138" s="302">
        <f>'A6 Exploitation'!D481</f>
        <v>0</v>
      </c>
      <c r="C138" s="302"/>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3" t="s">
        <v>346</v>
      </c>
      <c r="C141" s="303"/>
      <c r="D141" s="78"/>
      <c r="E141" s="78"/>
      <c r="F141" s="78"/>
      <c r="G141" s="78"/>
      <c r="H141" s="78"/>
      <c r="I141" s="78"/>
      <c r="J141" s="77" t="str">
        <f>D18</f>
        <v>BOUMHAL</v>
      </c>
    </row>
    <row r="142" spans="1:10" ht="33" customHeight="1" x14ac:dyDescent="0.25">
      <c r="A142" s="86" t="s">
        <v>328</v>
      </c>
      <c r="B142" s="302">
        <f>'A1 Exploitation'!D503</f>
        <v>1</v>
      </c>
      <c r="C142" s="302"/>
      <c r="D142" s="78"/>
      <c r="E142" s="78"/>
      <c r="F142" s="78"/>
      <c r="G142" s="78"/>
      <c r="H142" s="78"/>
      <c r="I142" s="78"/>
    </row>
    <row r="143" spans="1:10" ht="33" customHeight="1" x14ac:dyDescent="0.25">
      <c r="A143" s="85" t="s">
        <v>329</v>
      </c>
      <c r="B143" s="302">
        <f>'A2 Exploitation'!D503</f>
        <v>1</v>
      </c>
      <c r="C143" s="302"/>
      <c r="D143" s="78"/>
      <c r="E143" s="78"/>
      <c r="F143" s="78"/>
      <c r="G143" s="78"/>
      <c r="H143" s="78"/>
      <c r="I143" s="78"/>
    </row>
    <row r="144" spans="1:10" ht="33" customHeight="1" x14ac:dyDescent="0.25">
      <c r="A144" s="86" t="s">
        <v>330</v>
      </c>
      <c r="B144" s="302">
        <f>'A3 Exploitation'!D503</f>
        <v>1</v>
      </c>
      <c r="C144" s="302"/>
      <c r="D144" s="78"/>
      <c r="E144" s="78"/>
      <c r="F144" s="78"/>
      <c r="G144" s="78"/>
      <c r="H144" s="78"/>
      <c r="I144" s="78"/>
    </row>
    <row r="145" spans="1:10" ht="33" customHeight="1" x14ac:dyDescent="0.25">
      <c r="A145" s="86" t="s">
        <v>331</v>
      </c>
      <c r="B145" s="302">
        <f>'A4 Exploitation'!D503</f>
        <v>0</v>
      </c>
      <c r="C145" s="302"/>
      <c r="D145" s="78"/>
      <c r="E145" s="78"/>
      <c r="F145" s="78"/>
      <c r="G145" s="78"/>
      <c r="H145" s="78"/>
      <c r="I145" s="78"/>
    </row>
    <row r="146" spans="1:10" ht="33" customHeight="1" x14ac:dyDescent="0.25">
      <c r="A146" s="85" t="s">
        <v>332</v>
      </c>
      <c r="B146" s="302">
        <f>'A5 Exploitation'!D503</f>
        <v>0</v>
      </c>
      <c r="C146" s="302"/>
      <c r="D146" s="78"/>
      <c r="E146" s="78"/>
      <c r="F146" s="78"/>
      <c r="G146" s="78"/>
      <c r="H146" s="78"/>
      <c r="I146" s="78"/>
    </row>
    <row r="147" spans="1:10" ht="33" customHeight="1" x14ac:dyDescent="0.25">
      <c r="A147" s="85" t="s">
        <v>333</v>
      </c>
      <c r="B147" s="302">
        <f>'A6 Exploitation'!D503</f>
        <v>0</v>
      </c>
      <c r="C147" s="302"/>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3" t="s">
        <v>347</v>
      </c>
      <c r="C150" s="303"/>
      <c r="D150" s="78"/>
      <c r="E150" s="78"/>
      <c r="F150" s="78"/>
      <c r="G150" s="78"/>
      <c r="H150" s="78"/>
      <c r="I150" s="78"/>
      <c r="J150" s="77" t="str">
        <f>D18</f>
        <v>BOUMHAL</v>
      </c>
    </row>
    <row r="151" spans="1:10" ht="33" customHeight="1" x14ac:dyDescent="0.25">
      <c r="A151" s="86" t="s">
        <v>328</v>
      </c>
      <c r="B151" s="302">
        <f>'A1 Exploitation'!D514</f>
        <v>0.75</v>
      </c>
      <c r="C151" s="302"/>
      <c r="D151" s="78"/>
      <c r="E151" s="78"/>
      <c r="F151" s="78"/>
      <c r="G151" s="78"/>
      <c r="H151" s="78"/>
      <c r="I151" s="78"/>
    </row>
    <row r="152" spans="1:10" ht="33" customHeight="1" x14ac:dyDescent="0.25">
      <c r="A152" s="85" t="s">
        <v>329</v>
      </c>
      <c r="B152" s="302">
        <f>'A2 Exploitation'!D514</f>
        <v>1</v>
      </c>
      <c r="C152" s="302"/>
      <c r="D152" s="78"/>
      <c r="E152" s="78"/>
      <c r="F152" s="78"/>
      <c r="G152" s="78"/>
      <c r="H152" s="78"/>
      <c r="I152" s="78"/>
    </row>
    <row r="153" spans="1:10" ht="33" customHeight="1" x14ac:dyDescent="0.25">
      <c r="A153" s="86" t="s">
        <v>330</v>
      </c>
      <c r="B153" s="302">
        <f>'A3 Exploitation'!D514</f>
        <v>0.875</v>
      </c>
      <c r="C153" s="302"/>
      <c r="D153" s="78"/>
      <c r="E153" s="78"/>
      <c r="F153" s="78"/>
      <c r="G153" s="78"/>
      <c r="H153" s="78"/>
      <c r="I153" s="78"/>
    </row>
    <row r="154" spans="1:10" ht="33" customHeight="1" x14ac:dyDescent="0.25">
      <c r="A154" s="86" t="s">
        <v>331</v>
      </c>
      <c r="B154" s="302">
        <f>'A4 Exploitation'!D514</f>
        <v>0</v>
      </c>
      <c r="C154" s="302"/>
      <c r="D154" s="78"/>
      <c r="E154" s="78"/>
      <c r="F154" s="78"/>
      <c r="G154" s="78"/>
      <c r="H154" s="78"/>
      <c r="I154" s="78"/>
    </row>
    <row r="155" spans="1:10" ht="33" customHeight="1" x14ac:dyDescent="0.25">
      <c r="A155" s="85" t="s">
        <v>332</v>
      </c>
      <c r="B155" s="302">
        <f>'A5 Exploitation'!D514</f>
        <v>0</v>
      </c>
      <c r="C155" s="302"/>
      <c r="D155" s="78"/>
      <c r="E155" s="78"/>
      <c r="F155" s="78"/>
      <c r="G155" s="78"/>
      <c r="H155" s="78"/>
      <c r="I155" s="78"/>
    </row>
    <row r="156" spans="1:10" ht="33" customHeight="1" x14ac:dyDescent="0.25">
      <c r="A156" s="85" t="s">
        <v>333</v>
      </c>
      <c r="B156" s="302">
        <f>'A6 Exploitation'!D514</f>
        <v>0</v>
      </c>
      <c r="C156" s="302"/>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4"/>
      <c r="C159" s="304"/>
      <c r="D159" s="78"/>
      <c r="E159" s="78"/>
      <c r="F159" s="78"/>
      <c r="G159" s="78"/>
      <c r="H159" s="78"/>
      <c r="I159" s="78"/>
    </row>
    <row r="160" spans="1:10" ht="33" customHeight="1" x14ac:dyDescent="0.25">
      <c r="A160" s="85" t="s">
        <v>326</v>
      </c>
      <c r="B160" s="303" t="s">
        <v>348</v>
      </c>
      <c r="C160" s="303"/>
      <c r="D160" s="78"/>
      <c r="E160" s="78"/>
      <c r="F160" s="78"/>
      <c r="G160" s="78"/>
      <c r="H160" s="78"/>
      <c r="I160" s="78"/>
      <c r="J160" s="77" t="str">
        <f>D18</f>
        <v>BOUMHAL</v>
      </c>
    </row>
    <row r="161" spans="1:10" ht="33" customHeight="1" x14ac:dyDescent="0.25">
      <c r="A161" s="86" t="s">
        <v>328</v>
      </c>
      <c r="B161" s="302">
        <f>'A1 Exploitation'!D534</f>
        <v>0.95454545454545459</v>
      </c>
      <c r="C161" s="302"/>
      <c r="D161" s="78"/>
      <c r="E161" s="78"/>
      <c r="F161" s="78"/>
      <c r="G161" s="78"/>
      <c r="H161" s="78"/>
      <c r="I161" s="78"/>
    </row>
    <row r="162" spans="1:10" ht="33" customHeight="1" x14ac:dyDescent="0.25">
      <c r="A162" s="85" t="s">
        <v>329</v>
      </c>
      <c r="B162" s="302">
        <f>'A2 Exploitation'!D534</f>
        <v>0.83333333333333337</v>
      </c>
      <c r="C162" s="302"/>
      <c r="D162" s="78"/>
      <c r="E162" s="78"/>
      <c r="F162" s="78"/>
      <c r="G162" s="78"/>
      <c r="H162" s="78"/>
      <c r="I162" s="78"/>
    </row>
    <row r="163" spans="1:10" ht="33" customHeight="1" x14ac:dyDescent="0.25">
      <c r="A163" s="86" t="s">
        <v>330</v>
      </c>
      <c r="B163" s="302">
        <f>'A3 Exploitation'!D534</f>
        <v>0.95454545454545459</v>
      </c>
      <c r="C163" s="302"/>
      <c r="D163" s="78"/>
      <c r="E163" s="78"/>
      <c r="F163" s="78"/>
      <c r="G163" s="78"/>
      <c r="H163" s="78"/>
      <c r="I163" s="78"/>
    </row>
    <row r="164" spans="1:10" ht="33" customHeight="1" x14ac:dyDescent="0.25">
      <c r="A164" s="86" t="s">
        <v>331</v>
      </c>
      <c r="B164" s="302">
        <f>'A4 Exploitation'!D534</f>
        <v>0</v>
      </c>
      <c r="C164" s="302"/>
    </row>
    <row r="165" spans="1:10" ht="33" customHeight="1" x14ac:dyDescent="0.25">
      <c r="A165" s="85" t="s">
        <v>332</v>
      </c>
      <c r="B165" s="302">
        <f>'A5 Exploitation'!D534</f>
        <v>0</v>
      </c>
      <c r="C165" s="302"/>
    </row>
    <row r="166" spans="1:10" ht="18" x14ac:dyDescent="0.25">
      <c r="A166" s="85" t="s">
        <v>333</v>
      </c>
      <c r="B166" s="302">
        <f>'A6 Exploitation'!D534</f>
        <v>0</v>
      </c>
      <c r="C166" s="302"/>
    </row>
    <row r="167" spans="1:10" ht="18.75" x14ac:dyDescent="0.25">
      <c r="A167" s="89"/>
      <c r="B167" s="82"/>
      <c r="C167" s="82"/>
    </row>
    <row r="168" spans="1:10" ht="33" customHeight="1" x14ac:dyDescent="0.25">
      <c r="A168" s="89"/>
      <c r="B168" s="82"/>
      <c r="C168" s="82"/>
    </row>
    <row r="169" spans="1:10" ht="33" customHeight="1" x14ac:dyDescent="0.25">
      <c r="A169" s="85" t="s">
        <v>326</v>
      </c>
      <c r="B169" s="303" t="s">
        <v>349</v>
      </c>
      <c r="C169" s="303"/>
      <c r="J169" s="77" t="str">
        <f>D18</f>
        <v>BOUMHAL</v>
      </c>
    </row>
    <row r="170" spans="1:10" ht="33" customHeight="1" x14ac:dyDescent="0.25">
      <c r="A170" s="86" t="s">
        <v>328</v>
      </c>
      <c r="B170" s="302">
        <f>'A1 Exploitation'!D545</f>
        <v>0.83333333333333337</v>
      </c>
      <c r="C170" s="302"/>
    </row>
    <row r="171" spans="1:10" ht="33" customHeight="1" x14ac:dyDescent="0.25">
      <c r="A171" s="85" t="s">
        <v>329</v>
      </c>
      <c r="B171" s="302">
        <f>'A2 Exploitation'!D545</f>
        <v>1</v>
      </c>
      <c r="C171" s="302"/>
    </row>
    <row r="172" spans="1:10" ht="33" customHeight="1" x14ac:dyDescent="0.25">
      <c r="A172" s="86" t="s">
        <v>330</v>
      </c>
      <c r="B172" s="302">
        <f>'A3 Exploitation'!D545</f>
        <v>1</v>
      </c>
      <c r="C172" s="302"/>
    </row>
    <row r="173" spans="1:10" ht="33" customHeight="1" x14ac:dyDescent="0.25">
      <c r="A173" s="86" t="s">
        <v>331</v>
      </c>
      <c r="B173" s="302">
        <f>'A4 Exploitation'!D545</f>
        <v>0</v>
      </c>
      <c r="C173" s="302"/>
    </row>
    <row r="174" spans="1:10" ht="33" customHeight="1" x14ac:dyDescent="0.25">
      <c r="A174" s="85" t="s">
        <v>332</v>
      </c>
      <c r="B174" s="302">
        <f>'A5 Exploitation'!D545</f>
        <v>0</v>
      </c>
      <c r="C174" s="302"/>
    </row>
    <row r="175" spans="1:10" ht="18" x14ac:dyDescent="0.25">
      <c r="A175" s="85" t="s">
        <v>333</v>
      </c>
      <c r="B175" s="302">
        <f>'A6 Exploitation'!D545</f>
        <v>0</v>
      </c>
      <c r="C175" s="302"/>
    </row>
    <row r="176" spans="1:10" ht="18.75" x14ac:dyDescent="0.25">
      <c r="A176" s="89"/>
      <c r="B176" s="82"/>
      <c r="C176" s="82"/>
    </row>
    <row r="177" spans="1:10" ht="33" customHeight="1" x14ac:dyDescent="0.25">
      <c r="A177" s="89"/>
      <c r="B177" s="82"/>
      <c r="C177" s="82"/>
    </row>
    <row r="178" spans="1:10" ht="33" customHeight="1" x14ac:dyDescent="0.25">
      <c r="A178" s="85" t="s">
        <v>326</v>
      </c>
      <c r="B178" s="303" t="s">
        <v>350</v>
      </c>
      <c r="C178" s="303"/>
      <c r="J178" s="77" t="str">
        <f>D18</f>
        <v>BOUMHAL</v>
      </c>
    </row>
    <row r="179" spans="1:10" ht="33" customHeight="1" x14ac:dyDescent="0.25">
      <c r="A179" s="86" t="s">
        <v>328</v>
      </c>
      <c r="B179" s="302">
        <f>'A1 Technique'!D199</f>
        <v>0.8571428571428571</v>
      </c>
      <c r="C179" s="302"/>
    </row>
    <row r="180" spans="1:10" ht="33" customHeight="1" x14ac:dyDescent="0.25">
      <c r="A180" s="85" t="s">
        <v>329</v>
      </c>
      <c r="B180" s="302">
        <f>'A2 Technique'!D199</f>
        <v>0.79565217391304344</v>
      </c>
      <c r="C180" s="302"/>
    </row>
    <row r="181" spans="1:10" ht="33" customHeight="1" x14ac:dyDescent="0.25">
      <c r="A181" s="86" t="s">
        <v>330</v>
      </c>
      <c r="B181" s="302">
        <f>'A3 Technique'!D199</f>
        <v>0.87394957983193278</v>
      </c>
      <c r="C181" s="302"/>
    </row>
    <row r="182" spans="1:10" ht="33" customHeight="1" x14ac:dyDescent="0.25">
      <c r="A182" s="86" t="s">
        <v>331</v>
      </c>
      <c r="B182" s="302">
        <f>'A4 Technique'!D199</f>
        <v>0</v>
      </c>
      <c r="C182" s="302"/>
    </row>
    <row r="183" spans="1:10" ht="33" customHeight="1" x14ac:dyDescent="0.25">
      <c r="A183" s="85" t="s">
        <v>332</v>
      </c>
      <c r="B183" s="302">
        <f>'A5 Technique'!D199</f>
        <v>0</v>
      </c>
      <c r="C183" s="302"/>
    </row>
    <row r="184" spans="1:10" ht="18" x14ac:dyDescent="0.25">
      <c r="A184" s="85" t="s">
        <v>333</v>
      </c>
      <c r="B184" s="302">
        <f>'A6 Technique'!D199</f>
        <v>0</v>
      </c>
      <c r="C184" s="302"/>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D444" sqref="D44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0" t="s">
        <v>179</v>
      </c>
      <c r="B7" s="330"/>
      <c r="C7" s="330"/>
      <c r="D7" s="330"/>
      <c r="E7" s="330"/>
      <c r="F7" s="330"/>
      <c r="G7" s="125"/>
    </row>
    <row r="8" spans="1:7" ht="29.25" x14ac:dyDescent="0.45">
      <c r="A8" s="331" t="str">
        <f>'Page de garde'!D18</f>
        <v>BOUMHAL</v>
      </c>
      <c r="B8" s="331"/>
      <c r="C8" s="331"/>
      <c r="D8" s="331"/>
      <c r="E8" s="331"/>
      <c r="F8" s="331"/>
      <c r="G8" s="125"/>
    </row>
    <row r="9" spans="1:7" ht="24" x14ac:dyDescent="0.45">
      <c r="A9" s="14" t="s">
        <v>42</v>
      </c>
      <c r="B9" s="332"/>
      <c r="C9" s="332"/>
      <c r="D9" s="332"/>
      <c r="E9" s="332"/>
      <c r="F9" s="332"/>
      <c r="G9" s="125"/>
    </row>
    <row r="10" spans="1:7" ht="24" x14ac:dyDescent="0.45">
      <c r="A10" s="15" t="s">
        <v>44</v>
      </c>
      <c r="B10" s="333"/>
      <c r="C10" s="333"/>
      <c r="D10" s="333"/>
      <c r="E10" s="333"/>
      <c r="F10" s="333"/>
      <c r="G10" s="125"/>
    </row>
    <row r="11" spans="1:7" ht="24" x14ac:dyDescent="0.45">
      <c r="A11" s="14" t="s">
        <v>43</v>
      </c>
      <c r="B11" s="328"/>
      <c r="C11" s="328"/>
      <c r="D11" s="328"/>
      <c r="E11" s="328"/>
      <c r="F11" s="328"/>
      <c r="G11" s="125"/>
    </row>
    <row r="12" spans="1:7" ht="24" x14ac:dyDescent="0.45">
      <c r="A12" s="14" t="s">
        <v>239</v>
      </c>
      <c r="B12" s="326">
        <f>D549</f>
        <v>0</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0" t="s">
        <v>30</v>
      </c>
      <c r="B17" s="311" t="s">
        <v>31</v>
      </c>
      <c r="C17" s="311"/>
      <c r="D17" s="311" t="s">
        <v>46</v>
      </c>
      <c r="E17" s="312" t="s">
        <v>310</v>
      </c>
      <c r="F17" s="312" t="s">
        <v>358</v>
      </c>
    </row>
    <row r="18" spans="1:8" ht="16.5" customHeight="1" x14ac:dyDescent="0.3">
      <c r="A18" s="310"/>
      <c r="B18" s="41" t="s">
        <v>34</v>
      </c>
      <c r="C18" s="41" t="s">
        <v>33</v>
      </c>
      <c r="D18" s="311"/>
      <c r="E18" s="312"/>
      <c r="F18" s="312"/>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0" t="s">
        <v>379</v>
      </c>
      <c r="B38" s="321"/>
      <c r="C38" s="321"/>
      <c r="D38" s="321"/>
      <c r="E38" s="321"/>
      <c r="F38" s="322"/>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0" t="s">
        <v>30</v>
      </c>
      <c r="B50" s="311" t="s">
        <v>31</v>
      </c>
      <c r="C50" s="311"/>
      <c r="D50" s="311" t="s">
        <v>46</v>
      </c>
      <c r="E50" s="312" t="s">
        <v>310</v>
      </c>
      <c r="F50" s="312" t="s">
        <v>360</v>
      </c>
      <c r="G50" s="127"/>
    </row>
    <row r="51" spans="1:7" ht="16.5" customHeight="1" x14ac:dyDescent="0.3">
      <c r="A51" s="310"/>
      <c r="B51" s="41" t="s">
        <v>34</v>
      </c>
      <c r="C51" s="41" t="s">
        <v>33</v>
      </c>
      <c r="D51" s="311"/>
      <c r="E51" s="312"/>
      <c r="F51" s="312"/>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0" t="s">
        <v>379</v>
      </c>
      <c r="B94" s="321"/>
      <c r="C94" s="321"/>
      <c r="D94" s="321"/>
      <c r="E94" s="321"/>
      <c r="F94" s="322"/>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0" t="s">
        <v>30</v>
      </c>
      <c r="B107" s="311" t="s">
        <v>31</v>
      </c>
      <c r="C107" s="311"/>
      <c r="D107" s="311" t="s">
        <v>46</v>
      </c>
      <c r="E107" s="312" t="s">
        <v>310</v>
      </c>
      <c r="F107" s="312" t="s">
        <v>360</v>
      </c>
    </row>
    <row r="108" spans="1:7" ht="16.5" customHeight="1" x14ac:dyDescent="0.3">
      <c r="A108" s="310"/>
      <c r="B108" s="41" t="s">
        <v>34</v>
      </c>
      <c r="C108" s="41" t="s">
        <v>33</v>
      </c>
      <c r="D108" s="311"/>
      <c r="E108" s="312"/>
      <c r="F108" s="312"/>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0" t="s">
        <v>30</v>
      </c>
      <c r="B162" s="311" t="s">
        <v>31</v>
      </c>
      <c r="C162" s="311"/>
      <c r="D162" s="311" t="s">
        <v>46</v>
      </c>
      <c r="E162" s="312" t="s">
        <v>310</v>
      </c>
      <c r="F162" s="312" t="s">
        <v>360</v>
      </c>
      <c r="G162" s="127"/>
    </row>
    <row r="163" spans="1:7" ht="16.5" customHeight="1" x14ac:dyDescent="0.3">
      <c r="A163" s="310"/>
      <c r="B163" s="41" t="s">
        <v>34</v>
      </c>
      <c r="C163" s="41" t="s">
        <v>33</v>
      </c>
      <c r="D163" s="311"/>
      <c r="E163" s="312"/>
      <c r="F163" s="312"/>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6" t="s">
        <v>379</v>
      </c>
      <c r="B195" s="316"/>
      <c r="C195" s="316"/>
      <c r="D195" s="316"/>
      <c r="E195" s="316"/>
      <c r="F195" s="316"/>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0" t="s">
        <v>30</v>
      </c>
      <c r="B209" s="311" t="s">
        <v>31</v>
      </c>
      <c r="C209" s="311"/>
      <c r="D209" s="311" t="s">
        <v>46</v>
      </c>
      <c r="E209" s="312" t="s">
        <v>310</v>
      </c>
      <c r="F209" s="312" t="s">
        <v>360</v>
      </c>
      <c r="G209" s="127"/>
    </row>
    <row r="210" spans="1:7" ht="16.5" customHeight="1" x14ac:dyDescent="0.3">
      <c r="A210" s="310"/>
      <c r="B210" s="41" t="s">
        <v>34</v>
      </c>
      <c r="C210" s="41" t="s">
        <v>33</v>
      </c>
      <c r="D210" s="311"/>
      <c r="E210" s="312"/>
      <c r="F210" s="312"/>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6" t="s">
        <v>379</v>
      </c>
      <c r="B256" s="316"/>
      <c r="C256" s="316"/>
      <c r="D256" s="316"/>
      <c r="E256" s="316"/>
      <c r="F256" s="316"/>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IF(D543=0,"0","NA")))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0" t="s">
        <v>30</v>
      </c>
      <c r="B270" s="311" t="s">
        <v>31</v>
      </c>
      <c r="C270" s="311"/>
      <c r="D270" s="311" t="s">
        <v>46</v>
      </c>
      <c r="E270" s="312" t="s">
        <v>310</v>
      </c>
      <c r="F270" s="312" t="s">
        <v>360</v>
      </c>
      <c r="G270" s="214"/>
    </row>
    <row r="271" spans="1:7" s="16" customFormat="1" ht="16.5" customHeight="1" x14ac:dyDescent="0.3">
      <c r="A271" s="310"/>
      <c r="B271" s="41" t="s">
        <v>34</v>
      </c>
      <c r="C271" s="41" t="s">
        <v>33</v>
      </c>
      <c r="D271" s="311"/>
      <c r="E271" s="312"/>
      <c r="F271" s="312"/>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7" t="s">
        <v>396</v>
      </c>
      <c r="B308" s="318"/>
      <c r="C308" s="318"/>
      <c r="D308" s="318"/>
      <c r="E308" s="318"/>
      <c r="F308" s="319"/>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0" t="s">
        <v>30</v>
      </c>
      <c r="B322" s="311" t="s">
        <v>31</v>
      </c>
      <c r="C322" s="311"/>
      <c r="D322" s="311" t="s">
        <v>46</v>
      </c>
      <c r="E322" s="312" t="s">
        <v>310</v>
      </c>
      <c r="F322" s="312" t="s">
        <v>360</v>
      </c>
      <c r="G322" s="127"/>
    </row>
    <row r="323" spans="1:7" ht="16.5" customHeight="1" x14ac:dyDescent="0.3">
      <c r="A323" s="310"/>
      <c r="B323" s="41" t="s">
        <v>34</v>
      </c>
      <c r="C323" s="41" t="s">
        <v>33</v>
      </c>
      <c r="D323" s="311"/>
      <c r="E323" s="312"/>
      <c r="F323" s="312"/>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7" t="s">
        <v>379</v>
      </c>
      <c r="B349" s="318"/>
      <c r="C349" s="318"/>
      <c r="D349" s="318"/>
      <c r="E349" s="318"/>
      <c r="F349" s="318"/>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0" t="s">
        <v>30</v>
      </c>
      <c r="B362" s="311" t="s">
        <v>31</v>
      </c>
      <c r="C362" s="311"/>
      <c r="D362" s="311" t="s">
        <v>46</v>
      </c>
      <c r="E362" s="312" t="s">
        <v>310</v>
      </c>
      <c r="F362" s="312" t="s">
        <v>360</v>
      </c>
      <c r="G362" s="127"/>
    </row>
    <row r="363" spans="1:7" ht="16.5" customHeight="1" x14ac:dyDescent="0.3">
      <c r="A363" s="310"/>
      <c r="B363" s="41" t="s">
        <v>34</v>
      </c>
      <c r="C363" s="41" t="s">
        <v>33</v>
      </c>
      <c r="D363" s="311"/>
      <c r="E363" s="312"/>
      <c r="F363" s="312"/>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6" t="s">
        <v>379</v>
      </c>
      <c r="B383" s="316"/>
      <c r="C383" s="316"/>
      <c r="D383" s="316"/>
      <c r="E383" s="316"/>
      <c r="F383" s="316"/>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IF(D586=0,"0","NA")))</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0" t="s">
        <v>30</v>
      </c>
      <c r="B395" s="311" t="s">
        <v>31</v>
      </c>
      <c r="C395" s="311"/>
      <c r="D395" s="311" t="s">
        <v>46</v>
      </c>
      <c r="E395" s="312" t="s">
        <v>310</v>
      </c>
      <c r="F395" s="312" t="s">
        <v>360</v>
      </c>
      <c r="G395" s="127"/>
    </row>
    <row r="396" spans="1:7" ht="16.5" customHeight="1" x14ac:dyDescent="0.3">
      <c r="A396" s="310"/>
      <c r="B396" s="41" t="s">
        <v>34</v>
      </c>
      <c r="C396" s="41" t="s">
        <v>33</v>
      </c>
      <c r="D396" s="311"/>
      <c r="E396" s="312"/>
      <c r="F396" s="312"/>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6" t="s">
        <v>379</v>
      </c>
      <c r="B435" s="316"/>
      <c r="C435" s="316"/>
      <c r="D435" s="316"/>
      <c r="E435" s="316"/>
      <c r="F435" s="316"/>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IF(D539=0,"0","NA")))</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0" t="s">
        <v>30</v>
      </c>
      <c r="B448" s="311" t="s">
        <v>31</v>
      </c>
      <c r="C448" s="311"/>
      <c r="D448" s="311" t="s">
        <v>46</v>
      </c>
      <c r="E448" s="312" t="s">
        <v>310</v>
      </c>
      <c r="F448" s="312" t="s">
        <v>360</v>
      </c>
      <c r="G448" s="127"/>
    </row>
    <row r="449" spans="1:6" ht="16.5" customHeight="1" x14ac:dyDescent="0.3">
      <c r="A449" s="310"/>
      <c r="B449" s="41" t="s">
        <v>34</v>
      </c>
      <c r="C449" s="41" t="s">
        <v>33</v>
      </c>
      <c r="D449" s="311"/>
      <c r="E449" s="312"/>
      <c r="F449" s="312"/>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3" t="s">
        <v>379</v>
      </c>
      <c r="B471" s="314"/>
      <c r="C471" s="314"/>
      <c r="D471" s="314"/>
      <c r="E471" s="314"/>
      <c r="F471" s="314"/>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IF(D576=0,"0","NA")))</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5" t="s">
        <v>367</v>
      </c>
      <c r="B483" s="315"/>
      <c r="C483" s="315"/>
      <c r="D483" s="315"/>
      <c r="E483" s="185"/>
      <c r="F483" s="201"/>
    </row>
    <row r="484" spans="1:7" x14ac:dyDescent="0.3">
      <c r="A484" s="74">
        <f>B11</f>
        <v>0</v>
      </c>
      <c r="B484" s="124"/>
      <c r="C484" s="135"/>
      <c r="D484" s="124"/>
    </row>
    <row r="485" spans="1:7" ht="16.5" customHeight="1" x14ac:dyDescent="0.3">
      <c r="A485" s="310" t="s">
        <v>30</v>
      </c>
      <c r="B485" s="311" t="s">
        <v>31</v>
      </c>
      <c r="C485" s="311"/>
      <c r="D485" s="311" t="s">
        <v>46</v>
      </c>
      <c r="E485" s="312" t="s">
        <v>310</v>
      </c>
      <c r="F485" s="312" t="s">
        <v>360</v>
      </c>
      <c r="G485" s="127"/>
    </row>
    <row r="486" spans="1:7" ht="16.5" customHeight="1" x14ac:dyDescent="0.3">
      <c r="A486" s="310"/>
      <c r="B486" s="41" t="s">
        <v>34</v>
      </c>
      <c r="C486" s="41" t="s">
        <v>33</v>
      </c>
      <c r="D486" s="311"/>
      <c r="E486" s="312"/>
      <c r="F486" s="312"/>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IF(D598=0,"0","NA")))</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0" t="s">
        <v>30</v>
      </c>
      <c r="B507" s="311" t="s">
        <v>31</v>
      </c>
      <c r="C507" s="311"/>
      <c r="D507" s="311" t="s">
        <v>46</v>
      </c>
      <c r="E507" s="312" t="s">
        <v>310</v>
      </c>
      <c r="F507" s="312" t="s">
        <v>360</v>
      </c>
      <c r="G507" s="127"/>
    </row>
    <row r="508" spans="1:7" ht="16.5" customHeight="1" x14ac:dyDescent="0.3">
      <c r="A508" s="310"/>
      <c r="B508" s="41" t="s">
        <v>34</v>
      </c>
      <c r="C508" s="41" t="s">
        <v>33</v>
      </c>
      <c r="D508" s="311"/>
      <c r="E508" s="312"/>
      <c r="F508" s="312"/>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0" t="s">
        <v>30</v>
      </c>
      <c r="B518" s="311" t="s">
        <v>31</v>
      </c>
      <c r="C518" s="311"/>
      <c r="D518" s="311" t="s">
        <v>46</v>
      </c>
      <c r="E518" s="312" t="s">
        <v>310</v>
      </c>
      <c r="F518" s="312" t="s">
        <v>360</v>
      </c>
      <c r="G518" s="127"/>
    </row>
    <row r="519" spans="1:7" ht="16.5" customHeight="1" x14ac:dyDescent="0.3">
      <c r="A519" s="310"/>
      <c r="B519" s="41" t="s">
        <v>34</v>
      </c>
      <c r="C519" s="41" t="s">
        <v>33</v>
      </c>
      <c r="D519" s="311"/>
      <c r="E519" s="312"/>
      <c r="F519" s="312"/>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0" t="s">
        <v>30</v>
      </c>
      <c r="B538" s="311" t="s">
        <v>31</v>
      </c>
      <c r="C538" s="311"/>
      <c r="D538" s="311" t="s">
        <v>46</v>
      </c>
      <c r="E538" s="312" t="s">
        <v>310</v>
      </c>
      <c r="F538" s="312" t="s">
        <v>360</v>
      </c>
      <c r="G538" s="127"/>
    </row>
    <row r="539" spans="1:7" ht="16.5" customHeight="1" x14ac:dyDescent="0.3">
      <c r="A539" s="310"/>
      <c r="B539" s="41" t="s">
        <v>34</v>
      </c>
      <c r="C539" s="41" t="s">
        <v>33</v>
      </c>
      <c r="D539" s="311"/>
      <c r="E539" s="312"/>
      <c r="F539" s="312"/>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5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7c5ijz1Tdip6tI2LZx3BV9GiQDabY1xDe0Pid95zVcSB6FsENAWjEZfG5hAqwmX3cSoQ1wxN/mgFGv4FlWHpA==" saltValue="gBJl1djWvjZWJ9XlxMrOm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0" t="s">
        <v>50</v>
      </c>
      <c r="B6" s="350"/>
      <c r="C6" s="350"/>
      <c r="D6" s="350"/>
      <c r="E6" s="350"/>
      <c r="F6" s="350"/>
      <c r="G6" s="125"/>
    </row>
    <row r="7" spans="1:7" s="12" customFormat="1" ht="21.75" customHeight="1" x14ac:dyDescent="0.45">
      <c r="A7" s="331" t="str">
        <f>'A5 Exploitation'!A8:F8</f>
        <v>BOUMHAL</v>
      </c>
      <c r="B7" s="331"/>
      <c r="C7" s="331"/>
      <c r="D7" s="331"/>
      <c r="E7" s="331"/>
      <c r="F7" s="331"/>
      <c r="G7" s="125"/>
    </row>
    <row r="8" spans="1:7" s="12" customFormat="1" ht="24" x14ac:dyDescent="0.45">
      <c r="A8" s="14" t="s">
        <v>42</v>
      </c>
      <c r="B8" s="351">
        <f>'A5 Exploitation'!B9:F9</f>
        <v>0</v>
      </c>
      <c r="C8" s="351"/>
      <c r="D8" s="351"/>
      <c r="E8" s="351"/>
      <c r="F8" s="351"/>
      <c r="G8" s="125"/>
    </row>
    <row r="9" spans="1:7" s="12" customFormat="1" ht="24" x14ac:dyDescent="0.45">
      <c r="A9" s="15" t="s">
        <v>44</v>
      </c>
      <c r="B9" s="352">
        <f>'A5 Exploitation'!B10:F10</f>
        <v>0</v>
      </c>
      <c r="C9" s="352"/>
      <c r="D9" s="352"/>
      <c r="E9" s="352"/>
      <c r="F9" s="352"/>
      <c r="G9" s="125"/>
    </row>
    <row r="10" spans="1:7" s="12" customFormat="1" ht="24" x14ac:dyDescent="0.45">
      <c r="A10" s="14" t="s">
        <v>43</v>
      </c>
      <c r="B10" s="349">
        <f>'A5 Exploitation'!B11:F11</f>
        <v>0</v>
      </c>
      <c r="C10" s="349"/>
      <c r="D10" s="349"/>
      <c r="E10" s="349"/>
      <c r="F10" s="349"/>
      <c r="G10" s="125"/>
    </row>
    <row r="11" spans="1:7" s="12" customFormat="1" ht="24" x14ac:dyDescent="0.45">
      <c r="A11" s="14" t="s">
        <v>294</v>
      </c>
      <c r="B11" s="348">
        <f>D199</f>
        <v>0</v>
      </c>
      <c r="C11" s="348"/>
      <c r="D11" s="348"/>
      <c r="E11" s="348"/>
      <c r="F11" s="348"/>
      <c r="G11" s="125"/>
    </row>
    <row r="12" spans="1:7" s="12" customFormat="1" ht="22.5" x14ac:dyDescent="0.45">
      <c r="A12" s="11"/>
      <c r="D12" s="327"/>
      <c r="E12" s="327"/>
      <c r="F12" s="327"/>
      <c r="G12" s="327"/>
    </row>
    <row r="13" spans="1:7" s="12" customFormat="1" ht="11.25" customHeight="1" x14ac:dyDescent="0.3">
      <c r="A13" s="310" t="s">
        <v>30</v>
      </c>
      <c r="B13" s="311" t="s">
        <v>31</v>
      </c>
      <c r="C13" s="311"/>
      <c r="D13" s="311" t="s">
        <v>46</v>
      </c>
      <c r="E13" s="311" t="s">
        <v>190</v>
      </c>
      <c r="F13" s="311" t="s">
        <v>191</v>
      </c>
      <c r="G13" s="112"/>
    </row>
    <row r="14" spans="1:7" s="12" customFormat="1" ht="12.75" customHeight="1" x14ac:dyDescent="0.3">
      <c r="A14" s="310"/>
      <c r="B14" s="34" t="s">
        <v>34</v>
      </c>
      <c r="C14" s="34" t="s">
        <v>33</v>
      </c>
      <c r="D14" s="311"/>
      <c r="E14" s="311"/>
      <c r="F14" s="311"/>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5" t="s">
        <v>36</v>
      </c>
      <c r="B22" s="341"/>
      <c r="C22" s="342"/>
      <c r="D22" s="258">
        <f>SUM(B17:C21)</f>
        <v>0</v>
      </c>
    </row>
    <row r="23" spans="1:7" x14ac:dyDescent="0.3">
      <c r="A23" s="336" t="s">
        <v>295</v>
      </c>
      <c r="B23" s="337"/>
      <c r="C23" s="338"/>
      <c r="D23" s="33">
        <f>D22/(COUNT(B17:C21)*2)</f>
        <v>0</v>
      </c>
    </row>
    <row r="24" spans="1:7" s="22" customFormat="1" x14ac:dyDescent="0.3">
      <c r="A24" s="26"/>
      <c r="B24" s="27"/>
      <c r="C24" s="27"/>
      <c r="D24" s="28"/>
      <c r="G24" s="126"/>
    </row>
    <row r="25" spans="1:7" ht="19.5" x14ac:dyDescent="0.4">
      <c r="A25" s="334" t="s">
        <v>4</v>
      </c>
      <c r="B25" s="335"/>
      <c r="C25" s="335"/>
      <c r="D25" s="335"/>
      <c r="E25" s="335"/>
      <c r="F25" s="335"/>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6" t="s">
        <v>36</v>
      </c>
      <c r="B33" s="337"/>
      <c r="C33" s="338"/>
      <c r="D33" s="257">
        <f>SUM(B26:C32)</f>
        <v>0</v>
      </c>
    </row>
    <row r="34" spans="1:7" x14ac:dyDescent="0.3">
      <c r="A34" s="336" t="s">
        <v>295</v>
      </c>
      <c r="B34" s="337"/>
      <c r="C34" s="338"/>
      <c r="D34" s="33">
        <f>D33/(COUNT(B26:C32)*2)</f>
        <v>0</v>
      </c>
    </row>
    <row r="35" spans="1:7" s="22" customFormat="1" x14ac:dyDescent="0.3">
      <c r="A35" s="26"/>
      <c r="B35" s="27"/>
      <c r="C35" s="27"/>
      <c r="D35" s="28"/>
      <c r="G35" s="126"/>
    </row>
    <row r="36" spans="1:7" s="22" customFormat="1" ht="19.5" x14ac:dyDescent="0.4">
      <c r="A36" s="334" t="s">
        <v>219</v>
      </c>
      <c r="B36" s="335"/>
      <c r="C36" s="335"/>
      <c r="D36" s="335"/>
      <c r="E36" s="335"/>
      <c r="F36" s="33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6" t="s">
        <v>36</v>
      </c>
      <c r="B42" s="337"/>
      <c r="C42" s="338"/>
      <c r="D42" s="257">
        <f>SUM(B37:C41)</f>
        <v>0</v>
      </c>
      <c r="E42" s="13"/>
      <c r="F42" s="13"/>
      <c r="G42" s="126"/>
    </row>
    <row r="43" spans="1:7" s="22" customFormat="1" x14ac:dyDescent="0.3">
      <c r="A43" s="336" t="s">
        <v>295</v>
      </c>
      <c r="B43" s="337"/>
      <c r="C43" s="338"/>
      <c r="D43" s="33">
        <f>D42/(COUNT(B37:C41)*2)</f>
        <v>0</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6" t="s">
        <v>36</v>
      </c>
      <c r="B52" s="337"/>
      <c r="C52" s="338"/>
      <c r="D52" s="257">
        <f>SUM(B46:C51)</f>
        <v>0</v>
      </c>
    </row>
    <row r="53" spans="1:7" x14ac:dyDescent="0.3">
      <c r="A53" s="336" t="s">
        <v>295</v>
      </c>
      <c r="B53" s="337"/>
      <c r="C53" s="338"/>
      <c r="D53" s="33">
        <f>D52/(COUNT(B46:C51)*2)</f>
        <v>0</v>
      </c>
    </row>
    <row r="54" spans="1:7" s="22" customFormat="1" x14ac:dyDescent="0.3">
      <c r="A54" s="26"/>
      <c r="B54" s="27"/>
      <c r="C54" s="27"/>
      <c r="D54" s="28"/>
      <c r="G54" s="126"/>
    </row>
    <row r="55" spans="1:7" ht="19.5" x14ac:dyDescent="0.4">
      <c r="A55" s="334" t="s">
        <v>8</v>
      </c>
      <c r="B55" s="335"/>
      <c r="C55" s="335"/>
      <c r="D55" s="335"/>
      <c r="E55" s="335"/>
      <c r="F55" s="335"/>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6" t="s">
        <v>36</v>
      </c>
      <c r="B63" s="337"/>
      <c r="C63" s="338"/>
      <c r="D63" s="257">
        <f>SUM(B56:C62)</f>
        <v>0</v>
      </c>
    </row>
    <row r="64" spans="1:7" x14ac:dyDescent="0.3">
      <c r="A64" s="336" t="s">
        <v>295</v>
      </c>
      <c r="B64" s="337"/>
      <c r="C64" s="338"/>
      <c r="D64" s="33">
        <f>D63/(COUNT(B56:C62)*2)</f>
        <v>0</v>
      </c>
    </row>
    <row r="65" spans="1:7" s="22" customFormat="1" x14ac:dyDescent="0.3">
      <c r="A65" s="26"/>
      <c r="B65" s="27"/>
      <c r="C65" s="27"/>
      <c r="D65" s="28"/>
      <c r="G65" s="126"/>
    </row>
    <row r="66" spans="1:7" ht="19.5" x14ac:dyDescent="0.4">
      <c r="A66" s="334" t="s">
        <v>130</v>
      </c>
      <c r="B66" s="335"/>
      <c r="C66" s="335"/>
      <c r="D66" s="335"/>
      <c r="E66" s="335"/>
      <c r="F66" s="335"/>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6" t="s">
        <v>36</v>
      </c>
      <c r="B84" s="337"/>
      <c r="C84" s="338"/>
      <c r="D84" s="257">
        <f>SUM(B67:C83)</f>
        <v>0</v>
      </c>
    </row>
    <row r="85" spans="1:7" x14ac:dyDescent="0.3">
      <c r="A85" s="336" t="s">
        <v>295</v>
      </c>
      <c r="B85" s="337"/>
      <c r="C85" s="338"/>
      <c r="D85" s="33">
        <f>D84/(COUNT(B67:C83)*2)</f>
        <v>0</v>
      </c>
    </row>
    <row r="86" spans="1:7" s="22" customFormat="1" x14ac:dyDescent="0.3">
      <c r="A86" s="26"/>
      <c r="B86" s="27"/>
      <c r="C86" s="27"/>
      <c r="D86" s="28"/>
      <c r="G86" s="126"/>
    </row>
    <row r="87" spans="1:7" ht="19.5" x14ac:dyDescent="0.4">
      <c r="A87" s="334" t="s">
        <v>211</v>
      </c>
      <c r="B87" s="335"/>
      <c r="C87" s="335"/>
      <c r="D87" s="335"/>
      <c r="E87" s="335"/>
      <c r="F87" s="335"/>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6" t="s">
        <v>36</v>
      </c>
      <c r="B102" s="337"/>
      <c r="C102" s="338"/>
      <c r="D102" s="257">
        <f>SUM(B88:C101)</f>
        <v>0</v>
      </c>
    </row>
    <row r="103" spans="1:7" x14ac:dyDescent="0.3">
      <c r="A103" s="336" t="s">
        <v>295</v>
      </c>
      <c r="B103" s="337"/>
      <c r="C103" s="338"/>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4" t="s">
        <v>212</v>
      </c>
      <c r="B106" s="335"/>
      <c r="C106" s="335"/>
      <c r="D106" s="335"/>
      <c r="E106" s="335"/>
      <c r="F106" s="335"/>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6" t="s">
        <v>36</v>
      </c>
      <c r="B118" s="337"/>
      <c r="C118" s="338"/>
      <c r="D118" s="257">
        <f>SUM(B107:C117)</f>
        <v>0</v>
      </c>
      <c r="E118" s="13"/>
      <c r="F118" s="13"/>
      <c r="G118" s="126"/>
    </row>
    <row r="119" spans="1:7" s="22" customFormat="1" x14ac:dyDescent="0.3">
      <c r="A119" s="336" t="s">
        <v>295</v>
      </c>
      <c r="B119" s="337"/>
      <c r="C119" s="338"/>
      <c r="D119" s="33">
        <f>D118/(COUNT(B107:C117)*2)</f>
        <v>0</v>
      </c>
      <c r="E119" s="13"/>
      <c r="F119" s="13"/>
      <c r="G119" s="126"/>
    </row>
    <row r="120" spans="1:7" s="22" customFormat="1" x14ac:dyDescent="0.3">
      <c r="A120" s="26"/>
      <c r="B120" s="27"/>
      <c r="C120" s="27"/>
      <c r="D120" s="28"/>
      <c r="G120" s="126"/>
    </row>
    <row r="121" spans="1:7" ht="19.5" x14ac:dyDescent="0.4">
      <c r="A121" s="334" t="s">
        <v>185</v>
      </c>
      <c r="B121" s="335"/>
      <c r="C121" s="335"/>
      <c r="D121" s="335"/>
      <c r="E121" s="335"/>
      <c r="F121" s="335"/>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6" t="s">
        <v>36</v>
      </c>
      <c r="B133" s="337"/>
      <c r="C133" s="338"/>
      <c r="D133" s="257">
        <f>SUM(B122:C132)</f>
        <v>0</v>
      </c>
    </row>
    <row r="134" spans="1:7" x14ac:dyDescent="0.3">
      <c r="A134" s="336" t="s">
        <v>295</v>
      </c>
      <c r="B134" s="337"/>
      <c r="C134" s="338"/>
      <c r="D134" s="32">
        <f>D133/(COUNT(B122:C132)*2)</f>
        <v>0</v>
      </c>
    </row>
    <row r="135" spans="1:7" s="22" customFormat="1" x14ac:dyDescent="0.3">
      <c r="A135" s="26"/>
      <c r="B135" s="27"/>
      <c r="C135" s="27"/>
      <c r="D135" s="31"/>
      <c r="G135" s="126"/>
    </row>
    <row r="136" spans="1:7" ht="19.5" x14ac:dyDescent="0.4">
      <c r="A136" s="334" t="s">
        <v>71</v>
      </c>
      <c r="B136" s="335"/>
      <c r="C136" s="335"/>
      <c r="D136" s="335"/>
      <c r="E136" s="335"/>
      <c r="F136" s="335"/>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6" t="s">
        <v>36</v>
      </c>
      <c r="B149" s="337"/>
      <c r="C149" s="338"/>
      <c r="D149" s="257">
        <f>SUM(B137:C148)</f>
        <v>0</v>
      </c>
    </row>
    <row r="150" spans="1:7" x14ac:dyDescent="0.3">
      <c r="A150" s="336" t="s">
        <v>295</v>
      </c>
      <c r="B150" s="337"/>
      <c r="C150" s="338"/>
      <c r="D150" s="33">
        <f>D149/(COUNT(B137:C148)*2)</f>
        <v>0</v>
      </c>
    </row>
    <row r="151" spans="1:7" s="22" customFormat="1" x14ac:dyDescent="0.3">
      <c r="A151" s="26"/>
      <c r="B151" s="27"/>
      <c r="C151" s="27"/>
      <c r="D151" s="28"/>
      <c r="G151" s="126"/>
    </row>
    <row r="152" spans="1:7" ht="19.5" x14ac:dyDescent="0.4">
      <c r="A152" s="334" t="s">
        <v>217</v>
      </c>
      <c r="B152" s="335"/>
      <c r="C152" s="335"/>
      <c r="D152" s="335"/>
      <c r="E152" s="335"/>
      <c r="F152" s="335"/>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6" t="s">
        <v>36</v>
      </c>
      <c r="B161" s="341"/>
      <c r="C161" s="342"/>
      <c r="D161" s="258">
        <f>SUM(B153:C160)</f>
        <v>0</v>
      </c>
    </row>
    <row r="162" spans="1:7" x14ac:dyDescent="0.3">
      <c r="A162" s="336" t="s">
        <v>295</v>
      </c>
      <c r="B162" s="337"/>
      <c r="C162" s="338"/>
      <c r="D162" s="33">
        <f>D161/(COUNT(B153:C160)*2)</f>
        <v>0</v>
      </c>
    </row>
    <row r="163" spans="1:7" s="22" customFormat="1" x14ac:dyDescent="0.3">
      <c r="A163" s="26"/>
      <c r="B163" s="27"/>
      <c r="C163" s="29"/>
      <c r="D163" s="30"/>
      <c r="G163" s="126"/>
    </row>
    <row r="164" spans="1:7" ht="19.5" x14ac:dyDescent="0.4">
      <c r="A164" s="334" t="s">
        <v>77</v>
      </c>
      <c r="B164" s="335"/>
      <c r="C164" s="335"/>
      <c r="D164" s="335"/>
      <c r="E164" s="335"/>
      <c r="F164" s="335"/>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6" t="s">
        <v>36</v>
      </c>
      <c r="B169" s="337"/>
      <c r="C169" s="338"/>
      <c r="D169" s="257">
        <f>SUM(B165:C168)</f>
        <v>0</v>
      </c>
    </row>
    <row r="170" spans="1:7" x14ac:dyDescent="0.3">
      <c r="A170" s="336" t="s">
        <v>295</v>
      </c>
      <c r="B170" s="337"/>
      <c r="C170" s="338"/>
      <c r="D170" s="33">
        <f>D169/(COUNT(B165:C168)*2)</f>
        <v>0</v>
      </c>
    </row>
    <row r="171" spans="1:7" s="22" customFormat="1" x14ac:dyDescent="0.3">
      <c r="A171" s="26"/>
      <c r="B171" s="27"/>
      <c r="C171" s="27"/>
      <c r="D171" s="28"/>
      <c r="G171" s="126"/>
    </row>
    <row r="172" spans="1:7" ht="19.5" x14ac:dyDescent="0.4">
      <c r="A172" s="339" t="s">
        <v>17</v>
      </c>
      <c r="B172" s="340"/>
      <c r="C172" s="340"/>
      <c r="D172" s="340"/>
      <c r="E172" s="340"/>
      <c r="F172" s="34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6" t="s">
        <v>36</v>
      </c>
      <c r="B177" s="337"/>
      <c r="C177" s="338"/>
      <c r="D177" s="257">
        <f>SUM(B173:C176)</f>
        <v>0</v>
      </c>
    </row>
    <row r="178" spans="1:7" x14ac:dyDescent="0.3">
      <c r="A178" s="336" t="s">
        <v>295</v>
      </c>
      <c r="B178" s="337"/>
      <c r="C178" s="338"/>
      <c r="D178" s="33">
        <f>D177/(COUNT(B173:C176)*2)</f>
        <v>0</v>
      </c>
    </row>
    <row r="179" spans="1:7" s="22" customFormat="1" x14ac:dyDescent="0.3">
      <c r="A179" s="26"/>
      <c r="B179" s="27"/>
      <c r="C179" s="27"/>
      <c r="D179" s="28"/>
      <c r="G179" s="126"/>
    </row>
    <row r="180" spans="1:7" ht="19.5" x14ac:dyDescent="0.4">
      <c r="A180" s="334" t="s">
        <v>78</v>
      </c>
      <c r="B180" s="335"/>
      <c r="C180" s="335"/>
      <c r="D180" s="335"/>
      <c r="E180" s="335"/>
      <c r="F180" s="335"/>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6" t="s">
        <v>36</v>
      </c>
      <c r="B186" s="337"/>
      <c r="C186" s="338"/>
      <c r="D186" s="257">
        <f>SUM(B181:C185)</f>
        <v>0</v>
      </c>
    </row>
    <row r="187" spans="1:7" x14ac:dyDescent="0.3">
      <c r="A187" s="336" t="s">
        <v>295</v>
      </c>
      <c r="B187" s="337"/>
      <c r="C187" s="338"/>
      <c r="D187" s="33">
        <f>D186/(COUNT(B181:C185)*2)</f>
        <v>0</v>
      </c>
    </row>
    <row r="188" spans="1:7" s="22" customFormat="1" x14ac:dyDescent="0.3">
      <c r="A188" s="26"/>
      <c r="B188" s="27"/>
      <c r="C188" s="27"/>
      <c r="D188" s="28"/>
      <c r="G188" s="126"/>
    </row>
    <row r="189" spans="1:7" ht="19.5" x14ac:dyDescent="0.4">
      <c r="A189" s="334" t="s">
        <v>216</v>
      </c>
      <c r="B189" s="335"/>
      <c r="C189" s="335"/>
      <c r="D189" s="335"/>
      <c r="E189" s="335"/>
      <c r="F189" s="335"/>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6" t="s">
        <v>36</v>
      </c>
      <c r="B194" s="337"/>
      <c r="C194" s="338"/>
      <c r="D194" s="54">
        <f>SUM(B190:C193)</f>
        <v>0</v>
      </c>
    </row>
    <row r="195" spans="1:6" x14ac:dyDescent="0.3">
      <c r="A195" s="336" t="s">
        <v>295</v>
      </c>
      <c r="B195" s="337"/>
      <c r="C195" s="338"/>
      <c r="D195" s="33">
        <f>D194/(COUNT(B190:C193)*2)</f>
        <v>0</v>
      </c>
    </row>
    <row r="197" spans="1:6" ht="18" x14ac:dyDescent="0.35">
      <c r="A197" s="64" t="s">
        <v>246</v>
      </c>
      <c r="B197" s="63"/>
      <c r="C197" s="63"/>
      <c r="D197" s="295" t="e">
        <f>E197/F197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D444" sqref="D44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0" t="s">
        <v>179</v>
      </c>
      <c r="B7" s="330"/>
      <c r="C7" s="330"/>
      <c r="D7" s="330"/>
      <c r="E7" s="330"/>
      <c r="F7" s="330"/>
      <c r="G7" s="125"/>
    </row>
    <row r="8" spans="1:7" ht="29.25" x14ac:dyDescent="0.45">
      <c r="A8" s="331" t="str">
        <f>'Page de garde'!D18</f>
        <v>BOUMHAL</v>
      </c>
      <c r="B8" s="331"/>
      <c r="C8" s="331"/>
      <c r="D8" s="331"/>
      <c r="E8" s="331"/>
      <c r="F8" s="331"/>
      <c r="G8" s="125"/>
    </row>
    <row r="9" spans="1:7" ht="24" x14ac:dyDescent="0.45">
      <c r="A9" s="14" t="s">
        <v>42</v>
      </c>
      <c r="B9" s="332"/>
      <c r="C9" s="332"/>
      <c r="D9" s="332"/>
      <c r="E9" s="332"/>
      <c r="F9" s="332"/>
      <c r="G9" s="125"/>
    </row>
    <row r="10" spans="1:7" ht="24" x14ac:dyDescent="0.45">
      <c r="A10" s="15" t="s">
        <v>44</v>
      </c>
      <c r="B10" s="333"/>
      <c r="C10" s="333"/>
      <c r="D10" s="333"/>
      <c r="E10" s="333"/>
      <c r="F10" s="333"/>
      <c r="G10" s="125"/>
    </row>
    <row r="11" spans="1:7" ht="24" x14ac:dyDescent="0.45">
      <c r="A11" s="14" t="s">
        <v>43</v>
      </c>
      <c r="B11" s="328"/>
      <c r="C11" s="328"/>
      <c r="D11" s="328"/>
      <c r="E11" s="328"/>
      <c r="F11" s="328"/>
      <c r="G11" s="125"/>
    </row>
    <row r="12" spans="1:7" ht="24" x14ac:dyDescent="0.45">
      <c r="A12" s="14" t="s">
        <v>239</v>
      </c>
      <c r="B12" s="326">
        <f>D549</f>
        <v>0</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0" t="s">
        <v>30</v>
      </c>
      <c r="B17" s="311" t="s">
        <v>31</v>
      </c>
      <c r="C17" s="311"/>
      <c r="D17" s="311" t="s">
        <v>46</v>
      </c>
      <c r="E17" s="312" t="s">
        <v>310</v>
      </c>
      <c r="F17" s="312" t="s">
        <v>358</v>
      </c>
    </row>
    <row r="18" spans="1:8" ht="16.5" customHeight="1" x14ac:dyDescent="0.3">
      <c r="A18" s="310"/>
      <c r="B18" s="41" t="s">
        <v>34</v>
      </c>
      <c r="C18" s="41" t="s">
        <v>33</v>
      </c>
      <c r="D18" s="311"/>
      <c r="E18" s="312"/>
      <c r="F18" s="312"/>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0" t="s">
        <v>379</v>
      </c>
      <c r="B38" s="321"/>
      <c r="C38" s="321"/>
      <c r="D38" s="321"/>
      <c r="E38" s="321"/>
      <c r="F38" s="322"/>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0" t="s">
        <v>30</v>
      </c>
      <c r="B50" s="311" t="s">
        <v>31</v>
      </c>
      <c r="C50" s="311"/>
      <c r="D50" s="311" t="s">
        <v>46</v>
      </c>
      <c r="E50" s="312" t="s">
        <v>310</v>
      </c>
      <c r="F50" s="312" t="s">
        <v>360</v>
      </c>
      <c r="G50" s="127"/>
    </row>
    <row r="51" spans="1:7" ht="16.5" customHeight="1" x14ac:dyDescent="0.3">
      <c r="A51" s="310"/>
      <c r="B51" s="41" t="s">
        <v>34</v>
      </c>
      <c r="C51" s="41" t="s">
        <v>33</v>
      </c>
      <c r="D51" s="311"/>
      <c r="E51" s="312"/>
      <c r="F51" s="312"/>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0" t="s">
        <v>379</v>
      </c>
      <c r="B94" s="321"/>
      <c r="C94" s="321"/>
      <c r="D94" s="321"/>
      <c r="E94" s="321"/>
      <c r="F94" s="322"/>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0" t="s">
        <v>30</v>
      </c>
      <c r="B107" s="311" t="s">
        <v>31</v>
      </c>
      <c r="C107" s="311"/>
      <c r="D107" s="311" t="s">
        <v>46</v>
      </c>
      <c r="E107" s="312" t="s">
        <v>310</v>
      </c>
      <c r="F107" s="312" t="s">
        <v>360</v>
      </c>
    </row>
    <row r="108" spans="1:7" ht="16.5" customHeight="1" x14ac:dyDescent="0.3">
      <c r="A108" s="310"/>
      <c r="B108" s="41" t="s">
        <v>34</v>
      </c>
      <c r="C108" s="41" t="s">
        <v>33</v>
      </c>
      <c r="D108" s="311"/>
      <c r="E108" s="312"/>
      <c r="F108" s="312"/>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0" t="s">
        <v>30</v>
      </c>
      <c r="B162" s="311" t="s">
        <v>31</v>
      </c>
      <c r="C162" s="311"/>
      <c r="D162" s="311" t="s">
        <v>46</v>
      </c>
      <c r="E162" s="312" t="s">
        <v>310</v>
      </c>
      <c r="F162" s="312" t="s">
        <v>360</v>
      </c>
      <c r="G162" s="127"/>
    </row>
    <row r="163" spans="1:7" ht="16.5" customHeight="1" x14ac:dyDescent="0.3">
      <c r="A163" s="310"/>
      <c r="B163" s="41" t="s">
        <v>34</v>
      </c>
      <c r="C163" s="41" t="s">
        <v>33</v>
      </c>
      <c r="D163" s="311"/>
      <c r="E163" s="312"/>
      <c r="F163" s="312"/>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6" t="s">
        <v>379</v>
      </c>
      <c r="B195" s="316"/>
      <c r="C195" s="316"/>
      <c r="D195" s="316"/>
      <c r="E195" s="316"/>
      <c r="F195" s="316"/>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0" t="s">
        <v>30</v>
      </c>
      <c r="B209" s="311" t="s">
        <v>31</v>
      </c>
      <c r="C209" s="311"/>
      <c r="D209" s="311" t="s">
        <v>46</v>
      </c>
      <c r="E209" s="312" t="s">
        <v>310</v>
      </c>
      <c r="F209" s="312" t="s">
        <v>360</v>
      </c>
      <c r="G209" s="127"/>
    </row>
    <row r="210" spans="1:7" ht="16.5" customHeight="1" x14ac:dyDescent="0.3">
      <c r="A210" s="310"/>
      <c r="B210" s="41" t="s">
        <v>34</v>
      </c>
      <c r="C210" s="41" t="s">
        <v>33</v>
      </c>
      <c r="D210" s="311"/>
      <c r="E210" s="312"/>
      <c r="F210" s="312"/>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6" t="s">
        <v>379</v>
      </c>
      <c r="B256" s="316"/>
      <c r="C256" s="316"/>
      <c r="D256" s="316"/>
      <c r="E256" s="316"/>
      <c r="F256" s="316"/>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IF(D543=0,"0","NA")))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0" t="s">
        <v>30</v>
      </c>
      <c r="B270" s="311" t="s">
        <v>31</v>
      </c>
      <c r="C270" s="311"/>
      <c r="D270" s="311" t="s">
        <v>46</v>
      </c>
      <c r="E270" s="312" t="s">
        <v>310</v>
      </c>
      <c r="F270" s="312" t="s">
        <v>360</v>
      </c>
      <c r="G270" s="214"/>
    </row>
    <row r="271" spans="1:7" s="16" customFormat="1" ht="16.5" customHeight="1" x14ac:dyDescent="0.3">
      <c r="A271" s="310"/>
      <c r="B271" s="41" t="s">
        <v>34</v>
      </c>
      <c r="C271" s="41" t="s">
        <v>33</v>
      </c>
      <c r="D271" s="311"/>
      <c r="E271" s="312"/>
      <c r="F271" s="312"/>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7" t="s">
        <v>396</v>
      </c>
      <c r="B308" s="318"/>
      <c r="C308" s="318"/>
      <c r="D308" s="318"/>
      <c r="E308" s="318"/>
      <c r="F308" s="319"/>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0" t="s">
        <v>30</v>
      </c>
      <c r="B322" s="311" t="s">
        <v>31</v>
      </c>
      <c r="C322" s="311"/>
      <c r="D322" s="311" t="s">
        <v>46</v>
      </c>
      <c r="E322" s="312" t="s">
        <v>310</v>
      </c>
      <c r="F322" s="312" t="s">
        <v>360</v>
      </c>
      <c r="G322" s="127"/>
    </row>
    <row r="323" spans="1:7" ht="16.5" customHeight="1" x14ac:dyDescent="0.3">
      <c r="A323" s="310"/>
      <c r="B323" s="41" t="s">
        <v>34</v>
      </c>
      <c r="C323" s="41" t="s">
        <v>33</v>
      </c>
      <c r="D323" s="311"/>
      <c r="E323" s="312"/>
      <c r="F323" s="312"/>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7" t="s">
        <v>379</v>
      </c>
      <c r="B349" s="318"/>
      <c r="C349" s="318"/>
      <c r="D349" s="318"/>
      <c r="E349" s="318"/>
      <c r="F349" s="318"/>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0" t="s">
        <v>30</v>
      </c>
      <c r="B362" s="311" t="s">
        <v>31</v>
      </c>
      <c r="C362" s="311"/>
      <c r="D362" s="311" t="s">
        <v>46</v>
      </c>
      <c r="E362" s="312" t="s">
        <v>310</v>
      </c>
      <c r="F362" s="312" t="s">
        <v>360</v>
      </c>
      <c r="G362" s="127"/>
    </row>
    <row r="363" spans="1:7" ht="16.5" customHeight="1" x14ac:dyDescent="0.3">
      <c r="A363" s="310"/>
      <c r="B363" s="41" t="s">
        <v>34</v>
      </c>
      <c r="C363" s="41" t="s">
        <v>33</v>
      </c>
      <c r="D363" s="311"/>
      <c r="E363" s="312"/>
      <c r="F363" s="312"/>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6" t="s">
        <v>379</v>
      </c>
      <c r="B383" s="316"/>
      <c r="C383" s="316"/>
      <c r="D383" s="316"/>
      <c r="E383" s="316"/>
      <c r="F383" s="316"/>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IF(D586=0,"0","NA")))</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0" t="s">
        <v>30</v>
      </c>
      <c r="B395" s="311" t="s">
        <v>31</v>
      </c>
      <c r="C395" s="311"/>
      <c r="D395" s="311" t="s">
        <v>46</v>
      </c>
      <c r="E395" s="312" t="s">
        <v>310</v>
      </c>
      <c r="F395" s="312" t="s">
        <v>360</v>
      </c>
      <c r="G395" s="127"/>
    </row>
    <row r="396" spans="1:7" ht="16.5" customHeight="1" x14ac:dyDescent="0.3">
      <c r="A396" s="310"/>
      <c r="B396" s="41" t="s">
        <v>34</v>
      </c>
      <c r="C396" s="41" t="s">
        <v>33</v>
      </c>
      <c r="D396" s="311"/>
      <c r="E396" s="312"/>
      <c r="F396" s="312"/>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6" t="s">
        <v>379</v>
      </c>
      <c r="B435" s="316"/>
      <c r="C435" s="316"/>
      <c r="D435" s="316"/>
      <c r="E435" s="316"/>
      <c r="F435" s="316"/>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IF(D539=0,"0","NA")))</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0" t="s">
        <v>30</v>
      </c>
      <c r="B448" s="311" t="s">
        <v>31</v>
      </c>
      <c r="C448" s="311"/>
      <c r="D448" s="311" t="s">
        <v>46</v>
      </c>
      <c r="E448" s="312" t="s">
        <v>310</v>
      </c>
      <c r="F448" s="312" t="s">
        <v>360</v>
      </c>
      <c r="G448" s="127"/>
    </row>
    <row r="449" spans="1:6" ht="16.5" customHeight="1" x14ac:dyDescent="0.3">
      <c r="A449" s="310"/>
      <c r="B449" s="41" t="s">
        <v>34</v>
      </c>
      <c r="C449" s="41" t="s">
        <v>33</v>
      </c>
      <c r="D449" s="311"/>
      <c r="E449" s="312"/>
      <c r="F449" s="312"/>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3" t="s">
        <v>379</v>
      </c>
      <c r="B471" s="314"/>
      <c r="C471" s="314"/>
      <c r="D471" s="314"/>
      <c r="E471" s="314"/>
      <c r="F471" s="314"/>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IF(D576=0,"0","NA")))</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5" t="s">
        <v>367</v>
      </c>
      <c r="B483" s="315"/>
      <c r="C483" s="315"/>
      <c r="D483" s="315"/>
      <c r="E483" s="185"/>
      <c r="F483" s="201"/>
    </row>
    <row r="484" spans="1:7" x14ac:dyDescent="0.3">
      <c r="A484" s="74">
        <f>B11</f>
        <v>0</v>
      </c>
      <c r="B484" s="124"/>
      <c r="C484" s="135"/>
      <c r="D484" s="124"/>
    </row>
    <row r="485" spans="1:7" ht="16.5" customHeight="1" x14ac:dyDescent="0.3">
      <c r="A485" s="310" t="s">
        <v>30</v>
      </c>
      <c r="B485" s="311" t="s">
        <v>31</v>
      </c>
      <c r="C485" s="311"/>
      <c r="D485" s="311" t="s">
        <v>46</v>
      </c>
      <c r="E485" s="312" t="s">
        <v>310</v>
      </c>
      <c r="F485" s="312" t="s">
        <v>360</v>
      </c>
      <c r="G485" s="127"/>
    </row>
    <row r="486" spans="1:7" ht="16.5" customHeight="1" x14ac:dyDescent="0.3">
      <c r="A486" s="310"/>
      <c r="B486" s="41" t="s">
        <v>34</v>
      </c>
      <c r="C486" s="41" t="s">
        <v>33</v>
      </c>
      <c r="D486" s="311"/>
      <c r="E486" s="312"/>
      <c r="F486" s="312"/>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IF(D598=0,"0","NA")))</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0" t="s">
        <v>30</v>
      </c>
      <c r="B507" s="311" t="s">
        <v>31</v>
      </c>
      <c r="C507" s="311"/>
      <c r="D507" s="311" t="s">
        <v>46</v>
      </c>
      <c r="E507" s="312" t="s">
        <v>310</v>
      </c>
      <c r="F507" s="312" t="s">
        <v>360</v>
      </c>
      <c r="G507" s="127"/>
    </row>
    <row r="508" spans="1:7" ht="16.5" customHeight="1" x14ac:dyDescent="0.3">
      <c r="A508" s="310"/>
      <c r="B508" s="41" t="s">
        <v>34</v>
      </c>
      <c r="C508" s="41" t="s">
        <v>33</v>
      </c>
      <c r="D508" s="311"/>
      <c r="E508" s="312"/>
      <c r="F508" s="312"/>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0" t="s">
        <v>30</v>
      </c>
      <c r="B518" s="311" t="s">
        <v>31</v>
      </c>
      <c r="C518" s="311"/>
      <c r="D518" s="311" t="s">
        <v>46</v>
      </c>
      <c r="E518" s="312" t="s">
        <v>310</v>
      </c>
      <c r="F518" s="312" t="s">
        <v>360</v>
      </c>
      <c r="G518" s="127"/>
    </row>
    <row r="519" spans="1:7" ht="16.5" customHeight="1" x14ac:dyDescent="0.3">
      <c r="A519" s="310"/>
      <c r="B519" s="41" t="s">
        <v>34</v>
      </c>
      <c r="C519" s="41" t="s">
        <v>33</v>
      </c>
      <c r="D519" s="311"/>
      <c r="E519" s="312"/>
      <c r="F519" s="312"/>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0" t="s">
        <v>30</v>
      </c>
      <c r="B538" s="311" t="s">
        <v>31</v>
      </c>
      <c r="C538" s="311"/>
      <c r="D538" s="311" t="s">
        <v>46</v>
      </c>
      <c r="E538" s="312" t="s">
        <v>310</v>
      </c>
      <c r="F538" s="312" t="s">
        <v>360</v>
      </c>
      <c r="G538" s="127"/>
    </row>
    <row r="539" spans="1:7" ht="16.5" customHeight="1" x14ac:dyDescent="0.3">
      <c r="A539" s="310"/>
      <c r="B539" s="41" t="s">
        <v>34</v>
      </c>
      <c r="C539" s="41" t="s">
        <v>33</v>
      </c>
      <c r="D539" s="311"/>
      <c r="E539" s="312"/>
      <c r="F539" s="312"/>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COUNTIF('A5 Exploitation'!F540:F542,"ok")</f>
        <v>0</v>
      </c>
      <c r="F543" s="25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Du7RUGwgl6dhRS7MUfOM4e5o1XjKlPtpcRz7UjLlskSwDwUNuUw24MLLZO4v1VAay83+aE9HCaR5fAHIAcESgw==" saltValue="BehRbtL0kMohXBUokz+2r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0" t="s">
        <v>50</v>
      </c>
      <c r="B6" s="350"/>
      <c r="C6" s="350"/>
      <c r="D6" s="350"/>
      <c r="E6" s="350"/>
      <c r="F6" s="350"/>
      <c r="G6" s="125"/>
    </row>
    <row r="7" spans="1:7" s="12" customFormat="1" ht="21.75" customHeight="1" x14ac:dyDescent="0.45">
      <c r="A7" s="331" t="str">
        <f>'A6 Exploitation'!A8:F8</f>
        <v>BOUMHAL</v>
      </c>
      <c r="B7" s="331"/>
      <c r="C7" s="331"/>
      <c r="D7" s="331"/>
      <c r="E7" s="331"/>
      <c r="F7" s="331"/>
      <c r="G7" s="125"/>
    </row>
    <row r="8" spans="1:7" s="12" customFormat="1" ht="24" x14ac:dyDescent="0.45">
      <c r="A8" s="14" t="s">
        <v>42</v>
      </c>
      <c r="B8" s="351">
        <f>'A6 Exploitation'!B9:F9</f>
        <v>0</v>
      </c>
      <c r="C8" s="351"/>
      <c r="D8" s="351"/>
      <c r="E8" s="351"/>
      <c r="F8" s="351"/>
      <c r="G8" s="125"/>
    </row>
    <row r="9" spans="1:7" s="12" customFormat="1" ht="24" x14ac:dyDescent="0.45">
      <c r="A9" s="15" t="s">
        <v>44</v>
      </c>
      <c r="B9" s="352">
        <f>'A6 Exploitation'!B10:F10</f>
        <v>0</v>
      </c>
      <c r="C9" s="352"/>
      <c r="D9" s="352"/>
      <c r="E9" s="352"/>
      <c r="F9" s="352"/>
      <c r="G9" s="125"/>
    </row>
    <row r="10" spans="1:7" s="12" customFormat="1" ht="24" x14ac:dyDescent="0.45">
      <c r="A10" s="14" t="s">
        <v>43</v>
      </c>
      <c r="B10" s="349">
        <f>'A6 Exploitation'!B11:F11</f>
        <v>0</v>
      </c>
      <c r="C10" s="349"/>
      <c r="D10" s="349"/>
      <c r="E10" s="349"/>
      <c r="F10" s="349"/>
      <c r="G10" s="125"/>
    </row>
    <row r="11" spans="1:7" s="12" customFormat="1" ht="24" x14ac:dyDescent="0.45">
      <c r="A11" s="14" t="s">
        <v>294</v>
      </c>
      <c r="B11" s="348">
        <f>D199</f>
        <v>0</v>
      </c>
      <c r="C11" s="348"/>
      <c r="D11" s="348"/>
      <c r="E11" s="348"/>
      <c r="F11" s="348"/>
      <c r="G11" s="125"/>
    </row>
    <row r="12" spans="1:7" s="12" customFormat="1" ht="22.5" x14ac:dyDescent="0.45">
      <c r="A12" s="11"/>
      <c r="D12" s="327"/>
      <c r="E12" s="327"/>
      <c r="F12" s="327"/>
      <c r="G12" s="327"/>
    </row>
    <row r="13" spans="1:7" s="12" customFormat="1" ht="11.25" customHeight="1" x14ac:dyDescent="0.3">
      <c r="A13" s="310" t="s">
        <v>30</v>
      </c>
      <c r="B13" s="311" t="s">
        <v>31</v>
      </c>
      <c r="C13" s="311"/>
      <c r="D13" s="311" t="s">
        <v>46</v>
      </c>
      <c r="E13" s="311" t="s">
        <v>190</v>
      </c>
      <c r="F13" s="311" t="s">
        <v>191</v>
      </c>
      <c r="G13" s="112"/>
    </row>
    <row r="14" spans="1:7" s="12" customFormat="1" ht="12.75" customHeight="1" x14ac:dyDescent="0.3">
      <c r="A14" s="310"/>
      <c r="B14" s="34" t="s">
        <v>34</v>
      </c>
      <c r="C14" s="34" t="s">
        <v>33</v>
      </c>
      <c r="D14" s="311"/>
      <c r="E14" s="311"/>
      <c r="F14" s="311"/>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5" t="s">
        <v>36</v>
      </c>
      <c r="B22" s="341"/>
      <c r="C22" s="342"/>
      <c r="D22" s="258">
        <f>SUM(B17:C21)</f>
        <v>0</v>
      </c>
    </row>
    <row r="23" spans="1:7" x14ac:dyDescent="0.3">
      <c r="A23" s="336" t="s">
        <v>295</v>
      </c>
      <c r="B23" s="337"/>
      <c r="C23" s="338"/>
      <c r="D23" s="33">
        <f>D22/(COUNT(B17:C21)*2)</f>
        <v>0</v>
      </c>
    </row>
    <row r="24" spans="1:7" s="22" customFormat="1" x14ac:dyDescent="0.3">
      <c r="A24" s="26"/>
      <c r="B24" s="27"/>
      <c r="C24" s="27"/>
      <c r="D24" s="28"/>
      <c r="G24" s="126"/>
    </row>
    <row r="25" spans="1:7" ht="19.5" x14ac:dyDescent="0.4">
      <c r="A25" s="334" t="s">
        <v>4</v>
      </c>
      <c r="B25" s="335"/>
      <c r="C25" s="335"/>
      <c r="D25" s="335"/>
      <c r="E25" s="335"/>
      <c r="F25" s="335"/>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6" t="s">
        <v>36</v>
      </c>
      <c r="B33" s="337"/>
      <c r="C33" s="338"/>
      <c r="D33" s="257">
        <f>SUM(B26:C32)</f>
        <v>0</v>
      </c>
    </row>
    <row r="34" spans="1:7" x14ac:dyDescent="0.3">
      <c r="A34" s="336" t="s">
        <v>295</v>
      </c>
      <c r="B34" s="337"/>
      <c r="C34" s="338"/>
      <c r="D34" s="33">
        <f>D33/(COUNT(B26:C32)*2)</f>
        <v>0</v>
      </c>
    </row>
    <row r="35" spans="1:7" s="22" customFormat="1" x14ac:dyDescent="0.3">
      <c r="A35" s="26"/>
      <c r="B35" s="27"/>
      <c r="C35" s="27"/>
      <c r="D35" s="28"/>
      <c r="G35" s="126"/>
    </row>
    <row r="36" spans="1:7" s="22" customFormat="1" ht="19.5" x14ac:dyDescent="0.4">
      <c r="A36" s="334" t="s">
        <v>219</v>
      </c>
      <c r="B36" s="335"/>
      <c r="C36" s="335"/>
      <c r="D36" s="335"/>
      <c r="E36" s="335"/>
      <c r="F36" s="33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6" t="s">
        <v>36</v>
      </c>
      <c r="B42" s="337"/>
      <c r="C42" s="338"/>
      <c r="D42" s="257">
        <f>SUM(B37:C41)</f>
        <v>0</v>
      </c>
      <c r="E42" s="13"/>
      <c r="F42" s="13"/>
      <c r="G42" s="126"/>
    </row>
    <row r="43" spans="1:7" s="22" customFormat="1" x14ac:dyDescent="0.3">
      <c r="A43" s="336" t="s">
        <v>295</v>
      </c>
      <c r="B43" s="337"/>
      <c r="C43" s="338"/>
      <c r="D43" s="33">
        <f>D42/(COUNT(B37:C41)*2)</f>
        <v>0</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6" t="s">
        <v>36</v>
      </c>
      <c r="B52" s="337"/>
      <c r="C52" s="338"/>
      <c r="D52" s="257">
        <f>SUM(B46:C51)</f>
        <v>0</v>
      </c>
    </row>
    <row r="53" spans="1:7" x14ac:dyDescent="0.3">
      <c r="A53" s="336" t="s">
        <v>295</v>
      </c>
      <c r="B53" s="337"/>
      <c r="C53" s="338"/>
      <c r="D53" s="33">
        <f>D52/(COUNT(B46:C51)*2)</f>
        <v>0</v>
      </c>
    </row>
    <row r="54" spans="1:7" s="22" customFormat="1" x14ac:dyDescent="0.3">
      <c r="A54" s="26"/>
      <c r="B54" s="27"/>
      <c r="C54" s="27"/>
      <c r="D54" s="28"/>
      <c r="G54" s="126"/>
    </row>
    <row r="55" spans="1:7" ht="19.5" x14ac:dyDescent="0.4">
      <c r="A55" s="334" t="s">
        <v>8</v>
      </c>
      <c r="B55" s="335"/>
      <c r="C55" s="335"/>
      <c r="D55" s="335"/>
      <c r="E55" s="335"/>
      <c r="F55" s="335"/>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6" t="s">
        <v>36</v>
      </c>
      <c r="B63" s="337"/>
      <c r="C63" s="338"/>
      <c r="D63" s="257">
        <f>SUM(B56:C62)</f>
        <v>0</v>
      </c>
    </row>
    <row r="64" spans="1:7" x14ac:dyDescent="0.3">
      <c r="A64" s="336" t="s">
        <v>295</v>
      </c>
      <c r="B64" s="337"/>
      <c r="C64" s="338"/>
      <c r="D64" s="33">
        <f>D63/(COUNT(B56:C62)*2)</f>
        <v>0</v>
      </c>
    </row>
    <row r="65" spans="1:7" s="22" customFormat="1" x14ac:dyDescent="0.3">
      <c r="A65" s="26"/>
      <c r="B65" s="27"/>
      <c r="C65" s="27"/>
      <c r="D65" s="28"/>
      <c r="G65" s="126"/>
    </row>
    <row r="66" spans="1:7" ht="19.5" x14ac:dyDescent="0.4">
      <c r="A66" s="334" t="s">
        <v>130</v>
      </c>
      <c r="B66" s="335"/>
      <c r="C66" s="335"/>
      <c r="D66" s="335"/>
      <c r="E66" s="335"/>
      <c r="F66" s="335"/>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6" t="s">
        <v>36</v>
      </c>
      <c r="B84" s="337"/>
      <c r="C84" s="338"/>
      <c r="D84" s="257">
        <f>SUM(B67:C83)</f>
        <v>0</v>
      </c>
    </row>
    <row r="85" spans="1:7" x14ac:dyDescent="0.3">
      <c r="A85" s="336" t="s">
        <v>295</v>
      </c>
      <c r="B85" s="337"/>
      <c r="C85" s="338"/>
      <c r="D85" s="33">
        <f>D84/(COUNT(B67:C83)*2)</f>
        <v>0</v>
      </c>
    </row>
    <row r="86" spans="1:7" s="22" customFormat="1" x14ac:dyDescent="0.3">
      <c r="A86" s="26"/>
      <c r="B86" s="27"/>
      <c r="C86" s="27"/>
      <c r="D86" s="28"/>
      <c r="G86" s="126"/>
    </row>
    <row r="87" spans="1:7" ht="19.5" x14ac:dyDescent="0.4">
      <c r="A87" s="334" t="s">
        <v>211</v>
      </c>
      <c r="B87" s="335"/>
      <c r="C87" s="335"/>
      <c r="D87" s="335"/>
      <c r="E87" s="335"/>
      <c r="F87" s="335"/>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6" t="s">
        <v>36</v>
      </c>
      <c r="B102" s="337"/>
      <c r="C102" s="338"/>
      <c r="D102" s="257">
        <f>SUM(B88:C101)</f>
        <v>0</v>
      </c>
    </row>
    <row r="103" spans="1:7" x14ac:dyDescent="0.3">
      <c r="A103" s="336" t="s">
        <v>295</v>
      </c>
      <c r="B103" s="337"/>
      <c r="C103" s="338"/>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4" t="s">
        <v>212</v>
      </c>
      <c r="B106" s="335"/>
      <c r="C106" s="335"/>
      <c r="D106" s="335"/>
      <c r="E106" s="335"/>
      <c r="F106" s="335"/>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6" t="s">
        <v>36</v>
      </c>
      <c r="B118" s="337"/>
      <c r="C118" s="338"/>
      <c r="D118" s="257">
        <f>SUM(B107:C117)</f>
        <v>0</v>
      </c>
      <c r="E118" s="13"/>
      <c r="F118" s="13"/>
      <c r="G118" s="126"/>
    </row>
    <row r="119" spans="1:7" s="22" customFormat="1" x14ac:dyDescent="0.3">
      <c r="A119" s="336" t="s">
        <v>295</v>
      </c>
      <c r="B119" s="337"/>
      <c r="C119" s="338"/>
      <c r="D119" s="33">
        <f>D118/(COUNT(B107:C117)*2)</f>
        <v>0</v>
      </c>
      <c r="E119" s="13"/>
      <c r="F119" s="13"/>
      <c r="G119" s="126"/>
    </row>
    <row r="120" spans="1:7" s="22" customFormat="1" x14ac:dyDescent="0.3">
      <c r="A120" s="26"/>
      <c r="B120" s="27"/>
      <c r="C120" s="27"/>
      <c r="D120" s="28"/>
      <c r="G120" s="126"/>
    </row>
    <row r="121" spans="1:7" ht="19.5" x14ac:dyDescent="0.4">
      <c r="A121" s="334" t="s">
        <v>185</v>
      </c>
      <c r="B121" s="335"/>
      <c r="C121" s="335"/>
      <c r="D121" s="335"/>
      <c r="E121" s="335"/>
      <c r="F121" s="335"/>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6" t="s">
        <v>36</v>
      </c>
      <c r="B133" s="337"/>
      <c r="C133" s="338"/>
      <c r="D133" s="257">
        <f>SUM(B122:C132)</f>
        <v>0</v>
      </c>
    </row>
    <row r="134" spans="1:7" x14ac:dyDescent="0.3">
      <c r="A134" s="336" t="s">
        <v>295</v>
      </c>
      <c r="B134" s="337"/>
      <c r="C134" s="338"/>
      <c r="D134" s="32">
        <f>D133/(COUNT(B122:C132)*2)</f>
        <v>0</v>
      </c>
    </row>
    <row r="135" spans="1:7" s="22" customFormat="1" x14ac:dyDescent="0.3">
      <c r="A135" s="26"/>
      <c r="B135" s="27"/>
      <c r="C135" s="27"/>
      <c r="D135" s="31"/>
      <c r="G135" s="126"/>
    </row>
    <row r="136" spans="1:7" ht="19.5" x14ac:dyDescent="0.4">
      <c r="A136" s="334" t="s">
        <v>71</v>
      </c>
      <c r="B136" s="335"/>
      <c r="C136" s="335"/>
      <c r="D136" s="335"/>
      <c r="E136" s="335"/>
      <c r="F136" s="335"/>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6" t="s">
        <v>36</v>
      </c>
      <c r="B149" s="337"/>
      <c r="C149" s="338"/>
      <c r="D149" s="257">
        <f>SUM(B137:C148)</f>
        <v>0</v>
      </c>
    </row>
    <row r="150" spans="1:7" x14ac:dyDescent="0.3">
      <c r="A150" s="336" t="s">
        <v>295</v>
      </c>
      <c r="B150" s="337"/>
      <c r="C150" s="338"/>
      <c r="D150" s="33">
        <f>D149/(COUNT(B137:C148)*2)</f>
        <v>0</v>
      </c>
    </row>
    <row r="151" spans="1:7" s="22" customFormat="1" x14ac:dyDescent="0.3">
      <c r="A151" s="26"/>
      <c r="B151" s="27"/>
      <c r="C151" s="27"/>
      <c r="D151" s="28"/>
      <c r="G151" s="126"/>
    </row>
    <row r="152" spans="1:7" ht="19.5" x14ac:dyDescent="0.4">
      <c r="A152" s="334" t="s">
        <v>217</v>
      </c>
      <c r="B152" s="335"/>
      <c r="C152" s="335"/>
      <c r="D152" s="335"/>
      <c r="E152" s="335"/>
      <c r="F152" s="335"/>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6" t="s">
        <v>36</v>
      </c>
      <c r="B161" s="341"/>
      <c r="C161" s="342"/>
      <c r="D161" s="258">
        <f>SUM(B153:C160)</f>
        <v>0</v>
      </c>
    </row>
    <row r="162" spans="1:7" x14ac:dyDescent="0.3">
      <c r="A162" s="336" t="s">
        <v>295</v>
      </c>
      <c r="B162" s="337"/>
      <c r="C162" s="338"/>
      <c r="D162" s="33">
        <f>D161/(COUNT(B153:C160)*2)</f>
        <v>0</v>
      </c>
    </row>
    <row r="163" spans="1:7" s="22" customFormat="1" x14ac:dyDescent="0.3">
      <c r="A163" s="26"/>
      <c r="B163" s="27"/>
      <c r="C163" s="29"/>
      <c r="D163" s="30"/>
      <c r="G163" s="126"/>
    </row>
    <row r="164" spans="1:7" ht="19.5" x14ac:dyDescent="0.4">
      <c r="A164" s="334" t="s">
        <v>77</v>
      </c>
      <c r="B164" s="335"/>
      <c r="C164" s="335"/>
      <c r="D164" s="335"/>
      <c r="E164" s="335"/>
      <c r="F164" s="335"/>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6" t="s">
        <v>36</v>
      </c>
      <c r="B169" s="337"/>
      <c r="C169" s="338"/>
      <c r="D169" s="257">
        <f>SUM(B165:C168)</f>
        <v>0</v>
      </c>
    </row>
    <row r="170" spans="1:7" x14ac:dyDescent="0.3">
      <c r="A170" s="336" t="s">
        <v>295</v>
      </c>
      <c r="B170" s="337"/>
      <c r="C170" s="338"/>
      <c r="D170" s="33">
        <f>D169/(COUNT(B165:C168)*2)</f>
        <v>0</v>
      </c>
    </row>
    <row r="171" spans="1:7" s="22" customFormat="1" x14ac:dyDescent="0.3">
      <c r="A171" s="26"/>
      <c r="B171" s="27"/>
      <c r="C171" s="27"/>
      <c r="D171" s="28"/>
      <c r="G171" s="126"/>
    </row>
    <row r="172" spans="1:7" ht="19.5" x14ac:dyDescent="0.4">
      <c r="A172" s="339" t="s">
        <v>17</v>
      </c>
      <c r="B172" s="340"/>
      <c r="C172" s="340"/>
      <c r="D172" s="340"/>
      <c r="E172" s="340"/>
      <c r="F172" s="34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6" t="s">
        <v>36</v>
      </c>
      <c r="B177" s="337"/>
      <c r="C177" s="338"/>
      <c r="D177" s="257">
        <f>SUM(B173:C176)</f>
        <v>0</v>
      </c>
    </row>
    <row r="178" spans="1:7" x14ac:dyDescent="0.3">
      <c r="A178" s="336" t="s">
        <v>295</v>
      </c>
      <c r="B178" s="337"/>
      <c r="C178" s="338"/>
      <c r="D178" s="33">
        <f>D177/(COUNT(B173:C176)*2)</f>
        <v>0</v>
      </c>
    </row>
    <row r="179" spans="1:7" s="22" customFormat="1" x14ac:dyDescent="0.3">
      <c r="A179" s="26"/>
      <c r="B179" s="27"/>
      <c r="C179" s="27"/>
      <c r="D179" s="28"/>
      <c r="G179" s="126"/>
    </row>
    <row r="180" spans="1:7" ht="19.5" x14ac:dyDescent="0.4">
      <c r="A180" s="334" t="s">
        <v>78</v>
      </c>
      <c r="B180" s="335"/>
      <c r="C180" s="335"/>
      <c r="D180" s="335"/>
      <c r="E180" s="335"/>
      <c r="F180" s="335"/>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6" t="s">
        <v>36</v>
      </c>
      <c r="B186" s="337"/>
      <c r="C186" s="338"/>
      <c r="D186" s="257">
        <f>SUM(B181:C185)</f>
        <v>0</v>
      </c>
    </row>
    <row r="187" spans="1:7" x14ac:dyDescent="0.3">
      <c r="A187" s="336" t="s">
        <v>295</v>
      </c>
      <c r="B187" s="337"/>
      <c r="C187" s="338"/>
      <c r="D187" s="33">
        <f>D186/(COUNT(B181:C185)*2)</f>
        <v>0</v>
      </c>
    </row>
    <row r="188" spans="1:7" s="22" customFormat="1" x14ac:dyDescent="0.3">
      <c r="A188" s="26"/>
      <c r="B188" s="27"/>
      <c r="C188" s="27"/>
      <c r="D188" s="28"/>
      <c r="G188" s="126"/>
    </row>
    <row r="189" spans="1:7" ht="19.5" x14ac:dyDescent="0.4">
      <c r="A189" s="334" t="s">
        <v>216</v>
      </c>
      <c r="B189" s="335"/>
      <c r="C189" s="335"/>
      <c r="D189" s="335"/>
      <c r="E189" s="335"/>
      <c r="F189" s="335"/>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6" t="s">
        <v>36</v>
      </c>
      <c r="B194" s="337"/>
      <c r="C194" s="338"/>
      <c r="D194" s="54">
        <f>SUM(B190:C193)</f>
        <v>0</v>
      </c>
    </row>
    <row r="195" spans="1:6" x14ac:dyDescent="0.3">
      <c r="A195" s="336" t="s">
        <v>295</v>
      </c>
      <c r="B195" s="337"/>
      <c r="C195" s="338"/>
      <c r="D195" s="33">
        <f>D194/(COUNT(B190:C193)*2)</f>
        <v>0</v>
      </c>
    </row>
    <row r="197" spans="1:6" ht="18" x14ac:dyDescent="0.35">
      <c r="A197" s="64" t="s">
        <v>246</v>
      </c>
      <c r="B197" s="63"/>
      <c r="C197" s="63"/>
      <c r="D197" s="295" t="e">
        <f>E197/F197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8" zoomScale="84" zoomScaleSheetLayoutView="84" workbookViewId="0">
      <selection activeCell="B532" sqref="B532"/>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0" t="s">
        <v>179</v>
      </c>
      <c r="B7" s="330"/>
      <c r="C7" s="330"/>
      <c r="D7" s="330"/>
      <c r="E7" s="330"/>
      <c r="F7" s="330"/>
      <c r="G7" s="125"/>
    </row>
    <row r="8" spans="1:7" ht="29.25" x14ac:dyDescent="0.45">
      <c r="A8" s="331" t="str">
        <f>'Page de garde'!D18</f>
        <v>BOUMHAL</v>
      </c>
      <c r="B8" s="331"/>
      <c r="C8" s="331"/>
      <c r="D8" s="331"/>
      <c r="E8" s="331"/>
      <c r="F8" s="331"/>
      <c r="G8" s="125"/>
    </row>
    <row r="9" spans="1:7" ht="24" x14ac:dyDescent="0.45">
      <c r="A9" s="14" t="s">
        <v>42</v>
      </c>
      <c r="B9" s="332" t="s">
        <v>408</v>
      </c>
      <c r="C9" s="332"/>
      <c r="D9" s="332"/>
      <c r="E9" s="332"/>
      <c r="F9" s="332"/>
      <c r="G9" s="125"/>
    </row>
    <row r="10" spans="1:7" ht="24" x14ac:dyDescent="0.45">
      <c r="A10" s="15" t="s">
        <v>44</v>
      </c>
      <c r="B10" s="333" t="s">
        <v>409</v>
      </c>
      <c r="C10" s="333"/>
      <c r="D10" s="333"/>
      <c r="E10" s="333"/>
      <c r="F10" s="333"/>
      <c r="G10" s="125"/>
    </row>
    <row r="11" spans="1:7" ht="24" x14ac:dyDescent="0.45">
      <c r="A11" s="14" t="s">
        <v>43</v>
      </c>
      <c r="B11" s="328">
        <v>43186</v>
      </c>
      <c r="C11" s="328"/>
      <c r="D11" s="328"/>
      <c r="E11" s="328"/>
      <c r="F11" s="328"/>
      <c r="G11" s="125"/>
    </row>
    <row r="12" spans="1:7" ht="24" x14ac:dyDescent="0.45">
      <c r="A12" s="14" t="s">
        <v>239</v>
      </c>
      <c r="B12" s="326">
        <f>D549</f>
        <v>0.94888178913738019</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43186</v>
      </c>
      <c r="B16" s="188"/>
      <c r="C16" s="188"/>
      <c r="D16" s="188"/>
      <c r="E16" s="188"/>
      <c r="F16" s="202"/>
    </row>
    <row r="17" spans="1:8" ht="16.5" customHeight="1" x14ac:dyDescent="0.3">
      <c r="A17" s="310" t="s">
        <v>30</v>
      </c>
      <c r="B17" s="311" t="s">
        <v>31</v>
      </c>
      <c r="C17" s="311"/>
      <c r="D17" s="311" t="s">
        <v>46</v>
      </c>
      <c r="E17" s="312" t="s">
        <v>310</v>
      </c>
      <c r="F17" s="312" t="s">
        <v>358</v>
      </c>
    </row>
    <row r="18" spans="1:8" ht="16.5" customHeight="1" x14ac:dyDescent="0.3">
      <c r="A18" s="310"/>
      <c r="B18" s="41" t="s">
        <v>34</v>
      </c>
      <c r="C18" s="41" t="s">
        <v>33</v>
      </c>
      <c r="D18" s="311"/>
      <c r="E18" s="312"/>
      <c r="F18" s="312"/>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t="s">
        <v>413</v>
      </c>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0"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0" t="s">
        <v>379</v>
      </c>
      <c r="B38" s="321"/>
      <c r="C38" s="321"/>
      <c r="D38" s="321"/>
      <c r="E38" s="321"/>
      <c r="F38" s="322"/>
    </row>
    <row r="39" spans="1:7" ht="30.75" customHeight="1" x14ac:dyDescent="0.3">
      <c r="A39" s="4" t="s">
        <v>361</v>
      </c>
      <c r="B39" s="130">
        <v>1</v>
      </c>
      <c r="C39" s="130"/>
      <c r="D39" s="95" t="s">
        <v>414</v>
      </c>
      <c r="E39" s="94"/>
      <c r="F39" s="204" t="s">
        <v>356</v>
      </c>
    </row>
    <row r="40" spans="1:7" ht="30.75" customHeight="1" x14ac:dyDescent="0.3">
      <c r="A40" s="70" t="s">
        <v>381</v>
      </c>
      <c r="B40" s="130">
        <v>2</v>
      </c>
      <c r="C40" s="130"/>
      <c r="D40" s="95"/>
      <c r="E40" s="94"/>
      <c r="F40" s="204"/>
    </row>
    <row r="41" spans="1:7" ht="45" x14ac:dyDescent="0.3">
      <c r="A41" s="4" t="s">
        <v>249</v>
      </c>
      <c r="B41" s="130">
        <v>2</v>
      </c>
      <c r="C41" s="130"/>
      <c r="D41" s="251">
        <v>1</v>
      </c>
      <c r="E41" s="252"/>
      <c r="F41" s="253"/>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31</v>
      </c>
    </row>
    <row r="46" spans="1:7" ht="18" x14ac:dyDescent="0.35">
      <c r="A46" s="42" t="s">
        <v>198</v>
      </c>
      <c r="B46" s="141"/>
      <c r="C46" s="142"/>
      <c r="D46" s="144">
        <f>D45/(COUNT(B29:C37,B21:C24,B39:C41)*2)</f>
        <v>0.96875</v>
      </c>
    </row>
    <row r="47" spans="1:7" x14ac:dyDescent="0.3">
      <c r="A47" s="145"/>
      <c r="B47" s="124"/>
      <c r="C47" s="135"/>
      <c r="D47" s="124"/>
    </row>
    <row r="48" spans="1:7" ht="18" x14ac:dyDescent="0.35">
      <c r="A48" s="185" t="s">
        <v>124</v>
      </c>
      <c r="B48" s="185"/>
      <c r="C48" s="185"/>
      <c r="D48" s="185"/>
      <c r="E48" s="185"/>
      <c r="F48" s="201"/>
    </row>
    <row r="49" spans="1:7" x14ac:dyDescent="0.3">
      <c r="A49" s="146">
        <f>B11</f>
        <v>43186</v>
      </c>
      <c r="B49" s="124"/>
      <c r="C49" s="135"/>
      <c r="D49" s="124"/>
    </row>
    <row r="50" spans="1:7" x14ac:dyDescent="0.3">
      <c r="A50" s="310" t="s">
        <v>30</v>
      </c>
      <c r="B50" s="311" t="s">
        <v>31</v>
      </c>
      <c r="C50" s="311"/>
      <c r="D50" s="311" t="s">
        <v>46</v>
      </c>
      <c r="E50" s="312" t="s">
        <v>310</v>
      </c>
      <c r="F50" s="312" t="s">
        <v>360</v>
      </c>
      <c r="G50" s="127"/>
    </row>
    <row r="51" spans="1:7" x14ac:dyDescent="0.3">
      <c r="A51" s="310"/>
      <c r="B51" s="41" t="s">
        <v>34</v>
      </c>
      <c r="C51" s="41" t="s">
        <v>33</v>
      </c>
      <c r="D51" s="311"/>
      <c r="E51" s="312"/>
      <c r="F51" s="312"/>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95"/>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ht="33" x14ac:dyDescent="0.3">
      <c r="A67" s="8" t="s">
        <v>110</v>
      </c>
      <c r="B67" s="130">
        <v>1</v>
      </c>
      <c r="C67" s="130"/>
      <c r="D67" s="113" t="s">
        <v>419</v>
      </c>
      <c r="E67" s="94"/>
      <c r="F67" s="204" t="s">
        <v>356</v>
      </c>
    </row>
    <row r="68" spans="1:7" ht="17.25" x14ac:dyDescent="0.35">
      <c r="A68" s="262" t="s">
        <v>402</v>
      </c>
      <c r="B68" s="130" t="s">
        <v>32</v>
      </c>
      <c r="C68" s="136" t="str">
        <f>IF(B68=0, -10, "0")</f>
        <v>0</v>
      </c>
      <c r="D68" s="116"/>
      <c r="E68" s="94"/>
      <c r="F68" s="204"/>
      <c r="G68" s="214"/>
    </row>
    <row r="69" spans="1:7" ht="33" x14ac:dyDescent="0.3">
      <c r="A69" s="209" t="s">
        <v>380</v>
      </c>
      <c r="B69" s="130">
        <v>1</v>
      </c>
      <c r="C69" s="150" t="str">
        <f>IF(B69=0, -5, "0")</f>
        <v>0</v>
      </c>
      <c r="D69" s="95" t="s">
        <v>418</v>
      </c>
      <c r="E69" s="94"/>
      <c r="F69" s="204" t="s">
        <v>357</v>
      </c>
      <c r="G69" s="214"/>
    </row>
    <row r="70" spans="1:7"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v>2</v>
      </c>
      <c r="C72" s="289" t="str">
        <f>IF(B72=0, -5, "0")</f>
        <v>0</v>
      </c>
      <c r="D72" s="138"/>
      <c r="F72" s="204"/>
      <c r="G72" s="214"/>
    </row>
    <row r="73" spans="1:7" ht="36.75" customHeight="1" x14ac:dyDescent="0.3">
      <c r="A73" s="209" t="s">
        <v>398</v>
      </c>
      <c r="B73" s="130">
        <v>2</v>
      </c>
      <c r="C73" s="218"/>
      <c r="D73" s="223"/>
      <c r="E73" s="116"/>
      <c r="F73" s="204"/>
      <c r="G73" s="214"/>
    </row>
    <row r="74" spans="1:7" s="112" customFormat="1" x14ac:dyDescent="0.3">
      <c r="A74" s="209" t="s">
        <v>393</v>
      </c>
      <c r="B74" s="130">
        <v>2</v>
      </c>
      <c r="C74" s="150" t="str">
        <f>IF(B74=0, -5, "0")</f>
        <v>0</v>
      </c>
      <c r="D74" s="296" t="s">
        <v>420</v>
      </c>
      <c r="E74" s="116"/>
      <c r="F74" s="204"/>
      <c r="G74" s="214"/>
    </row>
    <row r="75" spans="1:7" s="112" customFormat="1" x14ac:dyDescent="0.3">
      <c r="A75" s="70" t="s">
        <v>251</v>
      </c>
      <c r="B75" s="130">
        <v>2</v>
      </c>
      <c r="C75" s="131"/>
      <c r="D75" s="296"/>
      <c r="E75" s="106"/>
      <c r="F75" s="204"/>
      <c r="G75" s="214"/>
    </row>
    <row r="76" spans="1:7" s="112" customFormat="1" x14ac:dyDescent="0.3">
      <c r="A76" s="70" t="s">
        <v>156</v>
      </c>
      <c r="B76" s="130">
        <v>2</v>
      </c>
      <c r="C76" s="131"/>
      <c r="D76" s="296" t="s">
        <v>420</v>
      </c>
      <c r="E76" s="106"/>
      <c r="F76" s="204"/>
      <c r="G76" s="214"/>
    </row>
    <row r="77" spans="1:7" s="112" customFormat="1" x14ac:dyDescent="0.3">
      <c r="A77" s="70" t="s">
        <v>170</v>
      </c>
      <c r="B77" s="130">
        <v>1</v>
      </c>
      <c r="C77" s="131"/>
      <c r="D77" s="151" t="s">
        <v>446</v>
      </c>
      <c r="E77" s="106"/>
      <c r="F77" s="204" t="s">
        <v>357</v>
      </c>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33</v>
      </c>
    </row>
    <row r="85" spans="1:7" x14ac:dyDescent="0.3">
      <c r="A85" s="5" t="s">
        <v>35</v>
      </c>
      <c r="B85" s="132"/>
      <c r="C85" s="133"/>
      <c r="D85" s="134">
        <f>D84/(COUNT(B65:C83)*2)</f>
        <v>0.91666666666666663</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169.5" x14ac:dyDescent="0.3">
      <c r="A92" s="70" t="s">
        <v>384</v>
      </c>
      <c r="B92" s="130">
        <v>1</v>
      </c>
      <c r="C92" s="218"/>
      <c r="D92" s="147" t="s">
        <v>417</v>
      </c>
      <c r="E92" s="106"/>
      <c r="F92" s="204" t="s">
        <v>356</v>
      </c>
    </row>
    <row r="93" spans="1:7" x14ac:dyDescent="0.3">
      <c r="A93" s="4" t="s">
        <v>359</v>
      </c>
      <c r="B93" s="130">
        <v>2</v>
      </c>
      <c r="C93" s="130"/>
      <c r="D93" s="129"/>
      <c r="E93" s="94"/>
      <c r="F93" s="204"/>
    </row>
    <row r="94" spans="1:7" x14ac:dyDescent="0.3">
      <c r="A94" s="320" t="s">
        <v>379</v>
      </c>
      <c r="B94" s="321"/>
      <c r="C94" s="321"/>
      <c r="D94" s="321"/>
      <c r="E94" s="321"/>
      <c r="F94" s="322"/>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v>2</v>
      </c>
      <c r="C99" s="213"/>
      <c r="D99" s="251">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70</v>
      </c>
    </row>
    <row r="103" spans="1:7" ht="18" x14ac:dyDescent="0.35">
      <c r="A103" s="42" t="s">
        <v>199</v>
      </c>
      <c r="B103" s="152"/>
      <c r="C103" s="153"/>
      <c r="D103" s="144">
        <f>D102/(COUNT(B88:C93,B53:C60,B65:C83,B95:C99)*2)</f>
        <v>0.94594594594594594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43186</v>
      </c>
      <c r="B106" s="124"/>
      <c r="C106" s="135"/>
      <c r="D106" s="124"/>
    </row>
    <row r="107" spans="1:7" x14ac:dyDescent="0.3">
      <c r="A107" s="310" t="s">
        <v>30</v>
      </c>
      <c r="B107" s="311" t="s">
        <v>31</v>
      </c>
      <c r="C107" s="311"/>
      <c r="D107" s="311" t="s">
        <v>46</v>
      </c>
      <c r="E107" s="312" t="s">
        <v>310</v>
      </c>
      <c r="F107" s="312" t="s">
        <v>360</v>
      </c>
    </row>
    <row r="108" spans="1:7" x14ac:dyDescent="0.3">
      <c r="A108" s="310"/>
      <c r="B108" s="41" t="s">
        <v>34</v>
      </c>
      <c r="C108" s="41" t="s">
        <v>33</v>
      </c>
      <c r="D108" s="311"/>
      <c r="E108" s="312"/>
      <c r="F108" s="312"/>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91"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ht="33" x14ac:dyDescent="0.3">
      <c r="A135" s="8" t="s">
        <v>75</v>
      </c>
      <c r="B135" s="130">
        <v>1</v>
      </c>
      <c r="C135" s="130"/>
      <c r="D135" s="95" t="s">
        <v>439</v>
      </c>
      <c r="E135" s="94"/>
      <c r="F135" s="204" t="s">
        <v>357</v>
      </c>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ht="49.5" x14ac:dyDescent="0.3">
      <c r="A146" s="191" t="s">
        <v>136</v>
      </c>
      <c r="B146" s="130">
        <v>1</v>
      </c>
      <c r="C146" s="150"/>
      <c r="D146" s="223" t="s">
        <v>424</v>
      </c>
      <c r="E146" s="94"/>
      <c r="F146" s="204" t="s">
        <v>356</v>
      </c>
    </row>
    <row r="147" spans="1:7" s="112" customFormat="1" x14ac:dyDescent="0.3">
      <c r="A147" s="238" t="s">
        <v>404</v>
      </c>
      <c r="B147" s="130">
        <v>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130">
        <v>2</v>
      </c>
      <c r="C153" s="140"/>
      <c r="D153" s="251">
        <v>1</v>
      </c>
      <c r="E153" s="252"/>
      <c r="F153" s="253"/>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68</v>
      </c>
    </row>
    <row r="158" spans="1:7" ht="18" x14ac:dyDescent="0.35">
      <c r="A158" s="42" t="s">
        <v>200</v>
      </c>
      <c r="B158" s="152"/>
      <c r="C158" s="153"/>
      <c r="D158" s="144">
        <f>D157/(COUNT(B143:C147,B110:C116,B121:C138,B149:C153)*2)</f>
        <v>0.97142857142857142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43186</v>
      </c>
      <c r="B161" s="124"/>
      <c r="C161" s="135"/>
      <c r="D161" s="127"/>
    </row>
    <row r="162" spans="1:7" x14ac:dyDescent="0.3">
      <c r="A162" s="310" t="s">
        <v>30</v>
      </c>
      <c r="B162" s="311" t="s">
        <v>31</v>
      </c>
      <c r="C162" s="311"/>
      <c r="D162" s="311" t="s">
        <v>46</v>
      </c>
      <c r="E162" s="312" t="s">
        <v>310</v>
      </c>
      <c r="F162" s="312" t="s">
        <v>360</v>
      </c>
      <c r="G162" s="127"/>
    </row>
    <row r="163" spans="1:7" x14ac:dyDescent="0.3">
      <c r="A163" s="310"/>
      <c r="B163" s="41" t="s">
        <v>34</v>
      </c>
      <c r="C163" s="41" t="s">
        <v>33</v>
      </c>
      <c r="D163" s="311"/>
      <c r="E163" s="312"/>
      <c r="F163" s="312"/>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6" t="s">
        <v>379</v>
      </c>
      <c r="B195" s="316"/>
      <c r="C195" s="316"/>
      <c r="D195" s="316"/>
      <c r="E195" s="316"/>
      <c r="F195" s="316"/>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130">
        <v>2</v>
      </c>
      <c r="C200" s="130"/>
      <c r="D200" s="251">
        <v>1</v>
      </c>
      <c r="E200" s="252"/>
      <c r="F200" s="253"/>
      <c r="G200" s="127"/>
    </row>
    <row r="201" spans="1:7" x14ac:dyDescent="0.3">
      <c r="A201" s="59" t="s">
        <v>36</v>
      </c>
      <c r="B201" s="59"/>
      <c r="C201" s="59"/>
      <c r="D201" s="59">
        <f>SUM(B176:C194,B196:C200)</f>
        <v>48</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62</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43186</v>
      </c>
      <c r="B208" s="124"/>
      <c r="C208" s="135"/>
      <c r="D208" s="124"/>
    </row>
    <row r="209" spans="1:7" x14ac:dyDescent="0.3">
      <c r="A209" s="310" t="s">
        <v>30</v>
      </c>
      <c r="B209" s="311" t="s">
        <v>31</v>
      </c>
      <c r="C209" s="311"/>
      <c r="D209" s="311" t="s">
        <v>46</v>
      </c>
      <c r="E209" s="312" t="s">
        <v>310</v>
      </c>
      <c r="F209" s="312" t="s">
        <v>360</v>
      </c>
      <c r="G209" s="127"/>
    </row>
    <row r="210" spans="1:7" x14ac:dyDescent="0.3">
      <c r="A210" s="310"/>
      <c r="B210" s="41" t="s">
        <v>34</v>
      </c>
      <c r="C210" s="41" t="s">
        <v>33</v>
      </c>
      <c r="D210" s="311"/>
      <c r="E210" s="312"/>
      <c r="F210" s="312"/>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x14ac:dyDescent="0.3">
      <c r="A218" s="10" t="s">
        <v>142</v>
      </c>
      <c r="B218" s="130">
        <v>1</v>
      </c>
      <c r="C218" s="130"/>
      <c r="D218" s="95" t="s">
        <v>434</v>
      </c>
      <c r="E218" s="94"/>
      <c r="F218" s="204" t="s">
        <v>356</v>
      </c>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49.5" x14ac:dyDescent="0.3">
      <c r="A238" s="209" t="s">
        <v>66</v>
      </c>
      <c r="B238" s="130">
        <v>1</v>
      </c>
      <c r="C238" s="150" t="str">
        <f>IF(B238=0, -5, "0")</f>
        <v>0</v>
      </c>
      <c r="D238" s="292" t="s">
        <v>433</v>
      </c>
      <c r="E238" s="94"/>
      <c r="F238" s="204" t="s">
        <v>357</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ht="49.5" x14ac:dyDescent="0.3">
      <c r="A255" s="70" t="s">
        <v>143</v>
      </c>
      <c r="B255" s="130">
        <v>1</v>
      </c>
      <c r="C255" s="130"/>
      <c r="D255" s="138" t="s">
        <v>431</v>
      </c>
      <c r="E255" s="94"/>
      <c r="F255" s="204" t="s">
        <v>356</v>
      </c>
    </row>
    <row r="256" spans="1:7" x14ac:dyDescent="0.3">
      <c r="A256" s="316" t="s">
        <v>379</v>
      </c>
      <c r="B256" s="316"/>
      <c r="C256" s="316"/>
      <c r="D256" s="316"/>
      <c r="E256" s="316"/>
      <c r="F256" s="316"/>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51">
        <v>1</v>
      </c>
      <c r="E261" s="252"/>
      <c r="F261" s="253"/>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79</v>
      </c>
    </row>
    <row r="266" spans="1:7" ht="18" x14ac:dyDescent="0.35">
      <c r="A266" s="57" t="s">
        <v>202</v>
      </c>
      <c r="B266" s="160"/>
      <c r="C266" s="161"/>
      <c r="D266" s="162">
        <f>D265/(COUNT(B226:C243,B248:C255,B212:C221,B257:C261)*2)</f>
        <v>0.96341463414634143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43186</v>
      </c>
      <c r="B269" s="124"/>
      <c r="C269" s="135"/>
      <c r="D269" s="124"/>
      <c r="F269" s="206"/>
      <c r="G269" s="214"/>
    </row>
    <row r="270" spans="1:7" s="16" customFormat="1" x14ac:dyDescent="0.3">
      <c r="A270" s="310" t="s">
        <v>30</v>
      </c>
      <c r="B270" s="311" t="s">
        <v>31</v>
      </c>
      <c r="C270" s="311"/>
      <c r="D270" s="311" t="s">
        <v>46</v>
      </c>
      <c r="E270" s="312" t="s">
        <v>310</v>
      </c>
      <c r="F270" s="312" t="s">
        <v>360</v>
      </c>
      <c r="G270" s="214"/>
    </row>
    <row r="271" spans="1:7" s="16" customFormat="1" x14ac:dyDescent="0.3">
      <c r="A271" s="310"/>
      <c r="B271" s="41" t="s">
        <v>34</v>
      </c>
      <c r="C271" s="41" t="s">
        <v>33</v>
      </c>
      <c r="D271" s="311"/>
      <c r="E271" s="312"/>
      <c r="F271" s="312"/>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x14ac:dyDescent="0.3">
      <c r="A274" s="7" t="s">
        <v>135</v>
      </c>
      <c r="B274" s="130">
        <v>2</v>
      </c>
      <c r="C274" s="130"/>
      <c r="D274" s="138"/>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ht="66" x14ac:dyDescent="0.3">
      <c r="A281" s="7" t="s">
        <v>62</v>
      </c>
      <c r="B281" s="130">
        <v>1</v>
      </c>
      <c r="C281" s="130"/>
      <c r="D281" s="116" t="s">
        <v>441</v>
      </c>
      <c r="E281" s="106"/>
      <c r="F281" s="204" t="s">
        <v>357</v>
      </c>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33" x14ac:dyDescent="0.3">
      <c r="A302" s="209" t="s">
        <v>157</v>
      </c>
      <c r="B302" s="130">
        <v>1</v>
      </c>
      <c r="C302" s="150" t="str">
        <f>IF(B302=0, -5, "0")</f>
        <v>0</v>
      </c>
      <c r="D302" s="165" t="s">
        <v>440</v>
      </c>
      <c r="E302" s="106"/>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ht="33" x14ac:dyDescent="0.3">
      <c r="A305" s="8" t="s">
        <v>75</v>
      </c>
      <c r="B305" s="130">
        <v>1</v>
      </c>
      <c r="C305" s="130"/>
      <c r="D305" s="156" t="s">
        <v>439</v>
      </c>
      <c r="E305" s="106"/>
      <c r="F305" s="204" t="s">
        <v>357</v>
      </c>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7" t="s">
        <v>396</v>
      </c>
      <c r="B308" s="318"/>
      <c r="C308" s="318"/>
      <c r="D308" s="318"/>
      <c r="E308" s="318"/>
      <c r="F308" s="319"/>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51">
        <v>1</v>
      </c>
      <c r="E313" s="252"/>
      <c r="F313" s="253"/>
      <c r="G313" s="214"/>
    </row>
    <row r="314" spans="1:7" s="16" customFormat="1" x14ac:dyDescent="0.3">
      <c r="A314" s="5" t="s">
        <v>36</v>
      </c>
      <c r="B314" s="5"/>
      <c r="C314" s="5"/>
      <c r="D314" s="5">
        <f>SUM(B289:C307,B309:C313)</f>
        <v>44</v>
      </c>
      <c r="F314" s="206"/>
      <c r="G314" s="214"/>
    </row>
    <row r="315" spans="1:7" s="16" customFormat="1" x14ac:dyDescent="0.3">
      <c r="A315" s="5" t="s">
        <v>35</v>
      </c>
      <c r="B315" s="132"/>
      <c r="C315" s="133"/>
      <c r="D315" s="134">
        <f>D314/(COUNT(B289:C307,B309:C313)*2)</f>
        <v>0.95652173913043481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67</v>
      </c>
      <c r="F317" s="206"/>
      <c r="G317" s="214"/>
    </row>
    <row r="318" spans="1:7" s="16" customFormat="1" ht="18" x14ac:dyDescent="0.35">
      <c r="A318" s="42" t="s">
        <v>203</v>
      </c>
      <c r="B318" s="152"/>
      <c r="C318" s="153"/>
      <c r="D318" s="144">
        <f>D317/(COUNT(B273:C284,B289:C307,B309:C313)*2)</f>
        <v>0.95714285714285718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43186</v>
      </c>
      <c r="B321" s="124"/>
      <c r="C321" s="135"/>
      <c r="D321" s="127"/>
    </row>
    <row r="322" spans="1:7" x14ac:dyDescent="0.3">
      <c r="A322" s="310" t="s">
        <v>30</v>
      </c>
      <c r="B322" s="311" t="s">
        <v>31</v>
      </c>
      <c r="C322" s="311"/>
      <c r="D322" s="311" t="s">
        <v>46</v>
      </c>
      <c r="E322" s="312" t="s">
        <v>310</v>
      </c>
      <c r="F322" s="312" t="s">
        <v>360</v>
      </c>
      <c r="G322" s="127"/>
    </row>
    <row r="323" spans="1:7" x14ac:dyDescent="0.3">
      <c r="A323" s="310"/>
      <c r="B323" s="41" t="s">
        <v>34</v>
      </c>
      <c r="C323" s="41" t="s">
        <v>33</v>
      </c>
      <c r="D323" s="311"/>
      <c r="E323" s="312"/>
      <c r="F323" s="312"/>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7" t="s">
        <v>379</v>
      </c>
      <c r="B349" s="318"/>
      <c r="C349" s="318"/>
      <c r="D349" s="318"/>
      <c r="E349" s="318"/>
      <c r="F349" s="318"/>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130">
        <v>2</v>
      </c>
      <c r="C353" s="130"/>
      <c r="D353" s="251">
        <v>1</v>
      </c>
      <c r="E353" s="252"/>
      <c r="F353" s="253"/>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43186</v>
      </c>
      <c r="B361" s="124"/>
      <c r="C361" s="135"/>
      <c r="D361" s="124"/>
    </row>
    <row r="362" spans="1:7" x14ac:dyDescent="0.3">
      <c r="A362" s="310" t="s">
        <v>30</v>
      </c>
      <c r="B362" s="311" t="s">
        <v>31</v>
      </c>
      <c r="C362" s="311"/>
      <c r="D362" s="311" t="s">
        <v>46</v>
      </c>
      <c r="E362" s="312" t="s">
        <v>310</v>
      </c>
      <c r="F362" s="312" t="s">
        <v>360</v>
      </c>
      <c r="G362" s="127"/>
    </row>
    <row r="363" spans="1:7" x14ac:dyDescent="0.3">
      <c r="A363" s="310"/>
      <c r="B363" s="41" t="s">
        <v>34</v>
      </c>
      <c r="C363" s="41" t="s">
        <v>33</v>
      </c>
      <c r="D363" s="311"/>
      <c r="E363" s="312"/>
      <c r="F363" s="312"/>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33.75" x14ac:dyDescent="0.35">
      <c r="A378" s="261" t="s">
        <v>7</v>
      </c>
      <c r="B378" s="130">
        <v>1</v>
      </c>
      <c r="C378" s="136">
        <f>IF(B378=0, -10, IF(B378=1, -5, "0"))</f>
        <v>-5</v>
      </c>
      <c r="D378" s="95" t="s">
        <v>449</v>
      </c>
      <c r="E378" s="106"/>
      <c r="F378" s="204" t="s">
        <v>356</v>
      </c>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6" t="s">
        <v>410</v>
      </c>
      <c r="B383" s="316"/>
      <c r="C383" s="316"/>
      <c r="D383" s="316"/>
      <c r="E383" s="316"/>
      <c r="F383" s="316"/>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130">
        <v>2</v>
      </c>
      <c r="C386" s="130"/>
      <c r="D386" s="251">
        <v>1</v>
      </c>
      <c r="E386" s="252"/>
      <c r="F386" s="253"/>
      <c r="G386" s="127"/>
    </row>
    <row r="387" spans="1:7" ht="39.75" customHeight="1" x14ac:dyDescent="0.3">
      <c r="A387" s="59" t="s">
        <v>36</v>
      </c>
      <c r="B387" s="59"/>
      <c r="C387" s="59"/>
      <c r="D387" s="59">
        <f>SUM(B377:C382,B384:C386)</f>
        <v>12</v>
      </c>
      <c r="G387" s="127"/>
    </row>
    <row r="388" spans="1:7" x14ac:dyDescent="0.3">
      <c r="A388" s="5" t="s">
        <v>35</v>
      </c>
      <c r="B388" s="132"/>
      <c r="C388" s="133"/>
      <c r="D388" s="134">
        <f>D387/(COUNT(B377:C382,B384:C386)*2)</f>
        <v>0.6</v>
      </c>
      <c r="G388" s="127"/>
    </row>
    <row r="389" spans="1:7" x14ac:dyDescent="0.3">
      <c r="A389" s="2"/>
      <c r="B389" s="135"/>
      <c r="C389" s="135"/>
      <c r="D389" s="135"/>
      <c r="G389" s="127"/>
    </row>
    <row r="390" spans="1:7" ht="18" x14ac:dyDescent="0.35">
      <c r="A390" s="42" t="s">
        <v>40</v>
      </c>
      <c r="B390" s="152"/>
      <c r="C390" s="153"/>
      <c r="D390" s="143">
        <f>SUM(D387,D373)</f>
        <v>28</v>
      </c>
      <c r="G390" s="127"/>
    </row>
    <row r="391" spans="1:7" ht="18" x14ac:dyDescent="0.35">
      <c r="A391" s="42" t="s">
        <v>205</v>
      </c>
      <c r="B391" s="152"/>
      <c r="C391" s="153"/>
      <c r="D391" s="168">
        <f>D390/(COUNT(B377:C382,B365:C372,B384:C386)*2)</f>
        <v>0.77777777777777779</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43186</v>
      </c>
      <c r="B394" s="124"/>
      <c r="C394" s="135"/>
      <c r="D394" s="127"/>
      <c r="G394" s="127"/>
    </row>
    <row r="395" spans="1:7" x14ac:dyDescent="0.3">
      <c r="A395" s="310" t="s">
        <v>30</v>
      </c>
      <c r="B395" s="311" t="s">
        <v>31</v>
      </c>
      <c r="C395" s="311"/>
      <c r="D395" s="311" t="s">
        <v>46</v>
      </c>
      <c r="E395" s="312" t="s">
        <v>310</v>
      </c>
      <c r="F395" s="312" t="s">
        <v>360</v>
      </c>
      <c r="G395" s="127"/>
    </row>
    <row r="396" spans="1:7" x14ac:dyDescent="0.3">
      <c r="A396" s="310"/>
      <c r="B396" s="41" t="s">
        <v>34</v>
      </c>
      <c r="C396" s="41" t="s">
        <v>33</v>
      </c>
      <c r="D396" s="311"/>
      <c r="E396" s="312"/>
      <c r="F396" s="312"/>
      <c r="G396" s="127"/>
    </row>
    <row r="397" spans="1:7" x14ac:dyDescent="0.3">
      <c r="A397" s="196" t="s">
        <v>103</v>
      </c>
      <c r="B397" s="197"/>
      <c r="C397" s="197"/>
      <c r="D397" s="197"/>
      <c r="E397" s="197"/>
      <c r="F397" s="197"/>
      <c r="G397" s="127"/>
    </row>
    <row r="398" spans="1:7" ht="19.5" customHeight="1" x14ac:dyDescent="0.3">
      <c r="A398" s="18" t="s">
        <v>102</v>
      </c>
      <c r="B398" s="130">
        <v>2</v>
      </c>
      <c r="C398" s="130"/>
      <c r="D398" s="293"/>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1</v>
      </c>
      <c r="C404" s="130"/>
      <c r="D404" s="95" t="s">
        <v>452</v>
      </c>
      <c r="E404" s="94"/>
      <c r="F404" s="204" t="s">
        <v>356</v>
      </c>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ht="33" x14ac:dyDescent="0.3">
      <c r="A412" s="4" t="s">
        <v>225</v>
      </c>
      <c r="B412" s="130">
        <v>0</v>
      </c>
      <c r="C412" s="130"/>
      <c r="D412" s="95" t="s">
        <v>451</v>
      </c>
      <c r="E412" s="95" t="s">
        <v>411</v>
      </c>
      <c r="F412" s="204" t="s">
        <v>356</v>
      </c>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ht="33" x14ac:dyDescent="0.3">
      <c r="A423" s="4" t="s">
        <v>227</v>
      </c>
      <c r="B423" s="130">
        <v>0</v>
      </c>
      <c r="C423" s="130"/>
      <c r="D423" s="95" t="s">
        <v>450</v>
      </c>
      <c r="E423" s="95" t="s">
        <v>411</v>
      </c>
      <c r="F423" s="204" t="s">
        <v>356</v>
      </c>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8</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0.8</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6" t="s">
        <v>379</v>
      </c>
      <c r="B435" s="316"/>
      <c r="C435" s="316"/>
      <c r="D435" s="316"/>
      <c r="E435" s="316"/>
      <c r="F435" s="316"/>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51">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53</v>
      </c>
    </row>
    <row r="444" spans="1:7" ht="18" x14ac:dyDescent="0.35">
      <c r="A444" s="42" t="s">
        <v>206</v>
      </c>
      <c r="B444" s="152"/>
      <c r="C444" s="153"/>
      <c r="D444" s="144">
        <f>D443/(COUNT(B430:C434,B410:C416,B421:C425,B398:C405,B436:C439)*2)</f>
        <v>0.91379310344827591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43186</v>
      </c>
      <c r="B447" s="124"/>
      <c r="C447" s="135"/>
      <c r="D447" s="124"/>
    </row>
    <row r="448" spans="1:7" x14ac:dyDescent="0.3">
      <c r="A448" s="310" t="s">
        <v>30</v>
      </c>
      <c r="B448" s="311" t="s">
        <v>31</v>
      </c>
      <c r="C448" s="311"/>
      <c r="D448" s="311" t="s">
        <v>46</v>
      </c>
      <c r="E448" s="312" t="s">
        <v>310</v>
      </c>
      <c r="F448" s="312" t="s">
        <v>360</v>
      </c>
      <c r="G448" s="127"/>
    </row>
    <row r="449" spans="1:6" x14ac:dyDescent="0.3">
      <c r="A449" s="310"/>
      <c r="B449" s="41" t="s">
        <v>34</v>
      </c>
      <c r="C449" s="41" t="s">
        <v>33</v>
      </c>
      <c r="D449" s="311"/>
      <c r="E449" s="312"/>
      <c r="F449" s="312"/>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66" x14ac:dyDescent="0.3">
      <c r="A464" s="70" t="s">
        <v>133</v>
      </c>
      <c r="B464" s="130">
        <v>1</v>
      </c>
      <c r="C464" s="130"/>
      <c r="D464" s="138" t="s">
        <v>455</v>
      </c>
      <c r="E464" s="94"/>
      <c r="F464" s="204" t="s">
        <v>356</v>
      </c>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3" t="s">
        <v>379</v>
      </c>
      <c r="B471" s="314"/>
      <c r="C471" s="314"/>
      <c r="D471" s="314"/>
      <c r="E471" s="314"/>
      <c r="F471" s="314"/>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130">
        <v>1</v>
      </c>
      <c r="C476" s="140"/>
      <c r="D476" s="251">
        <v>0.5</v>
      </c>
      <c r="E476" s="252"/>
      <c r="F476" s="253"/>
    </row>
    <row r="477" spans="1:7" x14ac:dyDescent="0.3">
      <c r="A477" s="5" t="s">
        <v>36</v>
      </c>
      <c r="B477" s="5"/>
      <c r="C477" s="5"/>
      <c r="D477" s="234">
        <f>SUM(B461:C470,B472:C476)</f>
        <v>28</v>
      </c>
    </row>
    <row r="478" spans="1:7" x14ac:dyDescent="0.3">
      <c r="A478" s="5" t="s">
        <v>35</v>
      </c>
      <c r="B478" s="132"/>
      <c r="C478" s="133"/>
      <c r="D478" s="134">
        <f>D477/(COUNT(B461:C470,B472:C476)*2)</f>
        <v>0.93333333333333335</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0.95238095238095233</v>
      </c>
    </row>
    <row r="482" spans="1:7" x14ac:dyDescent="0.3">
      <c r="A482" s="1"/>
      <c r="B482" s="124"/>
      <c r="C482" s="135"/>
      <c r="D482" s="124"/>
    </row>
    <row r="483" spans="1:7" ht="21.75" customHeight="1" x14ac:dyDescent="0.35">
      <c r="A483" s="315" t="s">
        <v>367</v>
      </c>
      <c r="B483" s="315"/>
      <c r="C483" s="315"/>
      <c r="D483" s="315"/>
      <c r="E483" s="185"/>
      <c r="F483" s="201"/>
    </row>
    <row r="484" spans="1:7" x14ac:dyDescent="0.3">
      <c r="A484" s="74">
        <f>B11</f>
        <v>43186</v>
      </c>
      <c r="B484" s="124"/>
      <c r="C484" s="135"/>
      <c r="D484" s="124"/>
    </row>
    <row r="485" spans="1:7" x14ac:dyDescent="0.3">
      <c r="A485" s="310" t="s">
        <v>30</v>
      </c>
      <c r="B485" s="311" t="s">
        <v>31</v>
      </c>
      <c r="C485" s="311"/>
      <c r="D485" s="311" t="s">
        <v>46</v>
      </c>
      <c r="E485" s="312" t="s">
        <v>310</v>
      </c>
      <c r="F485" s="312" t="s">
        <v>360</v>
      </c>
      <c r="G485" s="127"/>
    </row>
    <row r="486" spans="1:7" x14ac:dyDescent="0.3">
      <c r="A486" s="310"/>
      <c r="B486" s="41" t="s">
        <v>34</v>
      </c>
      <c r="C486" s="41" t="s">
        <v>33</v>
      </c>
      <c r="D486" s="311"/>
      <c r="E486" s="312"/>
      <c r="F486" s="312"/>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130">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43186</v>
      </c>
      <c r="B506" s="124"/>
      <c r="C506" s="135"/>
      <c r="D506" s="124"/>
    </row>
    <row r="507" spans="1:7" x14ac:dyDescent="0.3">
      <c r="A507" s="310" t="s">
        <v>30</v>
      </c>
      <c r="B507" s="311" t="s">
        <v>31</v>
      </c>
      <c r="C507" s="311"/>
      <c r="D507" s="311" t="s">
        <v>46</v>
      </c>
      <c r="E507" s="312" t="s">
        <v>310</v>
      </c>
      <c r="F507" s="312" t="s">
        <v>360</v>
      </c>
      <c r="G507" s="127"/>
    </row>
    <row r="508" spans="1:7" x14ac:dyDescent="0.3">
      <c r="A508" s="310"/>
      <c r="B508" s="41" t="s">
        <v>34</v>
      </c>
      <c r="C508" s="41" t="s">
        <v>33</v>
      </c>
      <c r="D508" s="311"/>
      <c r="E508" s="312"/>
      <c r="F508" s="312"/>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t="s">
        <v>456</v>
      </c>
      <c r="E511" s="94"/>
      <c r="F511" s="204"/>
    </row>
    <row r="512" spans="1:7" ht="45" x14ac:dyDescent="0.3">
      <c r="A512" s="62" t="s">
        <v>249</v>
      </c>
      <c r="B512" s="130">
        <v>0</v>
      </c>
      <c r="C512" s="140"/>
      <c r="D512" s="251">
        <v>0</v>
      </c>
      <c r="E512" s="254"/>
      <c r="F512" s="255"/>
    </row>
    <row r="513" spans="1:7" x14ac:dyDescent="0.3">
      <c r="A513" s="5" t="s">
        <v>36</v>
      </c>
      <c r="B513" s="5"/>
      <c r="C513" s="5"/>
      <c r="D513" s="59">
        <f>SUM(B509:C512)</f>
        <v>6</v>
      </c>
    </row>
    <row r="514" spans="1:7" x14ac:dyDescent="0.3">
      <c r="A514" s="5" t="s">
        <v>35</v>
      </c>
      <c r="B514" s="132"/>
      <c r="C514" s="133"/>
      <c r="D514" s="134">
        <f>D513/(COUNT(B509:C512)*2)</f>
        <v>0.75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43186</v>
      </c>
      <c r="B517" s="124"/>
      <c r="C517" s="135"/>
      <c r="D517" s="124"/>
    </row>
    <row r="518" spans="1:7" x14ac:dyDescent="0.3">
      <c r="A518" s="310" t="s">
        <v>30</v>
      </c>
      <c r="B518" s="311" t="s">
        <v>31</v>
      </c>
      <c r="C518" s="311"/>
      <c r="D518" s="311" t="s">
        <v>46</v>
      </c>
      <c r="E518" s="312" t="s">
        <v>310</v>
      </c>
      <c r="F518" s="312" t="s">
        <v>360</v>
      </c>
      <c r="G518" s="127"/>
    </row>
    <row r="519" spans="1:7" x14ac:dyDescent="0.3">
      <c r="A519" s="310"/>
      <c r="B519" s="41" t="s">
        <v>34</v>
      </c>
      <c r="C519" s="41" t="s">
        <v>33</v>
      </c>
      <c r="D519" s="311"/>
      <c r="E519" s="312"/>
      <c r="F519" s="312"/>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3" x14ac:dyDescent="0.3">
      <c r="A522" s="4" t="s">
        <v>47</v>
      </c>
      <c r="B522" s="130">
        <v>2</v>
      </c>
      <c r="C522" s="130"/>
      <c r="D522" s="95" t="s">
        <v>458</v>
      </c>
      <c r="E522" s="94"/>
      <c r="F522" s="204" t="s">
        <v>356</v>
      </c>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v>1</v>
      </c>
      <c r="C529" s="140"/>
      <c r="D529" s="174" t="s">
        <v>459</v>
      </c>
      <c r="E529" s="94"/>
      <c r="F529" s="204" t="s">
        <v>356</v>
      </c>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130">
        <v>2</v>
      </c>
      <c r="C532" s="140"/>
      <c r="D532" s="251">
        <v>1</v>
      </c>
      <c r="E532" s="252"/>
      <c r="F532" s="253"/>
    </row>
    <row r="533" spans="1:7" x14ac:dyDescent="0.3">
      <c r="A533" s="5" t="s">
        <v>36</v>
      </c>
      <c r="B533" s="5"/>
      <c r="C533" s="5"/>
      <c r="D533" s="5">
        <f>SUM(B520:C532)</f>
        <v>21</v>
      </c>
    </row>
    <row r="534" spans="1:7" x14ac:dyDescent="0.3">
      <c r="A534" s="5" t="s">
        <v>35</v>
      </c>
      <c r="B534" s="132"/>
      <c r="C534" s="133"/>
      <c r="D534" s="134">
        <f>D533/(COUNT(B520:C532)*2)</f>
        <v>0.95454545454545459</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43186</v>
      </c>
      <c r="B537" s="124"/>
      <c r="C537" s="135"/>
      <c r="D537" s="124"/>
      <c r="G537" s="127"/>
    </row>
    <row r="538" spans="1:7" x14ac:dyDescent="0.3">
      <c r="A538" s="310" t="s">
        <v>30</v>
      </c>
      <c r="B538" s="311" t="s">
        <v>31</v>
      </c>
      <c r="C538" s="311"/>
      <c r="D538" s="311" t="s">
        <v>46</v>
      </c>
      <c r="E538" s="312" t="s">
        <v>310</v>
      </c>
      <c r="F538" s="312" t="s">
        <v>360</v>
      </c>
      <c r="G538" s="127"/>
    </row>
    <row r="539" spans="1:7" x14ac:dyDescent="0.3">
      <c r="A539" s="310"/>
      <c r="B539" s="41" t="s">
        <v>34</v>
      </c>
      <c r="C539" s="41" t="s">
        <v>33</v>
      </c>
      <c r="D539" s="311"/>
      <c r="E539" s="312"/>
      <c r="F539" s="312"/>
      <c r="G539" s="127"/>
    </row>
    <row r="540" spans="1:7" ht="33" x14ac:dyDescent="0.3">
      <c r="A540" s="70" t="s">
        <v>373</v>
      </c>
      <c r="B540" s="130">
        <v>1</v>
      </c>
      <c r="C540" s="130"/>
      <c r="D540" s="138" t="s">
        <v>457</v>
      </c>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130" t="s">
        <v>32</v>
      </c>
      <c r="C543" s="130"/>
      <c r="D543" s="251"/>
      <c r="E543" s="252"/>
      <c r="F543" s="253"/>
    </row>
    <row r="544" spans="1:7" x14ac:dyDescent="0.3">
      <c r="A544" s="5" t="s">
        <v>36</v>
      </c>
      <c r="B544" s="5"/>
      <c r="C544" s="175"/>
      <c r="D544" s="5">
        <f>SUM(B540:C543)</f>
        <v>5</v>
      </c>
    </row>
    <row r="545" spans="1:4" x14ac:dyDescent="0.3">
      <c r="A545" s="5" t="s">
        <v>35</v>
      </c>
      <c r="B545" s="175"/>
      <c r="C545" s="176"/>
      <c r="D545" s="177">
        <f>D544/(COUNT(B540:C543)*2)</f>
        <v>0.83333333333333337</v>
      </c>
    </row>
    <row r="547" spans="1:4" ht="22.5" x14ac:dyDescent="0.45">
      <c r="A547" s="178" t="s">
        <v>245</v>
      </c>
      <c r="B547" s="179"/>
      <c r="C547" s="179"/>
      <c r="D547" s="180">
        <f>AVERAGE(D41,D99,D153,D200,D261,D313,D353,D386,D439,D476,D498,D512,D532,D543)</f>
        <v>0.88461538461538458</v>
      </c>
    </row>
    <row r="548" spans="1:4" ht="22.5" x14ac:dyDescent="0.45">
      <c r="A548" s="35" t="s">
        <v>45</v>
      </c>
      <c r="B548" s="181"/>
      <c r="C548" s="182"/>
      <c r="D548" s="183">
        <f>SUM(D544,D533,D513,D502,D443,D390,D357,D45,D317,D265,D157,D480,D204,D102)</f>
        <v>594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0.94888178913738019</v>
      </c>
    </row>
  </sheetData>
  <sheetProtection algorithmName="SHA-512" hashValue="l699lsHJ/+G0K8cFycfVqGrLHLZvoAP8rV6ZvItTQ/aRwKIr6PcY9sULnrDvf5LhdrWMcIzNiPOQWpfWfxTAQQ==" saltValue="eN3iS3YpxAxhEYO9Q6hM8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2 B53:B60 B65:B83 B88:B93 B39:B41 B110:B116 B121:B138 B143:B147 B95:B99 B165:B171 B176:B194 B149:B153 B212:B221 B226:B243 B248:B255 B196:B200 B273:B284 B289:B307 B257:B260 B325:B332 B337:B348 B309:B312 B365:B372 B377:B382 B350:B353 B398:B405 B410:B416 B421:B425 B430:B434 B384:B386 B451:B456 B461:B470 B436:B438 B488:B492 B472:B476 B496:B498 B509:B512 B540:B543">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39 B261 B313"/>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84" zoomScale="80" zoomScaleNormal="90" zoomScaleSheetLayoutView="80" workbookViewId="0">
      <selection activeCell="D89" sqref="D89"/>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0" t="s">
        <v>50</v>
      </c>
      <c r="B6" s="350"/>
      <c r="C6" s="350"/>
      <c r="D6" s="350"/>
      <c r="E6" s="350"/>
      <c r="F6" s="350"/>
      <c r="G6" s="125"/>
    </row>
    <row r="7" spans="1:7" s="12" customFormat="1" ht="21.75" customHeight="1" x14ac:dyDescent="0.45">
      <c r="A7" s="331" t="str">
        <f>'A1 Exploitation'!A8:F8</f>
        <v>BOUMHAL</v>
      </c>
      <c r="B7" s="331"/>
      <c r="C7" s="331"/>
      <c r="D7" s="331"/>
      <c r="E7" s="331"/>
      <c r="F7" s="331"/>
      <c r="G7" s="125"/>
    </row>
    <row r="8" spans="1:7" s="12" customFormat="1" ht="24" x14ac:dyDescent="0.45">
      <c r="A8" s="14" t="s">
        <v>42</v>
      </c>
      <c r="B8" s="351" t="str">
        <f>'A1 Exploitation'!B9:F9</f>
        <v>Dr Hend KAMOUN</v>
      </c>
      <c r="C8" s="351"/>
      <c r="D8" s="351"/>
      <c r="E8" s="351"/>
      <c r="F8" s="351"/>
      <c r="G8" s="125"/>
    </row>
    <row r="9" spans="1:7" s="12" customFormat="1" ht="24" x14ac:dyDescent="0.45">
      <c r="A9" s="15" t="s">
        <v>44</v>
      </c>
      <c r="B9" s="352" t="str">
        <f>'A1 Exploitation'!B10:F10</f>
        <v>Chefs rayons et directeur magasin</v>
      </c>
      <c r="C9" s="352"/>
      <c r="D9" s="352"/>
      <c r="E9" s="352"/>
      <c r="F9" s="352"/>
      <c r="G9" s="125"/>
    </row>
    <row r="10" spans="1:7" s="12" customFormat="1" ht="24" x14ac:dyDescent="0.45">
      <c r="A10" s="14" t="s">
        <v>43</v>
      </c>
      <c r="B10" s="349">
        <f>'A1 Exploitation'!B11:F11</f>
        <v>43186</v>
      </c>
      <c r="C10" s="349"/>
      <c r="D10" s="349"/>
      <c r="E10" s="349"/>
      <c r="F10" s="349"/>
      <c r="G10" s="125"/>
    </row>
    <row r="11" spans="1:7" s="12" customFormat="1" ht="24" x14ac:dyDescent="0.45">
      <c r="A11" s="14" t="s">
        <v>294</v>
      </c>
      <c r="B11" s="348">
        <f>D199</f>
        <v>0.8571428571428571</v>
      </c>
      <c r="C11" s="348"/>
      <c r="D11" s="348"/>
      <c r="E11" s="348"/>
      <c r="F11" s="348"/>
      <c r="G11" s="125"/>
    </row>
    <row r="12" spans="1:7" s="12" customFormat="1" ht="22.5" x14ac:dyDescent="0.45">
      <c r="A12" s="11"/>
      <c r="D12" s="327"/>
      <c r="E12" s="327"/>
      <c r="F12" s="327"/>
      <c r="G12" s="327"/>
    </row>
    <row r="13" spans="1:7" s="12" customFormat="1" ht="11.25" customHeight="1" x14ac:dyDescent="0.3">
      <c r="A13" s="310" t="s">
        <v>30</v>
      </c>
      <c r="B13" s="311" t="s">
        <v>31</v>
      </c>
      <c r="C13" s="311"/>
      <c r="D13" s="311" t="s">
        <v>46</v>
      </c>
      <c r="E13" s="311" t="s">
        <v>190</v>
      </c>
      <c r="F13" s="311" t="s">
        <v>191</v>
      </c>
      <c r="G13" s="112"/>
    </row>
    <row r="14" spans="1:7" s="12" customFormat="1" ht="12.75" customHeight="1" x14ac:dyDescent="0.3">
      <c r="A14" s="310"/>
      <c r="B14" s="34" t="s">
        <v>34</v>
      </c>
      <c r="C14" s="34" t="s">
        <v>33</v>
      </c>
      <c r="D14" s="311"/>
      <c r="E14" s="311"/>
      <c r="F14" s="311"/>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1</v>
      </c>
      <c r="C19" s="94"/>
      <c r="D19" s="95" t="s">
        <v>415</v>
      </c>
      <c r="E19" s="95"/>
      <c r="F19" s="94"/>
    </row>
    <row r="20" spans="1:7" x14ac:dyDescent="0.3">
      <c r="A20" s="17" t="s">
        <v>151</v>
      </c>
      <c r="B20" s="94">
        <v>2</v>
      </c>
      <c r="C20" s="94"/>
      <c r="D20" s="96"/>
      <c r="E20" s="94"/>
      <c r="F20" s="94" t="s">
        <v>357</v>
      </c>
    </row>
    <row r="21" spans="1:7" x14ac:dyDescent="0.3">
      <c r="A21" s="44" t="s">
        <v>210</v>
      </c>
      <c r="B21" s="94">
        <v>2</v>
      </c>
      <c r="C21" s="94"/>
      <c r="D21" s="97"/>
      <c r="E21" s="94"/>
      <c r="F21" s="94"/>
    </row>
    <row r="22" spans="1:7" x14ac:dyDescent="0.3">
      <c r="A22" s="345" t="s">
        <v>36</v>
      </c>
      <c r="B22" s="341"/>
      <c r="C22" s="342"/>
      <c r="D22" s="250">
        <f>SUM(B17:C21)</f>
        <v>9</v>
      </c>
    </row>
    <row r="23" spans="1:7" x14ac:dyDescent="0.3">
      <c r="A23" s="336" t="s">
        <v>295</v>
      </c>
      <c r="B23" s="337"/>
      <c r="C23" s="338"/>
      <c r="D23" s="33">
        <f>D22/(COUNT(B17:C21)*2)</f>
        <v>0.9</v>
      </c>
    </row>
    <row r="24" spans="1:7" s="22" customFormat="1" x14ac:dyDescent="0.3">
      <c r="A24" s="26"/>
      <c r="B24" s="27"/>
      <c r="C24" s="27"/>
      <c r="D24" s="28"/>
      <c r="G24" s="126"/>
    </row>
    <row r="25" spans="1:7" ht="19.5" x14ac:dyDescent="0.4">
      <c r="A25" s="334" t="s">
        <v>4</v>
      </c>
      <c r="B25" s="335"/>
      <c r="C25" s="335"/>
      <c r="D25" s="335"/>
      <c r="E25" s="335"/>
      <c r="F25" s="335"/>
    </row>
    <row r="26" spans="1:7" ht="54" customHeight="1" x14ac:dyDescent="0.35">
      <c r="A26" s="40" t="s">
        <v>97</v>
      </c>
      <c r="B26" s="94">
        <v>1</v>
      </c>
      <c r="C26" s="120" t="str">
        <f>IF(B26=0, -5, "0")</f>
        <v>0</v>
      </c>
      <c r="D26" s="95" t="s">
        <v>448</v>
      </c>
      <c r="E26" s="95"/>
      <c r="F26" s="94" t="s">
        <v>357</v>
      </c>
    </row>
    <row r="27" spans="1:7" x14ac:dyDescent="0.3">
      <c r="A27" s="17" t="s">
        <v>90</v>
      </c>
      <c r="B27" s="94">
        <v>2</v>
      </c>
      <c r="C27" s="94"/>
      <c r="D27" s="95"/>
      <c r="E27" s="94"/>
      <c r="F27" s="94"/>
    </row>
    <row r="28" spans="1:7" x14ac:dyDescent="0.3">
      <c r="A28" s="44" t="s">
        <v>370</v>
      </c>
      <c r="B28" s="94" t="s">
        <v>32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ht="33" x14ac:dyDescent="0.3">
      <c r="A32" s="17" t="s">
        <v>293</v>
      </c>
      <c r="B32" s="94">
        <v>1</v>
      </c>
      <c r="C32" s="94"/>
      <c r="D32" s="95" t="s">
        <v>447</v>
      </c>
      <c r="E32" s="94"/>
      <c r="F32" s="94" t="s">
        <v>356</v>
      </c>
    </row>
    <row r="33" spans="1:7" x14ac:dyDescent="0.3">
      <c r="A33" s="336" t="s">
        <v>36</v>
      </c>
      <c r="B33" s="337"/>
      <c r="C33" s="338"/>
      <c r="D33" s="248">
        <f>SUM(B26:C32)</f>
        <v>10</v>
      </c>
    </row>
    <row r="34" spans="1:7" x14ac:dyDescent="0.3">
      <c r="A34" s="336" t="s">
        <v>295</v>
      </c>
      <c r="B34" s="337"/>
      <c r="C34" s="338"/>
      <c r="D34" s="33">
        <f>D33/(COUNT(B26:C32)*2)</f>
        <v>0.83333333333333337</v>
      </c>
    </row>
    <row r="35" spans="1:7" s="22" customFormat="1" x14ac:dyDescent="0.3">
      <c r="A35" s="26"/>
      <c r="B35" s="27"/>
      <c r="C35" s="27"/>
      <c r="D35" s="28"/>
      <c r="G35" s="126"/>
    </row>
    <row r="36" spans="1:7" s="22" customFormat="1" ht="19.5" x14ac:dyDescent="0.4">
      <c r="A36" s="334" t="s">
        <v>219</v>
      </c>
      <c r="B36" s="335"/>
      <c r="C36" s="335"/>
      <c r="D36" s="335"/>
      <c r="E36" s="335"/>
      <c r="F36" s="335"/>
      <c r="G36" s="126"/>
    </row>
    <row r="37" spans="1:7" s="22" customFormat="1" ht="58.5" customHeight="1" x14ac:dyDescent="0.35">
      <c r="A37" s="40" t="s">
        <v>97</v>
      </c>
      <c r="B37" s="94">
        <v>1</v>
      </c>
      <c r="C37" s="120" t="str">
        <f>IF(B37=0, -5, "0")</f>
        <v>0</v>
      </c>
      <c r="D37" s="95" t="s">
        <v>448</v>
      </c>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ht="33" x14ac:dyDescent="0.3">
      <c r="A41" s="17" t="s">
        <v>293</v>
      </c>
      <c r="B41" s="94">
        <v>1</v>
      </c>
      <c r="C41" s="94"/>
      <c r="D41" s="95" t="s">
        <v>447</v>
      </c>
      <c r="E41" s="94"/>
      <c r="F41" s="94"/>
      <c r="G41" s="126"/>
    </row>
    <row r="42" spans="1:7" s="22" customFormat="1" x14ac:dyDescent="0.3">
      <c r="A42" s="336" t="s">
        <v>36</v>
      </c>
      <c r="B42" s="337"/>
      <c r="C42" s="338"/>
      <c r="D42" s="248">
        <f>SUM(B37:C41)</f>
        <v>8</v>
      </c>
      <c r="E42" s="13"/>
      <c r="F42" s="13"/>
      <c r="G42" s="126"/>
    </row>
    <row r="43" spans="1:7" s="22" customFormat="1" x14ac:dyDescent="0.3">
      <c r="A43" s="336" t="s">
        <v>295</v>
      </c>
      <c r="B43" s="337"/>
      <c r="C43" s="338"/>
      <c r="D43" s="33">
        <f>D42/(COUNT(B37:C41)*2)</f>
        <v>0.8</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6" t="s">
        <v>36</v>
      </c>
      <c r="B52" s="337"/>
      <c r="C52" s="338"/>
      <c r="D52" s="248">
        <f>SUM(B46:C51)</f>
        <v>12</v>
      </c>
    </row>
    <row r="53" spans="1:7" x14ac:dyDescent="0.3">
      <c r="A53" s="336" t="s">
        <v>295</v>
      </c>
      <c r="B53" s="337"/>
      <c r="C53" s="338"/>
      <c r="D53" s="33">
        <f>D52/(COUNT(B46:C51)*2)</f>
        <v>1</v>
      </c>
    </row>
    <row r="54" spans="1:7" s="22" customFormat="1" x14ac:dyDescent="0.3">
      <c r="A54" s="26"/>
      <c r="B54" s="27"/>
      <c r="C54" s="27"/>
      <c r="D54" s="28"/>
      <c r="G54" s="126"/>
    </row>
    <row r="55" spans="1:7" ht="19.5" x14ac:dyDescent="0.4">
      <c r="A55" s="334" t="s">
        <v>8</v>
      </c>
      <c r="B55" s="335"/>
      <c r="C55" s="335"/>
      <c r="D55" s="335"/>
      <c r="E55" s="335"/>
      <c r="F55" s="335"/>
    </row>
    <row r="56" spans="1:7" ht="36" x14ac:dyDescent="0.35">
      <c r="A56" s="43" t="s">
        <v>176</v>
      </c>
      <c r="B56" s="94">
        <v>1</v>
      </c>
      <c r="C56" s="120" t="str">
        <f>IF(B56=0, -5, "0")</f>
        <v>0</v>
      </c>
      <c r="D56" s="95" t="s">
        <v>453</v>
      </c>
      <c r="E56" s="94"/>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50.25" x14ac:dyDescent="0.35">
      <c r="A60" s="43" t="s">
        <v>221</v>
      </c>
      <c r="B60" s="94">
        <v>1</v>
      </c>
      <c r="C60" s="120" t="str">
        <f>IF(B60=0, -5, "0")</f>
        <v>0</v>
      </c>
      <c r="D60" s="95" t="s">
        <v>454</v>
      </c>
      <c r="E60" s="94"/>
      <c r="F60" s="94" t="s">
        <v>356</v>
      </c>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6" t="s">
        <v>36</v>
      </c>
      <c r="B63" s="337"/>
      <c r="C63" s="338"/>
      <c r="D63" s="248">
        <f>SUM(B56:C62)</f>
        <v>12</v>
      </c>
    </row>
    <row r="64" spans="1:7" x14ac:dyDescent="0.3">
      <c r="A64" s="336" t="s">
        <v>295</v>
      </c>
      <c r="B64" s="337"/>
      <c r="C64" s="338"/>
      <c r="D64" s="33">
        <f>D63/(COUNT(B56:C62)*2)</f>
        <v>0.8571428571428571</v>
      </c>
    </row>
    <row r="65" spans="1:7" s="22" customFormat="1" x14ac:dyDescent="0.3">
      <c r="A65" s="26"/>
      <c r="B65" s="27"/>
      <c r="C65" s="27"/>
      <c r="D65" s="28"/>
      <c r="G65" s="126"/>
    </row>
    <row r="66" spans="1:7" ht="19.5" x14ac:dyDescent="0.4">
      <c r="A66" s="334" t="s">
        <v>130</v>
      </c>
      <c r="B66" s="335"/>
      <c r="C66" s="335"/>
      <c r="D66" s="335"/>
      <c r="E66" s="335"/>
      <c r="F66" s="335"/>
    </row>
    <row r="67" spans="1:7" ht="19.5" x14ac:dyDescent="0.4">
      <c r="A67" s="17" t="s">
        <v>271</v>
      </c>
      <c r="B67" s="100">
        <v>2</v>
      </c>
      <c r="C67" s="101"/>
      <c r="D67" s="102"/>
      <c r="E67" s="102"/>
      <c r="F67" s="94"/>
    </row>
    <row r="68" spans="1:7" ht="34.5" x14ac:dyDescent="0.4">
      <c r="A68" s="17" t="s">
        <v>272</v>
      </c>
      <c r="B68" s="100">
        <v>1</v>
      </c>
      <c r="C68" s="101"/>
      <c r="D68" s="95" t="s">
        <v>423</v>
      </c>
      <c r="E68" s="102"/>
      <c r="F68" s="94" t="s">
        <v>356</v>
      </c>
    </row>
    <row r="69" spans="1:7" ht="34.5" x14ac:dyDescent="0.4">
      <c r="A69" s="17" t="s">
        <v>293</v>
      </c>
      <c r="B69" s="100">
        <v>1</v>
      </c>
      <c r="C69" s="101"/>
      <c r="D69" s="95" t="s">
        <v>421</v>
      </c>
      <c r="E69" s="103"/>
      <c r="F69" s="94" t="s">
        <v>356</v>
      </c>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ht="82.5" x14ac:dyDescent="0.3">
      <c r="A78" s="21" t="s">
        <v>232</v>
      </c>
      <c r="B78" s="100">
        <v>0</v>
      </c>
      <c r="C78" s="106"/>
      <c r="D78" s="95" t="s">
        <v>422</v>
      </c>
      <c r="E78" s="107"/>
      <c r="F78" s="94" t="s">
        <v>356</v>
      </c>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6" t="s">
        <v>36</v>
      </c>
      <c r="B84" s="337"/>
      <c r="C84" s="338"/>
      <c r="D84" s="248">
        <f>SUM(B67:C83)</f>
        <v>30</v>
      </c>
    </row>
    <row r="85" spans="1:7" x14ac:dyDescent="0.3">
      <c r="A85" s="336" t="s">
        <v>295</v>
      </c>
      <c r="B85" s="337"/>
      <c r="C85" s="338"/>
      <c r="D85" s="33">
        <f>D84/(COUNT(B67:C83)*2)</f>
        <v>0.88235294117647056</v>
      </c>
    </row>
    <row r="86" spans="1:7" s="22" customFormat="1" x14ac:dyDescent="0.3">
      <c r="A86" s="26"/>
      <c r="B86" s="27"/>
      <c r="C86" s="27"/>
      <c r="D86" s="28"/>
      <c r="G86" s="126"/>
    </row>
    <row r="87" spans="1:7" ht="19.5" x14ac:dyDescent="0.4">
      <c r="A87" s="334" t="s">
        <v>211</v>
      </c>
      <c r="B87" s="335"/>
      <c r="C87" s="335"/>
      <c r="D87" s="335"/>
      <c r="E87" s="335"/>
      <c r="F87" s="335"/>
    </row>
    <row r="88" spans="1:7" ht="34.5" x14ac:dyDescent="0.4">
      <c r="A88" s="50" t="s">
        <v>273</v>
      </c>
      <c r="B88" s="110">
        <v>2</v>
      </c>
      <c r="C88" s="101"/>
      <c r="D88" s="102"/>
      <c r="E88" s="95"/>
      <c r="F88" s="94"/>
    </row>
    <row r="89" spans="1:7" ht="19.5" x14ac:dyDescent="0.4">
      <c r="A89" s="17" t="s">
        <v>272</v>
      </c>
      <c r="B89" s="110">
        <v>1</v>
      </c>
      <c r="C89" s="101"/>
      <c r="D89" s="95" t="s">
        <v>427</v>
      </c>
      <c r="E89" s="94"/>
      <c r="F89" s="94" t="s">
        <v>357</v>
      </c>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33" x14ac:dyDescent="0.3">
      <c r="A95" s="20" t="s">
        <v>165</v>
      </c>
      <c r="B95" s="110">
        <v>1</v>
      </c>
      <c r="C95" s="94"/>
      <c r="D95" s="95" t="s">
        <v>426</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1</v>
      </c>
      <c r="C98" s="94"/>
      <c r="D98" s="95" t="s">
        <v>425</v>
      </c>
      <c r="E98" s="94"/>
      <c r="F98" s="94" t="s">
        <v>357</v>
      </c>
    </row>
    <row r="99" spans="1:7" ht="50.25" x14ac:dyDescent="0.35">
      <c r="A99" s="46" t="s">
        <v>193</v>
      </c>
      <c r="B99" s="110">
        <v>2</v>
      </c>
      <c r="C99" s="120" t="str">
        <f>IF(B99=0, -5, "0")</f>
        <v>0</v>
      </c>
      <c r="D99" s="95" t="s">
        <v>428</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6" t="s">
        <v>36</v>
      </c>
      <c r="B102" s="337"/>
      <c r="C102" s="338"/>
      <c r="D102" s="248">
        <f>SUM(B88:C101)</f>
        <v>25</v>
      </c>
    </row>
    <row r="103" spans="1:7" x14ac:dyDescent="0.3">
      <c r="A103" s="336" t="s">
        <v>295</v>
      </c>
      <c r="B103" s="337"/>
      <c r="C103" s="338"/>
      <c r="D103" s="33">
        <f>D102/(COUNT(B88:C101)*2)</f>
        <v>0.8928571428571429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4" t="s">
        <v>212</v>
      </c>
      <c r="B106" s="335"/>
      <c r="C106" s="335"/>
      <c r="D106" s="335"/>
      <c r="E106" s="335"/>
      <c r="F106" s="335"/>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429</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6" t="s">
        <v>36</v>
      </c>
      <c r="B118" s="337"/>
      <c r="C118" s="338"/>
      <c r="D118" s="248">
        <f>SUM(B107:C117)</f>
        <v>22</v>
      </c>
      <c r="E118" s="13"/>
      <c r="F118" s="13"/>
      <c r="G118" s="126"/>
    </row>
    <row r="119" spans="1:7" s="22" customFormat="1" x14ac:dyDescent="0.3">
      <c r="A119" s="336" t="s">
        <v>295</v>
      </c>
      <c r="B119" s="337"/>
      <c r="C119" s="338"/>
      <c r="D119" s="33">
        <f>D118/(COUNT(B107:C117)*2)</f>
        <v>1</v>
      </c>
      <c r="E119" s="13"/>
      <c r="F119" s="13"/>
      <c r="G119" s="126"/>
    </row>
    <row r="120" spans="1:7" s="22" customFormat="1" x14ac:dyDescent="0.3">
      <c r="A120" s="26"/>
      <c r="B120" s="27"/>
      <c r="C120" s="27"/>
      <c r="D120" s="28"/>
      <c r="G120" s="126"/>
    </row>
    <row r="121" spans="1:7" ht="19.5" x14ac:dyDescent="0.4">
      <c r="A121" s="334" t="s">
        <v>185</v>
      </c>
      <c r="B121" s="335"/>
      <c r="C121" s="335"/>
      <c r="D121" s="335"/>
      <c r="E121" s="335"/>
      <c r="F121" s="335"/>
    </row>
    <row r="122" spans="1:7" x14ac:dyDescent="0.3">
      <c r="A122" s="44" t="s">
        <v>275</v>
      </c>
      <c r="B122" s="111">
        <v>1</v>
      </c>
      <c r="C122" s="94"/>
      <c r="D122" s="113" t="s">
        <v>435</v>
      </c>
      <c r="E122" s="113"/>
      <c r="F122" s="94" t="s">
        <v>356</v>
      </c>
    </row>
    <row r="123" spans="1:7" x14ac:dyDescent="0.3">
      <c r="A123" s="44" t="s">
        <v>272</v>
      </c>
      <c r="B123" s="111">
        <v>1</v>
      </c>
      <c r="C123" s="94"/>
      <c r="D123" s="95" t="s">
        <v>435</v>
      </c>
      <c r="E123" s="95"/>
      <c r="F123" s="94" t="s">
        <v>356</v>
      </c>
    </row>
    <row r="124" spans="1:7" ht="19.5" x14ac:dyDescent="0.4">
      <c r="A124" s="17" t="s">
        <v>293</v>
      </c>
      <c r="B124" s="111">
        <v>2</v>
      </c>
      <c r="C124" s="101"/>
      <c r="D124" s="95"/>
      <c r="E124" s="95"/>
      <c r="F124" s="94"/>
    </row>
    <row r="125" spans="1:7" ht="51" x14ac:dyDescent="0.4">
      <c r="A125" s="20" t="s">
        <v>247</v>
      </c>
      <c r="B125" s="111">
        <v>1</v>
      </c>
      <c r="C125" s="101"/>
      <c r="D125" s="95" t="s">
        <v>436</v>
      </c>
      <c r="E125" s="95"/>
      <c r="F125" s="94" t="s">
        <v>357</v>
      </c>
    </row>
    <row r="126" spans="1:7" ht="51" x14ac:dyDescent="0.4">
      <c r="A126" s="17" t="s">
        <v>292</v>
      </c>
      <c r="B126" s="111">
        <v>1</v>
      </c>
      <c r="C126" s="101"/>
      <c r="D126" s="95" t="s">
        <v>437</v>
      </c>
      <c r="E126" s="102"/>
      <c r="F126" s="94" t="s">
        <v>356</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1</v>
      </c>
      <c r="C129" s="121"/>
      <c r="D129" s="95" t="s">
        <v>432</v>
      </c>
      <c r="E129" s="95"/>
      <c r="F129" s="94" t="s">
        <v>356</v>
      </c>
    </row>
    <row r="130" spans="1:7" ht="50.25" x14ac:dyDescent="0.35">
      <c r="A130" s="43" t="s">
        <v>194</v>
      </c>
      <c r="B130" s="111">
        <v>1</v>
      </c>
      <c r="C130" s="120" t="str">
        <f>IF(B130=0, -5, "0")</f>
        <v>0</v>
      </c>
      <c r="D130" s="95" t="s">
        <v>438</v>
      </c>
      <c r="E130" s="95"/>
      <c r="F130" s="94" t="s">
        <v>356</v>
      </c>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6" t="s">
        <v>36</v>
      </c>
      <c r="B133" s="337"/>
      <c r="C133" s="338"/>
      <c r="D133" s="248">
        <f>SUM(B122:C132)</f>
        <v>16</v>
      </c>
    </row>
    <row r="134" spans="1:7" x14ac:dyDescent="0.3">
      <c r="A134" s="336" t="s">
        <v>295</v>
      </c>
      <c r="B134" s="337"/>
      <c r="C134" s="338"/>
      <c r="D134" s="32">
        <f>D133/(COUNT(B122:C132)*2)</f>
        <v>0.72727272727272729</v>
      </c>
    </row>
    <row r="135" spans="1:7" s="22" customFormat="1" x14ac:dyDescent="0.3">
      <c r="A135" s="26"/>
      <c r="B135" s="27"/>
      <c r="C135" s="27"/>
      <c r="D135" s="31"/>
      <c r="G135" s="126"/>
    </row>
    <row r="136" spans="1:7" ht="19.5" x14ac:dyDescent="0.4">
      <c r="A136" s="334" t="s">
        <v>71</v>
      </c>
      <c r="B136" s="335"/>
      <c r="C136" s="335"/>
      <c r="D136" s="335"/>
      <c r="E136" s="335"/>
      <c r="F136" s="335"/>
    </row>
    <row r="137" spans="1:7" ht="34.5" x14ac:dyDescent="0.4">
      <c r="A137" s="23" t="s">
        <v>302</v>
      </c>
      <c r="B137" s="110">
        <v>1</v>
      </c>
      <c r="C137" s="101"/>
      <c r="D137" s="95" t="s">
        <v>444</v>
      </c>
      <c r="E137" s="94"/>
      <c r="F137" s="94" t="s">
        <v>356</v>
      </c>
    </row>
    <row r="138" spans="1:7" ht="18" x14ac:dyDescent="0.35">
      <c r="A138" s="40" t="s">
        <v>127</v>
      </c>
      <c r="B138" s="110">
        <v>2</v>
      </c>
      <c r="C138" s="120" t="str">
        <f>IF(B138=0, -5, "0")</f>
        <v>0</v>
      </c>
      <c r="D138" s="114"/>
      <c r="E138" s="94"/>
      <c r="F138" s="94"/>
    </row>
    <row r="139" spans="1:7" x14ac:dyDescent="0.3">
      <c r="A139" s="21" t="s">
        <v>277</v>
      </c>
      <c r="B139" s="110">
        <v>2</v>
      </c>
      <c r="C139" s="95"/>
      <c r="D139" s="103"/>
      <c r="E139" s="94"/>
      <c r="F139" s="94"/>
    </row>
    <row r="140" spans="1:7" ht="33" x14ac:dyDescent="0.3">
      <c r="A140" s="52" t="s">
        <v>278</v>
      </c>
      <c r="B140" s="110">
        <v>1</v>
      </c>
      <c r="C140" s="95"/>
      <c r="D140" s="95" t="s">
        <v>445</v>
      </c>
      <c r="E140" s="94"/>
      <c r="F140" s="94" t="s">
        <v>356</v>
      </c>
    </row>
    <row r="141" spans="1:7" s="22" customFormat="1" x14ac:dyDescent="0.3">
      <c r="A141" s="21" t="s">
        <v>303</v>
      </c>
      <c r="B141" s="110">
        <v>2</v>
      </c>
      <c r="C141" s="116"/>
      <c r="D141" s="106"/>
      <c r="E141" s="106"/>
      <c r="F141" s="94"/>
      <c r="G141" s="126"/>
    </row>
    <row r="142" spans="1:7" x14ac:dyDescent="0.3">
      <c r="A142" s="23" t="s">
        <v>284</v>
      </c>
      <c r="B142" s="110">
        <v>2</v>
      </c>
      <c r="C142" s="95"/>
      <c r="D142" s="12"/>
      <c r="E142" s="94"/>
      <c r="F142" s="94"/>
    </row>
    <row r="143" spans="1:7" x14ac:dyDescent="0.3">
      <c r="A143" s="23" t="s">
        <v>304</v>
      </c>
      <c r="B143" s="110">
        <v>2</v>
      </c>
      <c r="C143" s="122"/>
      <c r="D143" s="98"/>
      <c r="E143" s="94"/>
      <c r="F143" s="94"/>
    </row>
    <row r="144" spans="1:7" ht="33.75" x14ac:dyDescent="0.35">
      <c r="A144" s="40" t="s">
        <v>237</v>
      </c>
      <c r="B144" s="110">
        <v>1</v>
      </c>
      <c r="C144" s="120" t="str">
        <f>IF(B144=0, -5, "0")</f>
        <v>0</v>
      </c>
      <c r="D144" s="95" t="s">
        <v>443</v>
      </c>
      <c r="E144" s="94"/>
      <c r="F144" s="94" t="s">
        <v>356</v>
      </c>
    </row>
    <row r="145" spans="1:7" ht="18" x14ac:dyDescent="0.35">
      <c r="A145" s="40" t="s">
        <v>195</v>
      </c>
      <c r="B145" s="110">
        <v>2</v>
      </c>
      <c r="C145" s="120" t="str">
        <f>IF(B145=0, -5, "0")</f>
        <v>0</v>
      </c>
      <c r="D145" s="129"/>
      <c r="E145" s="94"/>
      <c r="F145" s="94"/>
    </row>
    <row r="146" spans="1:7" x14ac:dyDescent="0.3">
      <c r="A146" s="23" t="s">
        <v>95</v>
      </c>
      <c r="B146" s="110">
        <v>2</v>
      </c>
      <c r="C146" s="95"/>
      <c r="D146" s="98"/>
      <c r="E146" s="94"/>
      <c r="F146" s="94"/>
    </row>
    <row r="147" spans="1:7" ht="33" x14ac:dyDescent="0.3">
      <c r="A147" s="50" t="s">
        <v>214</v>
      </c>
      <c r="B147" s="110">
        <v>1</v>
      </c>
      <c r="C147" s="95"/>
      <c r="D147" s="95" t="s">
        <v>442</v>
      </c>
      <c r="E147" s="94"/>
      <c r="F147" s="94" t="s">
        <v>357</v>
      </c>
    </row>
    <row r="148" spans="1:7" x14ac:dyDescent="0.3">
      <c r="A148" s="17" t="s">
        <v>305</v>
      </c>
      <c r="B148" s="110">
        <v>2</v>
      </c>
      <c r="C148" s="95"/>
      <c r="D148" s="115"/>
      <c r="E148" s="94"/>
      <c r="F148" s="94"/>
    </row>
    <row r="149" spans="1:7" x14ac:dyDescent="0.3">
      <c r="A149" s="336" t="s">
        <v>36</v>
      </c>
      <c r="B149" s="337"/>
      <c r="C149" s="338"/>
      <c r="D149" s="248">
        <f>SUM(B137:C148)</f>
        <v>20</v>
      </c>
    </row>
    <row r="150" spans="1:7" x14ac:dyDescent="0.3">
      <c r="A150" s="336" t="s">
        <v>295</v>
      </c>
      <c r="B150" s="337"/>
      <c r="C150" s="338"/>
      <c r="D150" s="33">
        <f>D149/(COUNT(B137:C148)*2)</f>
        <v>0.83333333333333337</v>
      </c>
    </row>
    <row r="151" spans="1:7" s="22" customFormat="1" x14ac:dyDescent="0.3">
      <c r="A151" s="26"/>
      <c r="B151" s="27"/>
      <c r="C151" s="27"/>
      <c r="D151" s="28"/>
      <c r="G151" s="126"/>
    </row>
    <row r="152" spans="1:7" ht="19.5" x14ac:dyDescent="0.4">
      <c r="A152" s="334" t="s">
        <v>217</v>
      </c>
      <c r="B152" s="335"/>
      <c r="C152" s="335"/>
      <c r="D152" s="335"/>
      <c r="E152" s="335"/>
      <c r="F152" s="335"/>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1</v>
      </c>
      <c r="C156" s="120" t="str">
        <f>IF(B156=0, -5, "0")</f>
        <v>0</v>
      </c>
      <c r="D156" s="116" t="s">
        <v>461</v>
      </c>
      <c r="E156" s="94"/>
      <c r="F156" s="94" t="s">
        <v>357</v>
      </c>
    </row>
    <row r="157" spans="1:7" ht="33.75" x14ac:dyDescent="0.35">
      <c r="A157" s="40" t="s">
        <v>308</v>
      </c>
      <c r="B157" s="94">
        <v>1</v>
      </c>
      <c r="C157" s="120" t="str">
        <f>IF(B157=0, -5, "0")</f>
        <v>0</v>
      </c>
      <c r="D157" s="116" t="s">
        <v>460</v>
      </c>
      <c r="E157" s="94"/>
      <c r="F157" s="94" t="s">
        <v>357</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6" t="s">
        <v>36</v>
      </c>
      <c r="B161" s="341"/>
      <c r="C161" s="342"/>
      <c r="D161" s="250">
        <f>SUM(B153:C160)</f>
        <v>14</v>
      </c>
    </row>
    <row r="162" spans="1:7" x14ac:dyDescent="0.3">
      <c r="A162" s="336" t="s">
        <v>295</v>
      </c>
      <c r="B162" s="337"/>
      <c r="C162" s="338"/>
      <c r="D162" s="33">
        <f>D161/(COUNT(B153:C160)*2)</f>
        <v>0.875</v>
      </c>
    </row>
    <row r="163" spans="1:7" s="22" customFormat="1" x14ac:dyDescent="0.3">
      <c r="A163" s="26"/>
      <c r="B163" s="27"/>
      <c r="C163" s="29"/>
      <c r="D163" s="30"/>
      <c r="G163" s="126"/>
    </row>
    <row r="164" spans="1:7" ht="19.5" x14ac:dyDescent="0.4">
      <c r="A164" s="334" t="s">
        <v>77</v>
      </c>
      <c r="B164" s="335"/>
      <c r="C164" s="335"/>
      <c r="D164" s="335"/>
      <c r="E164" s="335"/>
      <c r="F164" s="335"/>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33" x14ac:dyDescent="0.3">
      <c r="A167" s="44" t="s">
        <v>215</v>
      </c>
      <c r="B167" s="94">
        <v>1</v>
      </c>
      <c r="C167" s="94"/>
      <c r="D167" s="95" t="s">
        <v>462</v>
      </c>
      <c r="E167" s="94"/>
      <c r="F167" s="94" t="s">
        <v>357</v>
      </c>
    </row>
    <row r="168" spans="1:7" x14ac:dyDescent="0.3">
      <c r="A168" s="17" t="s">
        <v>86</v>
      </c>
      <c r="B168" s="94">
        <v>2</v>
      </c>
      <c r="C168" s="94"/>
      <c r="D168" s="94"/>
      <c r="E168" s="95"/>
      <c r="F168" s="94"/>
    </row>
    <row r="169" spans="1:7" x14ac:dyDescent="0.3">
      <c r="A169" s="336" t="s">
        <v>36</v>
      </c>
      <c r="B169" s="337"/>
      <c r="C169" s="338"/>
      <c r="D169" s="248">
        <f>SUM(B165:C168)</f>
        <v>7</v>
      </c>
    </row>
    <row r="170" spans="1:7" x14ac:dyDescent="0.3">
      <c r="A170" s="336" t="s">
        <v>295</v>
      </c>
      <c r="B170" s="337"/>
      <c r="C170" s="338"/>
      <c r="D170" s="33">
        <f>D169/(COUNT(B165:C168)*2)</f>
        <v>0.875</v>
      </c>
    </row>
    <row r="171" spans="1:7" s="22" customFormat="1" x14ac:dyDescent="0.3">
      <c r="A171" s="26"/>
      <c r="B171" s="27"/>
      <c r="C171" s="27"/>
      <c r="D171" s="28"/>
      <c r="G171" s="126"/>
    </row>
    <row r="172" spans="1:7" ht="19.5" x14ac:dyDescent="0.4">
      <c r="A172" s="339" t="s">
        <v>17</v>
      </c>
      <c r="B172" s="340"/>
      <c r="C172" s="340"/>
      <c r="D172" s="340"/>
      <c r="E172" s="340"/>
      <c r="F172" s="340"/>
    </row>
    <row r="173" spans="1:7" ht="33" x14ac:dyDescent="0.3">
      <c r="A173" s="20" t="s">
        <v>180</v>
      </c>
      <c r="B173" s="94">
        <v>1</v>
      </c>
      <c r="C173" s="94"/>
      <c r="D173" s="95" t="s">
        <v>465</v>
      </c>
      <c r="E173" s="94"/>
      <c r="F173" s="94"/>
    </row>
    <row r="174" spans="1:7" ht="49.5" x14ac:dyDescent="0.3">
      <c r="A174" s="17" t="s">
        <v>87</v>
      </c>
      <c r="B174" s="94">
        <v>1</v>
      </c>
      <c r="C174" s="94"/>
      <c r="D174" s="95" t="s">
        <v>463</v>
      </c>
      <c r="E174" s="94"/>
      <c r="F174" s="94" t="s">
        <v>357</v>
      </c>
    </row>
    <row r="175" spans="1:7" x14ac:dyDescent="0.3">
      <c r="A175" s="44" t="s">
        <v>197</v>
      </c>
      <c r="B175" s="94">
        <v>1</v>
      </c>
      <c r="C175" s="94"/>
      <c r="D175" s="95" t="s">
        <v>464</v>
      </c>
      <c r="E175" s="94"/>
      <c r="F175" s="94" t="s">
        <v>357</v>
      </c>
    </row>
    <row r="176" spans="1:7" x14ac:dyDescent="0.3">
      <c r="A176" s="17" t="s">
        <v>150</v>
      </c>
      <c r="B176" s="94">
        <v>2</v>
      </c>
      <c r="C176" s="94"/>
      <c r="D176" s="95"/>
      <c r="E176" s="95"/>
      <c r="F176" s="94"/>
    </row>
    <row r="177" spans="1:7" x14ac:dyDescent="0.3">
      <c r="A177" s="336" t="s">
        <v>36</v>
      </c>
      <c r="B177" s="337"/>
      <c r="C177" s="338"/>
      <c r="D177" s="248">
        <f>SUM(B173:C176)</f>
        <v>5</v>
      </c>
    </row>
    <row r="178" spans="1:7" x14ac:dyDescent="0.3">
      <c r="A178" s="336" t="s">
        <v>295</v>
      </c>
      <c r="B178" s="337"/>
      <c r="C178" s="338"/>
      <c r="D178" s="33">
        <f>D177/(COUNT(B173:C176)*2)</f>
        <v>0.625</v>
      </c>
    </row>
    <row r="179" spans="1:7" s="22" customFormat="1" x14ac:dyDescent="0.3">
      <c r="A179" s="26"/>
      <c r="B179" s="27"/>
      <c r="C179" s="27"/>
      <c r="D179" s="28"/>
      <c r="G179" s="126"/>
    </row>
    <row r="180" spans="1:7" ht="19.5" x14ac:dyDescent="0.4">
      <c r="A180" s="334" t="s">
        <v>78</v>
      </c>
      <c r="B180" s="335"/>
      <c r="C180" s="335"/>
      <c r="D180" s="335"/>
      <c r="E180" s="335"/>
      <c r="F180" s="335"/>
    </row>
    <row r="181" spans="1:7" x14ac:dyDescent="0.3">
      <c r="A181" s="44" t="s">
        <v>315</v>
      </c>
      <c r="B181" s="94">
        <v>2</v>
      </c>
      <c r="C181" s="94"/>
      <c r="D181" s="95"/>
      <c r="E181" s="95"/>
      <c r="F181" s="94"/>
    </row>
    <row r="182" spans="1:7" ht="49.5" x14ac:dyDescent="0.3">
      <c r="A182" s="52" t="s">
        <v>220</v>
      </c>
      <c r="B182" s="94">
        <v>1</v>
      </c>
      <c r="C182" s="94"/>
      <c r="D182" s="116" t="s">
        <v>430</v>
      </c>
      <c r="E182" s="69"/>
      <c r="F182" s="94" t="s">
        <v>357</v>
      </c>
    </row>
    <row r="183" spans="1:7" ht="33" x14ac:dyDescent="0.3">
      <c r="A183" s="17" t="s">
        <v>88</v>
      </c>
      <c r="B183" s="94">
        <v>1</v>
      </c>
      <c r="C183" s="94"/>
      <c r="D183" s="95" t="s">
        <v>466</v>
      </c>
      <c r="E183" s="94"/>
      <c r="F183" s="94" t="s">
        <v>356</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6" t="s">
        <v>36</v>
      </c>
      <c r="B186" s="337"/>
      <c r="C186" s="338"/>
      <c r="D186" s="248">
        <f>SUM(B181:C185)</f>
        <v>8</v>
      </c>
    </row>
    <row r="187" spans="1:7" x14ac:dyDescent="0.3">
      <c r="A187" s="336" t="s">
        <v>295</v>
      </c>
      <c r="B187" s="337"/>
      <c r="C187" s="338"/>
      <c r="D187" s="33">
        <f>D186/(COUNT(B181:C185)*2)</f>
        <v>0.8</v>
      </c>
    </row>
    <row r="188" spans="1:7" s="22" customFormat="1" x14ac:dyDescent="0.3">
      <c r="A188" s="26"/>
      <c r="B188" s="27"/>
      <c r="C188" s="27"/>
      <c r="D188" s="28"/>
      <c r="G188" s="126"/>
    </row>
    <row r="189" spans="1:7" ht="19.5" x14ac:dyDescent="0.4">
      <c r="A189" s="334" t="s">
        <v>216</v>
      </c>
      <c r="B189" s="335"/>
      <c r="C189" s="335"/>
      <c r="D189" s="335"/>
      <c r="E189" s="335"/>
      <c r="F189" s="335"/>
    </row>
    <row r="190" spans="1:7" x14ac:dyDescent="0.3">
      <c r="A190" s="44" t="s">
        <v>371</v>
      </c>
      <c r="B190" s="94">
        <v>2</v>
      </c>
      <c r="C190" s="94"/>
      <c r="D190" s="94"/>
      <c r="E190" s="94"/>
      <c r="F190" s="94"/>
      <c r="G190" s="13"/>
    </row>
    <row r="191" spans="1:7" ht="18" x14ac:dyDescent="0.35">
      <c r="A191" s="273" t="s">
        <v>316</v>
      </c>
      <c r="B191" s="94">
        <v>2</v>
      </c>
      <c r="C191" s="120" t="str">
        <f>IF(B191=0, -5, "0")</f>
        <v>0</v>
      </c>
      <c r="D191" s="94"/>
      <c r="E191" s="94"/>
      <c r="F191" s="94"/>
    </row>
    <row r="192" spans="1:7" ht="33" x14ac:dyDescent="0.3">
      <c r="A192" s="20" t="s">
        <v>311</v>
      </c>
      <c r="B192" s="94">
        <v>1</v>
      </c>
      <c r="C192" s="94"/>
      <c r="D192" s="116" t="s">
        <v>467</v>
      </c>
      <c r="E192" s="94"/>
      <c r="F192" s="94" t="s">
        <v>356</v>
      </c>
    </row>
    <row r="193" spans="1:6" x14ac:dyDescent="0.3">
      <c r="A193" s="53" t="s">
        <v>189</v>
      </c>
      <c r="B193" s="94">
        <v>1</v>
      </c>
      <c r="C193" s="94"/>
      <c r="D193" s="106" t="s">
        <v>416</v>
      </c>
      <c r="E193" s="94"/>
      <c r="F193" s="94" t="s">
        <v>356</v>
      </c>
    </row>
    <row r="194" spans="1:6" x14ac:dyDescent="0.3">
      <c r="A194" s="336" t="s">
        <v>36</v>
      </c>
      <c r="B194" s="337"/>
      <c r="C194" s="338"/>
      <c r="D194" s="54">
        <f>SUM(B190:C193)</f>
        <v>6</v>
      </c>
    </row>
    <row r="195" spans="1:6" x14ac:dyDescent="0.3">
      <c r="A195" s="336" t="s">
        <v>295</v>
      </c>
      <c r="B195" s="337"/>
      <c r="C195" s="338"/>
      <c r="D195" s="33">
        <f>D194/(COUNT(B190:C193)*2)</f>
        <v>0.75</v>
      </c>
    </row>
    <row r="197" spans="1:6" ht="18" x14ac:dyDescent="0.35">
      <c r="A197" s="64" t="s">
        <v>246</v>
      </c>
      <c r="B197" s="63"/>
      <c r="C197" s="63"/>
      <c r="D197" s="294"/>
      <c r="E197" s="286"/>
      <c r="F197" s="287"/>
    </row>
    <row r="198" spans="1:6" ht="22.5" x14ac:dyDescent="0.3">
      <c r="A198" s="35" t="s">
        <v>322</v>
      </c>
      <c r="B198" s="36"/>
      <c r="C198" s="37"/>
      <c r="D198" s="38">
        <f>SUM(D194,D186,D177,D169,D161,D63,D52,D33,D22,D118,D149,D133,D102,D84,D42)</f>
        <v>204</v>
      </c>
    </row>
    <row r="199" spans="1:6" ht="22.5" x14ac:dyDescent="0.3">
      <c r="A199" s="35" t="s">
        <v>323</v>
      </c>
      <c r="B199" s="36"/>
      <c r="C199" s="37"/>
      <c r="D199" s="39">
        <f>D198/(COUNT(B190:C193,B181:C185,B173:C176,B165:C168,B153:C160,B56:C62,B46:C51,B26:C32,B17:C21,B107:C117,B137:C148,B122:C132,B88:C101,B67:C83,B37:C41)*2)</f>
        <v>0.8571428571428571</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1" zoomScale="80" zoomScaleSheetLayoutView="80" workbookViewId="0">
      <selection activeCell="E548" sqref="E548"/>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0" t="s">
        <v>179</v>
      </c>
      <c r="B7" s="330"/>
      <c r="C7" s="330"/>
      <c r="D7" s="330"/>
      <c r="E7" s="330"/>
      <c r="F7" s="330"/>
      <c r="G7" s="125"/>
    </row>
    <row r="8" spans="1:7" ht="29.25" x14ac:dyDescent="0.45">
      <c r="A8" s="331" t="str">
        <f>'Page de garde'!D18</f>
        <v>BOUMHAL</v>
      </c>
      <c r="B8" s="331"/>
      <c r="C8" s="331"/>
      <c r="D8" s="331"/>
      <c r="E8" s="331"/>
      <c r="F8" s="331"/>
      <c r="G8" s="125"/>
    </row>
    <row r="9" spans="1:7" ht="24" x14ac:dyDescent="0.45">
      <c r="A9" s="14" t="s">
        <v>42</v>
      </c>
      <c r="B9" s="332" t="s">
        <v>468</v>
      </c>
      <c r="C9" s="332"/>
      <c r="D9" s="332"/>
      <c r="E9" s="332"/>
      <c r="F9" s="332"/>
      <c r="G9" s="125"/>
    </row>
    <row r="10" spans="1:7" ht="24" x14ac:dyDescent="0.45">
      <c r="A10" s="15" t="s">
        <v>44</v>
      </c>
      <c r="B10" s="333" t="s">
        <v>469</v>
      </c>
      <c r="C10" s="333"/>
      <c r="D10" s="333"/>
      <c r="E10" s="333"/>
      <c r="F10" s="333"/>
      <c r="G10" s="125"/>
    </row>
    <row r="11" spans="1:7" ht="24" x14ac:dyDescent="0.45">
      <c r="A11" s="14" t="s">
        <v>43</v>
      </c>
      <c r="B11" s="328">
        <v>43224</v>
      </c>
      <c r="C11" s="328"/>
      <c r="D11" s="328"/>
      <c r="E11" s="328"/>
      <c r="F11" s="328"/>
      <c r="G11" s="125"/>
    </row>
    <row r="12" spans="1:7" ht="24" x14ac:dyDescent="0.45">
      <c r="A12" s="14" t="s">
        <v>239</v>
      </c>
      <c r="B12" s="326">
        <f>D549</f>
        <v>0.80166666666666664</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43224</v>
      </c>
      <c r="B16" s="188"/>
      <c r="C16" s="188"/>
      <c r="D16" s="188"/>
      <c r="E16" s="188"/>
      <c r="F16" s="202"/>
    </row>
    <row r="17" spans="1:8" ht="16.5" customHeight="1" x14ac:dyDescent="0.3">
      <c r="A17" s="310" t="s">
        <v>30</v>
      </c>
      <c r="B17" s="311" t="s">
        <v>31</v>
      </c>
      <c r="C17" s="311"/>
      <c r="D17" s="311" t="s">
        <v>46</v>
      </c>
      <c r="E17" s="312" t="s">
        <v>310</v>
      </c>
      <c r="F17" s="312" t="s">
        <v>358</v>
      </c>
    </row>
    <row r="18" spans="1:8" ht="16.5" customHeight="1" x14ac:dyDescent="0.3">
      <c r="A18" s="310"/>
      <c r="B18" s="41" t="s">
        <v>34</v>
      </c>
      <c r="C18" s="41" t="s">
        <v>33</v>
      </c>
      <c r="D18" s="311"/>
      <c r="E18" s="312"/>
      <c r="F18" s="312"/>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0" t="s">
        <v>379</v>
      </c>
      <c r="B38" s="321"/>
      <c r="C38" s="321"/>
      <c r="D38" s="321"/>
      <c r="E38" s="321"/>
      <c r="F38" s="322"/>
    </row>
    <row r="39" spans="1:7" ht="66.75" customHeight="1" x14ac:dyDescent="0.3">
      <c r="A39" s="4" t="s">
        <v>361</v>
      </c>
      <c r="B39" s="130">
        <v>0</v>
      </c>
      <c r="C39" s="130"/>
      <c r="D39" s="95" t="s">
        <v>504</v>
      </c>
      <c r="E39" s="95" t="s">
        <v>505</v>
      </c>
      <c r="F39" s="204" t="s">
        <v>357</v>
      </c>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22</v>
      </c>
    </row>
    <row r="43" spans="1:7" x14ac:dyDescent="0.3">
      <c r="A43" s="5" t="s">
        <v>35</v>
      </c>
      <c r="B43" s="132"/>
      <c r="C43" s="133"/>
      <c r="D43" s="134">
        <f>D42/(COUNT(B29:C37,B39:C41)*2)</f>
        <v>0.91666666666666663</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0.9375</v>
      </c>
    </row>
    <row r="47" spans="1:7" x14ac:dyDescent="0.3">
      <c r="A47" s="145"/>
      <c r="B47" s="124"/>
      <c r="C47" s="135"/>
      <c r="D47" s="124"/>
    </row>
    <row r="48" spans="1:7" ht="18" x14ac:dyDescent="0.35">
      <c r="A48" s="185" t="s">
        <v>124</v>
      </c>
      <c r="B48" s="185"/>
      <c r="C48" s="185"/>
      <c r="D48" s="185"/>
      <c r="E48" s="185"/>
      <c r="F48" s="201"/>
    </row>
    <row r="49" spans="1:7" x14ac:dyDescent="0.3">
      <c r="A49" s="146">
        <f>B11</f>
        <v>43224</v>
      </c>
      <c r="B49" s="124"/>
      <c r="C49" s="135"/>
      <c r="D49" s="124"/>
    </row>
    <row r="50" spans="1:7" x14ac:dyDescent="0.3">
      <c r="A50" s="310" t="s">
        <v>30</v>
      </c>
      <c r="B50" s="311" t="s">
        <v>31</v>
      </c>
      <c r="C50" s="311"/>
      <c r="D50" s="311" t="s">
        <v>46</v>
      </c>
      <c r="E50" s="312" t="s">
        <v>310</v>
      </c>
      <c r="F50" s="312" t="s">
        <v>360</v>
      </c>
      <c r="G50" s="127"/>
    </row>
    <row r="51" spans="1:7" x14ac:dyDescent="0.3">
      <c r="A51" s="310"/>
      <c r="B51" s="41" t="s">
        <v>34</v>
      </c>
      <c r="C51" s="41" t="s">
        <v>33</v>
      </c>
      <c r="D51" s="311"/>
      <c r="E51" s="312"/>
      <c r="F51" s="312"/>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ht="98.25" customHeight="1" x14ac:dyDescent="0.3">
      <c r="A58" s="18" t="s">
        <v>128</v>
      </c>
      <c r="B58" s="130">
        <v>1</v>
      </c>
      <c r="C58" s="130"/>
      <c r="D58" s="138" t="s">
        <v>541</v>
      </c>
      <c r="E58" s="94"/>
      <c r="F58" s="204" t="s">
        <v>356</v>
      </c>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15</v>
      </c>
    </row>
    <row r="62" spans="1:7" x14ac:dyDescent="0.3">
      <c r="A62" s="5" t="s">
        <v>35</v>
      </c>
      <c r="B62" s="132"/>
      <c r="C62" s="133"/>
      <c r="D62" s="134">
        <f>D61/(COUNT(B53:C60)*2)</f>
        <v>0.9375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ht="33" x14ac:dyDescent="0.3">
      <c r="A66" s="8" t="s">
        <v>129</v>
      </c>
      <c r="B66" s="130">
        <v>1</v>
      </c>
      <c r="C66" s="130"/>
      <c r="D66" s="113" t="s">
        <v>498</v>
      </c>
      <c r="E66" s="94"/>
      <c r="F66" s="204" t="s">
        <v>356</v>
      </c>
    </row>
    <row r="67" spans="1:7" ht="33" x14ac:dyDescent="0.3">
      <c r="A67" s="8" t="s">
        <v>110</v>
      </c>
      <c r="B67" s="130">
        <v>1</v>
      </c>
      <c r="C67" s="130"/>
      <c r="D67" s="113" t="s">
        <v>497</v>
      </c>
      <c r="E67" s="94"/>
      <c r="F67" s="204" t="s">
        <v>356</v>
      </c>
    </row>
    <row r="68" spans="1:7" ht="47.25" customHeight="1" x14ac:dyDescent="0.35">
      <c r="A68" s="262" t="s">
        <v>402</v>
      </c>
      <c r="B68" s="130">
        <v>0</v>
      </c>
      <c r="C68" s="136">
        <f>IF(B68=0, -10, "0")</f>
        <v>-10</v>
      </c>
      <c r="D68" s="116" t="s">
        <v>542</v>
      </c>
      <c r="E68" s="94" t="s">
        <v>526</v>
      </c>
      <c r="F68" s="204" t="s">
        <v>356</v>
      </c>
      <c r="G68" s="214"/>
    </row>
    <row r="69" spans="1:7" ht="49.5" x14ac:dyDescent="0.3">
      <c r="A69" s="209" t="s">
        <v>380</v>
      </c>
      <c r="B69" s="130">
        <v>1</v>
      </c>
      <c r="C69" s="150" t="str">
        <f>IF(B69=0, -5, "0")</f>
        <v>0</v>
      </c>
      <c r="D69" s="95" t="s">
        <v>531</v>
      </c>
      <c r="E69" s="94"/>
      <c r="F69" s="204" t="s">
        <v>356</v>
      </c>
      <c r="G69" s="214"/>
    </row>
    <row r="70" spans="1:7" ht="30" x14ac:dyDescent="0.3">
      <c r="A70" s="70" t="s">
        <v>377</v>
      </c>
      <c r="B70" s="130">
        <v>2</v>
      </c>
      <c r="C70" s="130"/>
      <c r="D70" s="129"/>
      <c r="E70" s="106"/>
      <c r="F70" s="204"/>
      <c r="G70" s="214"/>
    </row>
    <row r="71" spans="1:7" x14ac:dyDescent="0.3">
      <c r="A71" s="70" t="s">
        <v>378</v>
      </c>
      <c r="B71" s="130">
        <v>2</v>
      </c>
      <c r="C71" s="130"/>
      <c r="D71" s="129"/>
      <c r="E71" s="94"/>
      <c r="F71" s="204"/>
      <c r="G71" s="214"/>
    </row>
    <row r="72" spans="1:7" ht="33" x14ac:dyDescent="0.3">
      <c r="A72" s="209" t="s">
        <v>382</v>
      </c>
      <c r="B72" s="130">
        <v>0</v>
      </c>
      <c r="C72" s="131">
        <f>IF(B72=0, -5, "0")</f>
        <v>-5</v>
      </c>
      <c r="D72" s="138" t="s">
        <v>532</v>
      </c>
      <c r="E72" s="124" t="s">
        <v>494</v>
      </c>
      <c r="F72" s="204" t="s">
        <v>356</v>
      </c>
      <c r="G72" s="214"/>
    </row>
    <row r="73" spans="1:7" ht="55.5" customHeight="1" x14ac:dyDescent="0.3">
      <c r="A73" s="209" t="s">
        <v>398</v>
      </c>
      <c r="B73" s="130">
        <v>0</v>
      </c>
      <c r="C73" s="218"/>
      <c r="D73" s="223" t="s">
        <v>533</v>
      </c>
      <c r="E73" s="116" t="s">
        <v>495</v>
      </c>
      <c r="F73" s="204" t="s">
        <v>357</v>
      </c>
      <c r="G73" s="214"/>
    </row>
    <row r="74" spans="1:7" s="112" customFormat="1" ht="49.5" x14ac:dyDescent="0.3">
      <c r="A74" s="209" t="s">
        <v>393</v>
      </c>
      <c r="B74" s="130">
        <v>2</v>
      </c>
      <c r="C74" s="150" t="str">
        <f>IF(B74=0, -5, "0")</f>
        <v>0</v>
      </c>
      <c r="D74" s="296" t="s">
        <v>543</v>
      </c>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ht="33" x14ac:dyDescent="0.3">
      <c r="A77" s="70" t="s">
        <v>170</v>
      </c>
      <c r="B77" s="130">
        <v>1</v>
      </c>
      <c r="C77" s="131"/>
      <c r="D77" s="151" t="s">
        <v>544</v>
      </c>
      <c r="E77" s="106"/>
      <c r="F77" s="204" t="s">
        <v>356</v>
      </c>
      <c r="G77" s="214"/>
    </row>
    <row r="78" spans="1:7" s="112" customFormat="1" ht="18" x14ac:dyDescent="0.35">
      <c r="A78" s="191" t="s">
        <v>397</v>
      </c>
      <c r="B78" s="130" t="s">
        <v>32</v>
      </c>
      <c r="C78" s="150"/>
      <c r="D78" s="223"/>
      <c r="E78" s="67"/>
      <c r="F78" s="204"/>
      <c r="G78" s="214"/>
    </row>
    <row r="79" spans="1:7" s="112" customFormat="1" x14ac:dyDescent="0.3">
      <c r="A79" s="209" t="s">
        <v>155</v>
      </c>
      <c r="B79" s="130">
        <v>1</v>
      </c>
      <c r="C79" s="150" t="str">
        <f>IF(B79=0, -5, "0")</f>
        <v>0</v>
      </c>
      <c r="D79" s="151" t="s">
        <v>503</v>
      </c>
      <c r="E79" s="106"/>
      <c r="F79" s="204" t="s">
        <v>356</v>
      </c>
      <c r="G79" s="214"/>
    </row>
    <row r="80" spans="1:7" s="112" customFormat="1" ht="33" x14ac:dyDescent="0.3">
      <c r="A80" s="8" t="s">
        <v>75</v>
      </c>
      <c r="B80" s="130">
        <v>1</v>
      </c>
      <c r="C80" s="131"/>
      <c r="D80" s="151" t="s">
        <v>502</v>
      </c>
      <c r="E80" s="106"/>
      <c r="F80" s="204" t="s">
        <v>356</v>
      </c>
      <c r="G80" s="127"/>
    </row>
    <row r="81" spans="1:7" s="112" customFormat="1" ht="33" x14ac:dyDescent="0.3">
      <c r="A81" s="70" t="s">
        <v>178</v>
      </c>
      <c r="B81" s="130">
        <v>1</v>
      </c>
      <c r="C81" s="131"/>
      <c r="D81" s="151" t="s">
        <v>534</v>
      </c>
      <c r="E81" s="106"/>
      <c r="F81" s="204" t="s">
        <v>356</v>
      </c>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8</v>
      </c>
    </row>
    <row r="85" spans="1:7" x14ac:dyDescent="0.3">
      <c r="A85" s="5" t="s">
        <v>35</v>
      </c>
      <c r="B85" s="132"/>
      <c r="C85" s="133"/>
      <c r="D85" s="134">
        <f>D84/(COUNT(B65:C83)*2)</f>
        <v>0.2</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156" customHeight="1" x14ac:dyDescent="0.3">
      <c r="A92" s="70" t="s">
        <v>384</v>
      </c>
      <c r="B92" s="130">
        <v>1</v>
      </c>
      <c r="C92" s="218"/>
      <c r="D92" s="147" t="s">
        <v>535</v>
      </c>
      <c r="E92" s="106"/>
      <c r="F92" s="204" t="s">
        <v>357</v>
      </c>
    </row>
    <row r="93" spans="1:7" ht="30" x14ac:dyDescent="0.3">
      <c r="A93" s="4" t="s">
        <v>359</v>
      </c>
      <c r="B93" s="130">
        <v>2</v>
      </c>
      <c r="C93" s="130"/>
      <c r="D93" s="129"/>
      <c r="E93" s="94"/>
      <c r="F93" s="204"/>
    </row>
    <row r="94" spans="1:7" x14ac:dyDescent="0.3">
      <c r="A94" s="320" t="s">
        <v>379</v>
      </c>
      <c r="B94" s="321"/>
      <c r="C94" s="321"/>
      <c r="D94" s="321"/>
      <c r="E94" s="321"/>
      <c r="F94" s="322"/>
    </row>
    <row r="95" spans="1:7" ht="73.5" customHeight="1" x14ac:dyDescent="0.3">
      <c r="A95" s="229" t="s">
        <v>361</v>
      </c>
      <c r="B95" s="130">
        <v>0</v>
      </c>
      <c r="C95" s="230"/>
      <c r="D95" s="231" t="s">
        <v>504</v>
      </c>
      <c r="E95" s="116" t="s">
        <v>505</v>
      </c>
      <c r="F95" s="204" t="s">
        <v>356</v>
      </c>
    </row>
    <row r="96" spans="1:7" s="112" customFormat="1" x14ac:dyDescent="0.3">
      <c r="A96" s="55" t="s">
        <v>545</v>
      </c>
      <c r="B96" s="130">
        <v>2</v>
      </c>
      <c r="C96" s="213"/>
      <c r="D96" s="223"/>
      <c r="E96" s="106"/>
      <c r="F96" s="204"/>
      <c r="G96" s="127"/>
    </row>
    <row r="97" spans="1:7" s="112" customFormat="1" ht="31.5" customHeight="1" x14ac:dyDescent="0.3">
      <c r="A97" s="219" t="s">
        <v>546</v>
      </c>
      <c r="B97" s="130">
        <v>2</v>
      </c>
      <c r="C97" s="213"/>
      <c r="D97" s="223"/>
      <c r="E97" s="106"/>
      <c r="F97" s="204"/>
      <c r="G97" s="127"/>
    </row>
    <row r="98" spans="1:7" s="112" customFormat="1" ht="144" customHeight="1" x14ac:dyDescent="0.3">
      <c r="A98" s="219" t="s">
        <v>392</v>
      </c>
      <c r="B98" s="130">
        <v>1</v>
      </c>
      <c r="C98" s="213"/>
      <c r="D98" s="223" t="s">
        <v>547</v>
      </c>
      <c r="E98" s="106"/>
      <c r="F98" s="204" t="s">
        <v>356</v>
      </c>
      <c r="G98" s="127"/>
    </row>
    <row r="99" spans="1:7" s="112" customFormat="1" ht="42.75" customHeight="1" x14ac:dyDescent="0.3">
      <c r="A99" s="219" t="s">
        <v>249</v>
      </c>
      <c r="B99" s="280">
        <f>IF(D99=1, 2, IF(AND(D99&lt;1,D99&gt;0), 1, "0"))</f>
        <v>1</v>
      </c>
      <c r="C99" s="213"/>
      <c r="D99" s="281">
        <f>IFERROR(E99/F99,"N.A")</f>
        <v>0.5</v>
      </c>
      <c r="E99" s="282">
        <f>COUNTIF('A1 Exploitation'!F53:F98,"ok")</f>
        <v>2</v>
      </c>
      <c r="F99" s="283">
        <f>COUNTA('A1 Exploitation'!F53:F98)</f>
        <v>4</v>
      </c>
      <c r="G99" s="127"/>
    </row>
    <row r="100" spans="1:7" x14ac:dyDescent="0.3">
      <c r="A100" s="5" t="s">
        <v>36</v>
      </c>
      <c r="B100" s="5"/>
      <c r="C100" s="5"/>
      <c r="D100" s="5">
        <f>SUM(B88:C93,B95:C99)</f>
        <v>17</v>
      </c>
    </row>
    <row r="101" spans="1:7" x14ac:dyDescent="0.3">
      <c r="A101" s="5" t="s">
        <v>35</v>
      </c>
      <c r="B101" s="132"/>
      <c r="C101" s="133"/>
      <c r="D101" s="134">
        <f>D100/(COUNT(B88:C93,B95:C99)*2)</f>
        <v>0.77272727272727271</v>
      </c>
    </row>
    <row r="102" spans="1:7" ht="18" x14ac:dyDescent="0.35">
      <c r="A102" s="42" t="s">
        <v>61</v>
      </c>
      <c r="B102" s="152"/>
      <c r="C102" s="153"/>
      <c r="D102" s="143">
        <f>SUM(D84,D100,D61)</f>
        <v>40</v>
      </c>
    </row>
    <row r="103" spans="1:7" ht="18" x14ac:dyDescent="0.35">
      <c r="A103" s="42" t="s">
        <v>199</v>
      </c>
      <c r="B103" s="152"/>
      <c r="C103" s="153"/>
      <c r="D103" s="144">
        <f>D102/(COUNT(B88:C93,B53:C60,B65:C83,B95:C99)*2)</f>
        <v>0.51282051282051277</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43224</v>
      </c>
      <c r="B106" s="124"/>
      <c r="C106" s="135"/>
      <c r="D106" s="124"/>
    </row>
    <row r="107" spans="1:7" x14ac:dyDescent="0.3">
      <c r="A107" s="310" t="s">
        <v>30</v>
      </c>
      <c r="B107" s="311" t="s">
        <v>31</v>
      </c>
      <c r="C107" s="311"/>
      <c r="D107" s="311" t="s">
        <v>46</v>
      </c>
      <c r="E107" s="312" t="s">
        <v>310</v>
      </c>
      <c r="F107" s="312" t="s">
        <v>360</v>
      </c>
    </row>
    <row r="108" spans="1:7" x14ac:dyDescent="0.3">
      <c r="A108" s="310"/>
      <c r="B108" s="41" t="s">
        <v>34</v>
      </c>
      <c r="C108" s="41" t="s">
        <v>33</v>
      </c>
      <c r="D108" s="311"/>
      <c r="E108" s="312"/>
      <c r="F108" s="312"/>
      <c r="G108" s="214"/>
    </row>
    <row r="109" spans="1:7" x14ac:dyDescent="0.3">
      <c r="A109" s="196" t="s">
        <v>58</v>
      </c>
      <c r="B109" s="197"/>
      <c r="C109" s="197"/>
      <c r="D109" s="197"/>
      <c r="E109" s="197"/>
      <c r="F109" s="197"/>
    </row>
    <row r="110" spans="1:7" ht="66" x14ac:dyDescent="0.3">
      <c r="A110" s="7" t="s">
        <v>53</v>
      </c>
      <c r="B110" s="130">
        <v>1</v>
      </c>
      <c r="C110" s="130"/>
      <c r="D110" s="95" t="s">
        <v>483</v>
      </c>
      <c r="E110" s="95"/>
      <c r="F110" s="204" t="s">
        <v>356</v>
      </c>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57" customHeight="1" x14ac:dyDescent="0.3">
      <c r="A113" s="10" t="s">
        <v>27</v>
      </c>
      <c r="B113" s="130">
        <v>1</v>
      </c>
      <c r="C113" s="130"/>
      <c r="D113" s="138" t="s">
        <v>548</v>
      </c>
      <c r="E113" s="94"/>
      <c r="F113" s="204" t="s">
        <v>356</v>
      </c>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12</v>
      </c>
    </row>
    <row r="118" spans="1:6" x14ac:dyDescent="0.3">
      <c r="A118" s="5" t="s">
        <v>35</v>
      </c>
      <c r="B118" s="132"/>
      <c r="C118" s="133"/>
      <c r="D118" s="134">
        <f>D117/(COUNT(B110:C116)*2)</f>
        <v>0.8571428571428571</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1</v>
      </c>
      <c r="C121" s="130"/>
      <c r="D121" s="113" t="s">
        <v>476</v>
      </c>
      <c r="E121" s="113"/>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ht="123.75" customHeight="1" x14ac:dyDescent="0.3">
      <c r="A127" s="191" t="s">
        <v>68</v>
      </c>
      <c r="B127" s="130">
        <v>1</v>
      </c>
      <c r="C127" s="213"/>
      <c r="D127" s="116" t="s">
        <v>549</v>
      </c>
      <c r="E127" s="94"/>
      <c r="F127" s="204" t="s">
        <v>356</v>
      </c>
    </row>
    <row r="128" spans="1:6" ht="33" x14ac:dyDescent="0.3">
      <c r="A128" s="4" t="s">
        <v>170</v>
      </c>
      <c r="B128" s="130">
        <v>1</v>
      </c>
      <c r="C128" s="131"/>
      <c r="D128" s="95" t="s">
        <v>484</v>
      </c>
      <c r="E128" s="94"/>
      <c r="F128" s="204" t="s">
        <v>356</v>
      </c>
    </row>
    <row r="129" spans="1:7" s="112" customFormat="1" x14ac:dyDescent="0.3">
      <c r="A129" s="238" t="s">
        <v>550</v>
      </c>
      <c r="B129" s="130">
        <v>2</v>
      </c>
      <c r="C129" s="213" t="str">
        <f>IF(B129=0, -5, "0")</f>
        <v>0</v>
      </c>
      <c r="D129" s="116"/>
      <c r="E129" s="116"/>
      <c r="F129" s="204"/>
      <c r="G129" s="127"/>
    </row>
    <row r="130" spans="1:7" ht="18" x14ac:dyDescent="0.3">
      <c r="A130" s="70" t="s">
        <v>240</v>
      </c>
      <c r="B130" s="130">
        <v>2</v>
      </c>
      <c r="C130" s="131"/>
      <c r="D130" s="154"/>
      <c r="E130" s="106"/>
      <c r="F130" s="204"/>
    </row>
    <row r="131" spans="1:7" ht="69.75" customHeight="1" x14ac:dyDescent="0.3">
      <c r="A131" s="209" t="s">
        <v>380</v>
      </c>
      <c r="B131" s="130">
        <v>1</v>
      </c>
      <c r="C131" s="213" t="str">
        <f>IF(B131=0, -5, "0")</f>
        <v>0</v>
      </c>
      <c r="D131" s="95" t="s">
        <v>477</v>
      </c>
      <c r="E131" s="95"/>
      <c r="F131" s="204" t="s">
        <v>356</v>
      </c>
      <c r="G131" s="127"/>
    </row>
    <row r="132" spans="1:7" ht="327" customHeight="1" x14ac:dyDescent="0.3">
      <c r="A132" s="297" t="s">
        <v>157</v>
      </c>
      <c r="B132" s="130">
        <v>0</v>
      </c>
      <c r="C132" s="150">
        <f>IF(B132=0, -5, "0")</f>
        <v>-5</v>
      </c>
      <c r="D132" s="298" t="s">
        <v>492</v>
      </c>
      <c r="E132" s="95" t="s">
        <v>551</v>
      </c>
      <c r="F132" s="204" t="s">
        <v>356</v>
      </c>
      <c r="G132" s="127"/>
    </row>
    <row r="133" spans="1:7" ht="33.75" x14ac:dyDescent="0.35">
      <c r="A133" s="191" t="s">
        <v>399</v>
      </c>
      <c r="B133" s="130">
        <v>1</v>
      </c>
      <c r="C133" s="130"/>
      <c r="D133" s="235" t="s">
        <v>481</v>
      </c>
      <c r="E133" s="67"/>
      <c r="F133" s="204" t="s">
        <v>356</v>
      </c>
      <c r="G133" s="127"/>
    </row>
    <row r="134" spans="1:7" ht="92.25" customHeight="1" x14ac:dyDescent="0.3">
      <c r="A134" s="212" t="s">
        <v>155</v>
      </c>
      <c r="B134" s="130">
        <v>0</v>
      </c>
      <c r="C134" s="150">
        <f>IF(B134=0, -5, "0")</f>
        <v>-5</v>
      </c>
      <c r="D134" s="116" t="s">
        <v>480</v>
      </c>
      <c r="E134" s="116" t="s">
        <v>482</v>
      </c>
      <c r="F134" s="204" t="s">
        <v>356</v>
      </c>
      <c r="G134" s="127"/>
    </row>
    <row r="135" spans="1:7" x14ac:dyDescent="0.3">
      <c r="A135" s="8" t="s">
        <v>75</v>
      </c>
      <c r="B135" s="130">
        <v>1</v>
      </c>
      <c r="C135" s="130"/>
      <c r="D135" s="95" t="s">
        <v>552</v>
      </c>
      <c r="E135" s="94"/>
      <c r="F135" s="204" t="s">
        <v>356</v>
      </c>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16"/>
      <c r="F138" s="204"/>
      <c r="G138" s="127"/>
    </row>
    <row r="139" spans="1:7" x14ac:dyDescent="0.3">
      <c r="A139" s="5" t="s">
        <v>36</v>
      </c>
      <c r="B139" s="5"/>
      <c r="C139" s="5"/>
      <c r="D139" s="59">
        <f>SUM(B121:C138)</f>
        <v>16</v>
      </c>
    </row>
    <row r="140" spans="1:7" x14ac:dyDescent="0.3">
      <c r="A140" s="5" t="s">
        <v>35</v>
      </c>
      <c r="B140" s="132"/>
      <c r="C140" s="133"/>
      <c r="D140" s="134">
        <f>D139/(COUNT(B121:C138)*2)</f>
        <v>0.4</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99" x14ac:dyDescent="0.3">
      <c r="A147" s="238" t="s">
        <v>404</v>
      </c>
      <c r="B147" s="130">
        <v>1</v>
      </c>
      <c r="C147" s="150" t="str">
        <f>IF(B147=0, -5, "0")</f>
        <v>0</v>
      </c>
      <c r="D147" s="116" t="s">
        <v>479</v>
      </c>
      <c r="E147" s="116"/>
      <c r="F147" s="204" t="s">
        <v>356</v>
      </c>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545</v>
      </c>
      <c r="B150" s="130">
        <v>2</v>
      </c>
      <c r="C150" s="225"/>
      <c r="D150" s="116"/>
      <c r="E150" s="116"/>
      <c r="F150" s="204"/>
      <c r="G150" s="127"/>
    </row>
    <row r="151" spans="1:7" s="112" customFormat="1" ht="30" x14ac:dyDescent="0.3">
      <c r="A151" s="219" t="s">
        <v>546</v>
      </c>
      <c r="B151" s="130">
        <v>2</v>
      </c>
      <c r="C151" s="225"/>
      <c r="D151" s="116"/>
      <c r="E151" s="116"/>
      <c r="F151" s="204"/>
      <c r="G151" s="127"/>
    </row>
    <row r="152" spans="1:7" s="112" customFormat="1" ht="49.5" x14ac:dyDescent="0.3">
      <c r="A152" s="219" t="s">
        <v>392</v>
      </c>
      <c r="B152" s="130">
        <v>1</v>
      </c>
      <c r="C152" s="150"/>
      <c r="D152" s="116" t="s">
        <v>553</v>
      </c>
      <c r="E152" s="116"/>
      <c r="F152" s="204" t="s">
        <v>356</v>
      </c>
      <c r="G152" s="127"/>
    </row>
    <row r="153" spans="1:7" ht="45" x14ac:dyDescent="0.3">
      <c r="A153" s="55" t="s">
        <v>249</v>
      </c>
      <c r="B153" s="280">
        <f>IF(D153=1, 2, IF(AND(D153&lt;1,D153&gt;0), 1, "0"))</f>
        <v>1</v>
      </c>
      <c r="C153" s="140"/>
      <c r="D153" s="281">
        <f>IFERROR(E153/F153,"N.A")</f>
        <v>0.5</v>
      </c>
      <c r="E153" s="282">
        <f>COUNTIF('A1 Exploitation'!F110:F152,"ok")</f>
        <v>1</v>
      </c>
      <c r="F153" s="283">
        <f>COUNTA('A1 Exploitation'!F110:F152)</f>
        <v>2</v>
      </c>
    </row>
    <row r="154" spans="1:7" x14ac:dyDescent="0.3">
      <c r="A154" s="5" t="s">
        <v>36</v>
      </c>
      <c r="B154" s="5"/>
      <c r="C154" s="5"/>
      <c r="D154" s="5">
        <f>SUM(B143:C147,B149:C153)</f>
        <v>17</v>
      </c>
    </row>
    <row r="155" spans="1:7" x14ac:dyDescent="0.3">
      <c r="A155" s="5" t="s">
        <v>35</v>
      </c>
      <c r="B155" s="132"/>
      <c r="C155" s="133"/>
      <c r="D155" s="134">
        <f>D154/(COUNT(B143:C147,B149:C153)*2)</f>
        <v>0.85</v>
      </c>
    </row>
    <row r="156" spans="1:7" x14ac:dyDescent="0.3">
      <c r="A156" s="145"/>
      <c r="B156" s="124"/>
      <c r="C156" s="135"/>
      <c r="D156" s="124"/>
    </row>
    <row r="157" spans="1:7" ht="18" x14ac:dyDescent="0.35">
      <c r="A157" s="42" t="s">
        <v>125</v>
      </c>
      <c r="B157" s="152"/>
      <c r="C157" s="153"/>
      <c r="D157" s="143">
        <f>SUM(D154,D117,D139)</f>
        <v>45</v>
      </c>
    </row>
    <row r="158" spans="1:7" ht="18" x14ac:dyDescent="0.35">
      <c r="A158" s="42" t="s">
        <v>200</v>
      </c>
      <c r="B158" s="152"/>
      <c r="C158" s="153"/>
      <c r="D158" s="144">
        <f>D157/(COUNT(B143:C147,B110:C116,B121:C138,B149:C153)*2)</f>
        <v>0.60810810810810811</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43224</v>
      </c>
      <c r="B161" s="124"/>
      <c r="C161" s="135"/>
      <c r="D161" s="127"/>
    </row>
    <row r="162" spans="1:7" x14ac:dyDescent="0.3">
      <c r="A162" s="310" t="s">
        <v>30</v>
      </c>
      <c r="B162" s="311" t="s">
        <v>31</v>
      </c>
      <c r="C162" s="311"/>
      <c r="D162" s="311" t="s">
        <v>46</v>
      </c>
      <c r="E162" s="312" t="s">
        <v>310</v>
      </c>
      <c r="F162" s="312" t="s">
        <v>360</v>
      </c>
      <c r="G162" s="127"/>
    </row>
    <row r="163" spans="1:7" x14ac:dyDescent="0.3">
      <c r="A163" s="310"/>
      <c r="B163" s="41" t="s">
        <v>34</v>
      </c>
      <c r="C163" s="41" t="s">
        <v>33</v>
      </c>
      <c r="D163" s="311"/>
      <c r="E163" s="312"/>
      <c r="F163" s="312"/>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73.5" customHeight="1" x14ac:dyDescent="0.35">
      <c r="A186" s="266" t="s">
        <v>186</v>
      </c>
      <c r="B186" s="130">
        <v>0</v>
      </c>
      <c r="C186" s="136">
        <f>IF(B186=0, -10, "0")</f>
        <v>-10</v>
      </c>
      <c r="D186" s="292" t="s">
        <v>509</v>
      </c>
      <c r="E186" s="95" t="s">
        <v>510</v>
      </c>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ht="33" x14ac:dyDescent="0.3">
      <c r="A190" s="209" t="s">
        <v>155</v>
      </c>
      <c r="B190" s="130">
        <v>1</v>
      </c>
      <c r="C190" s="150" t="str">
        <f>IF(B190=0, -5, "0")</f>
        <v>0</v>
      </c>
      <c r="D190" s="116" t="s">
        <v>506</v>
      </c>
      <c r="E190" s="106"/>
      <c r="F190" s="204" t="s">
        <v>356</v>
      </c>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6" t="s">
        <v>379</v>
      </c>
      <c r="B195" s="316"/>
      <c r="C195" s="316"/>
      <c r="D195" s="316"/>
      <c r="E195" s="316"/>
      <c r="F195" s="316"/>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545</v>
      </c>
      <c r="B197" s="130">
        <v>2</v>
      </c>
      <c r="C197" s="131"/>
      <c r="D197" s="116"/>
      <c r="E197" s="106"/>
      <c r="F197" s="204"/>
      <c r="G197" s="127"/>
    </row>
    <row r="198" spans="1:7" s="112" customFormat="1" ht="33" customHeight="1" x14ac:dyDescent="0.3">
      <c r="A198" s="10" t="s">
        <v>546</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t="str">
        <f>IF(D200=1, 2, IF(AND(D200&lt;1,D200&gt;0), 1,IF(D200=0,"0","NA")))</f>
        <v>NA</v>
      </c>
      <c r="C200" s="130"/>
      <c r="D200" s="281" t="str">
        <f>IFERROR(E200/F200,"N.A")</f>
        <v>N.A</v>
      </c>
      <c r="E200" s="282">
        <f>COUNTIF('A1 Exploitation'!F165:F199,"ok")</f>
        <v>0</v>
      </c>
      <c r="F200" s="283">
        <f>COUNTA('A1 Exploitation'!F165:F199)</f>
        <v>0</v>
      </c>
      <c r="G200" s="127"/>
    </row>
    <row r="201" spans="1:7" x14ac:dyDescent="0.3">
      <c r="A201" s="59" t="s">
        <v>36</v>
      </c>
      <c r="B201" s="59"/>
      <c r="C201" s="59"/>
      <c r="D201" s="59">
        <f>SUM(B176:C194,B196:C200)</f>
        <v>33</v>
      </c>
    </row>
    <row r="202" spans="1:7" x14ac:dyDescent="0.3">
      <c r="A202" s="5" t="s">
        <v>35</v>
      </c>
      <c r="B202" s="132"/>
      <c r="C202" s="133"/>
      <c r="D202" s="134">
        <f>D201/(COUNT(B176:C194,B196:C200)*2)</f>
        <v>0.6875</v>
      </c>
    </row>
    <row r="203" spans="1:7" x14ac:dyDescent="0.3">
      <c r="A203" s="145"/>
      <c r="B203" s="124"/>
      <c r="C203" s="135"/>
      <c r="D203" s="124"/>
    </row>
    <row r="204" spans="1:7" ht="18" x14ac:dyDescent="0.35">
      <c r="A204" s="42" t="s">
        <v>126</v>
      </c>
      <c r="B204" s="152"/>
      <c r="C204" s="153"/>
      <c r="D204" s="143">
        <f>SUM(D172,D201)</f>
        <v>47</v>
      </c>
    </row>
    <row r="205" spans="1:7" ht="18" x14ac:dyDescent="0.35">
      <c r="A205" s="42" t="s">
        <v>201</v>
      </c>
      <c r="B205" s="152"/>
      <c r="C205" s="153"/>
      <c r="D205" s="144">
        <f>D204/(COUNT(B165:C171,B176:C194,B196:C200)*2)</f>
        <v>0.75806451612903225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43224</v>
      </c>
      <c r="B208" s="124"/>
      <c r="C208" s="135"/>
      <c r="D208" s="124"/>
    </row>
    <row r="209" spans="1:7" x14ac:dyDescent="0.3">
      <c r="A209" s="310" t="s">
        <v>30</v>
      </c>
      <c r="B209" s="311" t="s">
        <v>31</v>
      </c>
      <c r="C209" s="311"/>
      <c r="D209" s="311" t="s">
        <v>46</v>
      </c>
      <c r="E209" s="312" t="s">
        <v>310</v>
      </c>
      <c r="F209" s="312" t="s">
        <v>360</v>
      </c>
      <c r="G209" s="127"/>
    </row>
    <row r="210" spans="1:7" x14ac:dyDescent="0.3">
      <c r="A210" s="310"/>
      <c r="B210" s="41" t="s">
        <v>34</v>
      </c>
      <c r="C210" s="41" t="s">
        <v>33</v>
      </c>
      <c r="D210" s="311"/>
      <c r="E210" s="312"/>
      <c r="F210" s="312"/>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ht="33" x14ac:dyDescent="0.3">
      <c r="A215" s="7" t="s">
        <v>141</v>
      </c>
      <c r="B215" s="130">
        <v>2</v>
      </c>
      <c r="C215" s="130"/>
      <c r="D215" s="95" t="s">
        <v>536</v>
      </c>
      <c r="E215" s="94"/>
      <c r="F215" s="204"/>
    </row>
    <row r="216" spans="1:7" x14ac:dyDescent="0.3">
      <c r="A216" s="10" t="s">
        <v>140</v>
      </c>
      <c r="B216" s="130">
        <v>2</v>
      </c>
      <c r="C216" s="130"/>
      <c r="D216" s="95"/>
      <c r="E216" s="94"/>
      <c r="F216" s="204"/>
    </row>
    <row r="217" spans="1:7" ht="49.5" x14ac:dyDescent="0.3">
      <c r="A217" s="10" t="s">
        <v>27</v>
      </c>
      <c r="B217" s="130">
        <v>1</v>
      </c>
      <c r="C217" s="130"/>
      <c r="D217" s="95" t="s">
        <v>489</v>
      </c>
      <c r="E217" s="94"/>
      <c r="F217" s="204" t="s">
        <v>356</v>
      </c>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1</v>
      </c>
      <c r="C228" s="136"/>
      <c r="D228" s="113" t="s">
        <v>554</v>
      </c>
      <c r="E228" s="94"/>
      <c r="F228" s="204" t="s">
        <v>356</v>
      </c>
    </row>
    <row r="229" spans="1:7" ht="41.25" customHeight="1" x14ac:dyDescent="0.3">
      <c r="A229" s="70" t="s">
        <v>160</v>
      </c>
      <c r="B229" s="130">
        <v>1</v>
      </c>
      <c r="C229" s="136"/>
      <c r="D229" s="113" t="s">
        <v>486</v>
      </c>
      <c r="E229" s="95"/>
      <c r="F229" s="204" t="s">
        <v>357</v>
      </c>
    </row>
    <row r="230" spans="1:7" ht="49.5" x14ac:dyDescent="0.35">
      <c r="A230" s="268" t="s">
        <v>388</v>
      </c>
      <c r="B230" s="130" t="s">
        <v>32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18.5" customHeight="1" x14ac:dyDescent="0.3">
      <c r="A238" s="209" t="s">
        <v>66</v>
      </c>
      <c r="B238" s="130">
        <v>1</v>
      </c>
      <c r="C238" s="150" t="str">
        <f>IF(B238=0, -5, "0")</f>
        <v>0</v>
      </c>
      <c r="D238" s="217" t="s">
        <v>555</v>
      </c>
      <c r="E238" s="94"/>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6" customHeight="1" x14ac:dyDescent="0.3">
      <c r="A242" s="70" t="s">
        <v>178</v>
      </c>
      <c r="B242" s="130">
        <v>1</v>
      </c>
      <c r="C242" s="130"/>
      <c r="D242" s="137" t="s">
        <v>527</v>
      </c>
      <c r="E242" s="94"/>
      <c r="F242" s="204" t="s">
        <v>356</v>
      </c>
      <c r="G242" s="127"/>
    </row>
    <row r="243" spans="1:7" s="112" customFormat="1" ht="33" x14ac:dyDescent="0.3">
      <c r="A243" s="55" t="s">
        <v>383</v>
      </c>
      <c r="B243" s="130">
        <v>1</v>
      </c>
      <c r="C243" s="131"/>
      <c r="D243" s="217" t="s">
        <v>488</v>
      </c>
      <c r="E243" s="106"/>
      <c r="F243" s="204" t="s">
        <v>356</v>
      </c>
      <c r="G243" s="127"/>
    </row>
    <row r="244" spans="1:7" x14ac:dyDescent="0.3">
      <c r="A244" s="5" t="s">
        <v>36</v>
      </c>
      <c r="B244" s="5"/>
      <c r="C244" s="5"/>
      <c r="D244" s="5">
        <f>SUM(B226:C243)</f>
        <v>29</v>
      </c>
    </row>
    <row r="245" spans="1:7" x14ac:dyDescent="0.3">
      <c r="A245" s="5" t="s">
        <v>35</v>
      </c>
      <c r="B245" s="132"/>
      <c r="C245" s="133"/>
      <c r="D245" s="134">
        <f>D244/(COUNT(B226:C243)*2)</f>
        <v>0.8529411764705882</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556</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6" t="s">
        <v>379</v>
      </c>
      <c r="B256" s="316"/>
      <c r="C256" s="316"/>
      <c r="D256" s="316"/>
      <c r="E256" s="316"/>
      <c r="F256" s="316"/>
    </row>
    <row r="257" spans="1:7" ht="73.5" customHeight="1" x14ac:dyDescent="0.3">
      <c r="A257" s="58" t="s">
        <v>361</v>
      </c>
      <c r="B257" s="130">
        <v>0</v>
      </c>
      <c r="C257" s="227"/>
      <c r="D257" s="299" t="s">
        <v>490</v>
      </c>
      <c r="E257" s="299" t="s">
        <v>491</v>
      </c>
      <c r="F257" s="204" t="s">
        <v>357</v>
      </c>
      <c r="G257" s="127"/>
    </row>
    <row r="258" spans="1:7" x14ac:dyDescent="0.3">
      <c r="A258" s="55" t="s">
        <v>545</v>
      </c>
      <c r="B258" s="130">
        <v>2</v>
      </c>
      <c r="C258" s="131"/>
      <c r="D258" s="147"/>
      <c r="E258" s="106"/>
      <c r="F258" s="204"/>
      <c r="G258" s="127"/>
    </row>
    <row r="259" spans="1:7" ht="30" x14ac:dyDescent="0.3">
      <c r="A259" s="219" t="s">
        <v>546</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1</v>
      </c>
      <c r="C261" s="140"/>
      <c r="D261" s="281">
        <f>IFERROR(E261/F261,"N.A")</f>
        <v>0.66666666666666663</v>
      </c>
      <c r="E261" s="282">
        <f>COUNTIF('A1 Exploitation'!F212:F260,"ok")</f>
        <v>2</v>
      </c>
      <c r="F261" s="283">
        <f>COUNTA('A1 Exploitation'!F212:F260)</f>
        <v>3</v>
      </c>
    </row>
    <row r="262" spans="1:7" x14ac:dyDescent="0.3">
      <c r="A262" s="5" t="s">
        <v>36</v>
      </c>
      <c r="B262" s="5"/>
      <c r="C262" s="5"/>
      <c r="D262" s="5">
        <f>SUM(B248:C255,B257:C261)</f>
        <v>23</v>
      </c>
    </row>
    <row r="263" spans="1:7" x14ac:dyDescent="0.3">
      <c r="A263" s="5" t="s">
        <v>35</v>
      </c>
      <c r="B263" s="132"/>
      <c r="C263" s="133"/>
      <c r="D263" s="134">
        <f>D262/(COUNT(B248:C255,B257:C261)*2)</f>
        <v>0.88461538461538458</v>
      </c>
    </row>
    <row r="264" spans="1:7" x14ac:dyDescent="0.3">
      <c r="A264" s="145"/>
      <c r="B264" s="124"/>
      <c r="C264" s="135"/>
      <c r="D264" s="124"/>
    </row>
    <row r="265" spans="1:7" ht="18" x14ac:dyDescent="0.35">
      <c r="A265" s="42" t="s">
        <v>70</v>
      </c>
      <c r="B265" s="152"/>
      <c r="C265" s="153"/>
      <c r="D265" s="143">
        <f>SUM(D262,D222,D244)</f>
        <v>71</v>
      </c>
    </row>
    <row r="266" spans="1:7" ht="18" x14ac:dyDescent="0.35">
      <c r="A266" s="57" t="s">
        <v>202</v>
      </c>
      <c r="B266" s="160"/>
      <c r="C266" s="161"/>
      <c r="D266" s="162">
        <f>D265/(COUNT(B226:C243,B248:C255,B212:C221,B257:C261)*2)</f>
        <v>0.88749999999999996</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43224</v>
      </c>
      <c r="B269" s="124"/>
      <c r="C269" s="135"/>
      <c r="D269" s="124"/>
      <c r="F269" s="206"/>
      <c r="G269" s="214"/>
    </row>
    <row r="270" spans="1:7" s="16" customFormat="1" x14ac:dyDescent="0.3">
      <c r="A270" s="310" t="s">
        <v>30</v>
      </c>
      <c r="B270" s="311" t="s">
        <v>31</v>
      </c>
      <c r="C270" s="311"/>
      <c r="D270" s="311" t="s">
        <v>46</v>
      </c>
      <c r="E270" s="312" t="s">
        <v>310</v>
      </c>
      <c r="F270" s="312" t="s">
        <v>360</v>
      </c>
      <c r="G270" s="214"/>
    </row>
    <row r="271" spans="1:7" s="16" customFormat="1" x14ac:dyDescent="0.3">
      <c r="A271" s="310"/>
      <c r="B271" s="41" t="s">
        <v>34</v>
      </c>
      <c r="C271" s="41" t="s">
        <v>33</v>
      </c>
      <c r="D271" s="311"/>
      <c r="E271" s="312"/>
      <c r="F271" s="312"/>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78" customHeight="1" x14ac:dyDescent="0.3">
      <c r="A279" s="10" t="s">
        <v>174</v>
      </c>
      <c r="B279" s="130">
        <v>1</v>
      </c>
      <c r="C279" s="130"/>
      <c r="D279" s="116" t="s">
        <v>537</v>
      </c>
      <c r="E279" s="106"/>
      <c r="F279" s="204" t="s">
        <v>356</v>
      </c>
      <c r="G279" s="214"/>
    </row>
    <row r="280" spans="1:7" s="16" customFormat="1" x14ac:dyDescent="0.3">
      <c r="A280" s="10" t="s">
        <v>147</v>
      </c>
      <c r="B280" s="130">
        <v>2</v>
      </c>
      <c r="C280" s="150"/>
      <c r="D280" s="106"/>
      <c r="E280" s="106"/>
      <c r="F280" s="204"/>
      <c r="G280" s="214"/>
    </row>
    <row r="281" spans="1:7" s="16" customFormat="1" ht="49.5" x14ac:dyDescent="0.3">
      <c r="A281" s="7" t="s">
        <v>62</v>
      </c>
      <c r="B281" s="130">
        <v>1</v>
      </c>
      <c r="C281" s="130"/>
      <c r="D281" s="116" t="s">
        <v>538</v>
      </c>
      <c r="E281" s="106"/>
      <c r="F281" s="204" t="s">
        <v>356</v>
      </c>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0.91666666666666663</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ht="33" x14ac:dyDescent="0.3">
      <c r="A290" s="4" t="s">
        <v>183</v>
      </c>
      <c r="B290" s="130">
        <v>1</v>
      </c>
      <c r="C290" s="130"/>
      <c r="D290" s="156" t="s">
        <v>557</v>
      </c>
      <c r="E290" s="106"/>
      <c r="F290" s="204" t="s">
        <v>357</v>
      </c>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ht="99" x14ac:dyDescent="0.3">
      <c r="A295" s="269" t="s">
        <v>375</v>
      </c>
      <c r="B295" s="130">
        <v>0</v>
      </c>
      <c r="C295" s="136">
        <f>IF(B295=0, -10, "0")</f>
        <v>-10</v>
      </c>
      <c r="D295" s="220" t="s">
        <v>539</v>
      </c>
      <c r="E295" s="116" t="s">
        <v>514</v>
      </c>
      <c r="F295" s="204" t="s">
        <v>356</v>
      </c>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ht="33" x14ac:dyDescent="0.3">
      <c r="A299" s="70" t="s">
        <v>170</v>
      </c>
      <c r="B299" s="130">
        <v>1</v>
      </c>
      <c r="C299" s="130"/>
      <c r="D299" s="156" t="s">
        <v>512</v>
      </c>
      <c r="E299" s="116"/>
      <c r="F299" s="204" t="s">
        <v>356</v>
      </c>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1</v>
      </c>
      <c r="C305" s="130"/>
      <c r="D305" s="156" t="s">
        <v>515</v>
      </c>
      <c r="E305" s="106"/>
      <c r="F305" s="204" t="s">
        <v>357</v>
      </c>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7" t="s">
        <v>396</v>
      </c>
      <c r="B308" s="318"/>
      <c r="C308" s="318"/>
      <c r="D308" s="318"/>
      <c r="E308" s="318"/>
      <c r="F308" s="319"/>
      <c r="G308" s="214"/>
    </row>
    <row r="309" spans="1:7" s="16" customFormat="1" ht="69.75" customHeight="1" x14ac:dyDescent="0.3">
      <c r="A309" s="58" t="s">
        <v>361</v>
      </c>
      <c r="B309" s="130">
        <v>0</v>
      </c>
      <c r="C309" s="213"/>
      <c r="D309" s="165" t="s">
        <v>504</v>
      </c>
      <c r="E309" s="116" t="s">
        <v>505</v>
      </c>
      <c r="F309" s="204" t="s">
        <v>356</v>
      </c>
      <c r="G309" s="214"/>
    </row>
    <row r="310" spans="1:7" s="16" customFormat="1" x14ac:dyDescent="0.3">
      <c r="A310" s="55" t="s">
        <v>545</v>
      </c>
      <c r="B310" s="130">
        <v>2</v>
      </c>
      <c r="C310" s="213"/>
      <c r="D310" s="165"/>
      <c r="E310" s="106"/>
      <c r="F310" s="204"/>
      <c r="G310" s="214"/>
    </row>
    <row r="311" spans="1:7" s="16" customFormat="1" ht="30" x14ac:dyDescent="0.3">
      <c r="A311" s="219" t="s">
        <v>546</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1</v>
      </c>
      <c r="C313" s="140"/>
      <c r="D313" s="281">
        <f>IFERROR(E313/F313,"N.A")</f>
        <v>0.33333333333333331</v>
      </c>
      <c r="E313" s="282">
        <f>COUNTIF('A1 Exploitation'!F273:F312,"ok")</f>
        <v>1</v>
      </c>
      <c r="F313" s="283">
        <f>COUNTA('A1 Exploitation'!F273:F312)</f>
        <v>3</v>
      </c>
      <c r="G313" s="214"/>
    </row>
    <row r="314" spans="1:7" s="16" customFormat="1" x14ac:dyDescent="0.3">
      <c r="A314" s="5" t="s">
        <v>36</v>
      </c>
      <c r="B314" s="5"/>
      <c r="C314" s="5"/>
      <c r="D314" s="5">
        <f>SUM(B289:C307,B309:C313)</f>
        <v>28</v>
      </c>
      <c r="F314" s="206"/>
      <c r="G314" s="214"/>
    </row>
    <row r="315" spans="1:7" s="16" customFormat="1" x14ac:dyDescent="0.3">
      <c r="A315" s="5" t="s">
        <v>35</v>
      </c>
      <c r="B315" s="132"/>
      <c r="C315" s="133"/>
      <c r="D315" s="134">
        <f>D314/(COUNT(B289:C307,B309:C313)*2)</f>
        <v>0.58333333333333337</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50</v>
      </c>
      <c r="F317" s="206"/>
      <c r="G317" s="214"/>
    </row>
    <row r="318" spans="1:7" s="16" customFormat="1" ht="18" x14ac:dyDescent="0.35">
      <c r="A318" s="42" t="s">
        <v>203</v>
      </c>
      <c r="B318" s="152"/>
      <c r="C318" s="153"/>
      <c r="D318" s="144">
        <f>D317/(COUNT(B273:C284,B289:C307,B309:C313)*2)</f>
        <v>0.69444444444444442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43224</v>
      </c>
      <c r="B321" s="124"/>
      <c r="C321" s="135"/>
      <c r="D321" s="127"/>
    </row>
    <row r="322" spans="1:7" x14ac:dyDescent="0.3">
      <c r="A322" s="310" t="s">
        <v>30</v>
      </c>
      <c r="B322" s="311" t="s">
        <v>31</v>
      </c>
      <c r="C322" s="311"/>
      <c r="D322" s="311" t="s">
        <v>46</v>
      </c>
      <c r="E322" s="312" t="s">
        <v>310</v>
      </c>
      <c r="F322" s="312" t="s">
        <v>360</v>
      </c>
      <c r="G322" s="127"/>
    </row>
    <row r="323" spans="1:7" x14ac:dyDescent="0.3">
      <c r="A323" s="310"/>
      <c r="B323" s="41" t="s">
        <v>34</v>
      </c>
      <c r="C323" s="41" t="s">
        <v>33</v>
      </c>
      <c r="D323" s="311"/>
      <c r="E323" s="312"/>
      <c r="F323" s="312"/>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7" t="s">
        <v>379</v>
      </c>
      <c r="B349" s="318"/>
      <c r="C349" s="318"/>
      <c r="D349" s="318"/>
      <c r="E349" s="318"/>
      <c r="F349" s="318"/>
    </row>
    <row r="350" spans="1:7" s="112" customFormat="1" ht="27.75" customHeight="1" x14ac:dyDescent="0.3">
      <c r="A350" s="55" t="s">
        <v>361</v>
      </c>
      <c r="B350" s="130" t="s">
        <v>32</v>
      </c>
      <c r="C350" s="227"/>
      <c r="D350" s="227"/>
      <c r="E350" s="227"/>
      <c r="F350" s="204"/>
      <c r="G350" s="127"/>
    </row>
    <row r="351" spans="1:7" s="112" customFormat="1" ht="30" x14ac:dyDescent="0.3">
      <c r="A351" s="219" t="s">
        <v>546</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COUNTIF('A1 Exploitation'!F325:F352,"ok")</f>
        <v>0</v>
      </c>
      <c r="F353" s="283">
        <f>COUNTA('A1 Exploitation'!F325:F352)</f>
        <v>0</v>
      </c>
    </row>
    <row r="354" spans="1:7" x14ac:dyDescent="0.3">
      <c r="A354" s="5" t="s">
        <v>36</v>
      </c>
      <c r="B354" s="59"/>
      <c r="C354" s="59"/>
      <c r="D354" s="232">
        <f>SUM(B337:C348,B350:C353)</f>
        <v>24</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40</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43224</v>
      </c>
      <c r="B361" s="124"/>
      <c r="C361" s="135"/>
      <c r="D361" s="124"/>
    </row>
    <row r="362" spans="1:7" x14ac:dyDescent="0.3">
      <c r="A362" s="310" t="s">
        <v>30</v>
      </c>
      <c r="B362" s="311" t="s">
        <v>31</v>
      </c>
      <c r="C362" s="311"/>
      <c r="D362" s="311" t="s">
        <v>46</v>
      </c>
      <c r="E362" s="312" t="s">
        <v>310</v>
      </c>
      <c r="F362" s="312" t="s">
        <v>360</v>
      </c>
      <c r="G362" s="127"/>
    </row>
    <row r="363" spans="1:7" x14ac:dyDescent="0.3">
      <c r="A363" s="310"/>
      <c r="B363" s="41" t="s">
        <v>34</v>
      </c>
      <c r="C363" s="41" t="s">
        <v>33</v>
      </c>
      <c r="D363" s="311"/>
      <c r="E363" s="312"/>
      <c r="F363" s="312"/>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ht="49.5" x14ac:dyDescent="0.3">
      <c r="A366" s="70" t="s">
        <v>49</v>
      </c>
      <c r="B366" s="130">
        <v>1</v>
      </c>
      <c r="C366" s="130"/>
      <c r="D366" s="124" t="s">
        <v>521</v>
      </c>
      <c r="E366" s="94"/>
      <c r="F366" s="204" t="s">
        <v>356</v>
      </c>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6" t="s">
        <v>379</v>
      </c>
      <c r="B383" s="316"/>
      <c r="C383" s="316"/>
      <c r="D383" s="316"/>
      <c r="E383" s="316"/>
      <c r="F383" s="316"/>
      <c r="G383" s="127"/>
    </row>
    <row r="384" spans="1:7" ht="27" customHeight="1" x14ac:dyDescent="0.3">
      <c r="A384" s="70" t="s">
        <v>361</v>
      </c>
      <c r="B384" s="130" t="s">
        <v>32</v>
      </c>
      <c r="C384" s="130"/>
      <c r="D384" s="149"/>
      <c r="E384" s="94"/>
      <c r="F384" s="204"/>
      <c r="G384" s="127"/>
    </row>
    <row r="385" spans="1:7" ht="27" customHeight="1" x14ac:dyDescent="0.3">
      <c r="A385" s="10" t="s">
        <v>546</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31</v>
      </c>
      <c r="G390" s="127"/>
    </row>
    <row r="391" spans="1:7" ht="18" x14ac:dyDescent="0.35">
      <c r="A391" s="42" t="s">
        <v>205</v>
      </c>
      <c r="B391" s="152"/>
      <c r="C391" s="153"/>
      <c r="D391" s="168">
        <f>D390/(COUNT(B377:C382,B365:C372,B384:C386)*2)</f>
        <v>0.96875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43224</v>
      </c>
      <c r="B394" s="124"/>
      <c r="C394" s="135"/>
      <c r="D394" s="127"/>
      <c r="G394" s="127"/>
    </row>
    <row r="395" spans="1:7" x14ac:dyDescent="0.3">
      <c r="A395" s="310" t="s">
        <v>30</v>
      </c>
      <c r="B395" s="311" t="s">
        <v>31</v>
      </c>
      <c r="C395" s="311"/>
      <c r="D395" s="311" t="s">
        <v>46</v>
      </c>
      <c r="E395" s="312" t="s">
        <v>310</v>
      </c>
      <c r="F395" s="312" t="s">
        <v>360</v>
      </c>
      <c r="G395" s="127"/>
    </row>
    <row r="396" spans="1:7" x14ac:dyDescent="0.3">
      <c r="A396" s="310"/>
      <c r="B396" s="41" t="s">
        <v>34</v>
      </c>
      <c r="C396" s="41" t="s">
        <v>33</v>
      </c>
      <c r="D396" s="311"/>
      <c r="E396" s="312"/>
      <c r="F396" s="312"/>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49.5" x14ac:dyDescent="0.3">
      <c r="A410" s="4" t="s">
        <v>96</v>
      </c>
      <c r="B410" s="130">
        <v>1</v>
      </c>
      <c r="C410" s="130"/>
      <c r="D410" s="113" t="s">
        <v>517</v>
      </c>
      <c r="E410" s="94"/>
      <c r="F410" s="204" t="s">
        <v>356</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16" t="s">
        <v>379</v>
      </c>
      <c r="B435" s="316"/>
      <c r="C435" s="316"/>
      <c r="D435" s="316"/>
      <c r="E435" s="316"/>
      <c r="F435" s="316"/>
      <c r="G435" s="12"/>
    </row>
    <row r="436" spans="1:7" ht="26.25" customHeight="1" x14ac:dyDescent="0.3">
      <c r="A436" s="70" t="s">
        <v>361</v>
      </c>
      <c r="B436" s="130" t="s">
        <v>32</v>
      </c>
      <c r="C436" s="130"/>
      <c r="D436" s="129"/>
      <c r="E436" s="94"/>
      <c r="F436" s="204"/>
      <c r="G436" s="233"/>
    </row>
    <row r="437" spans="1:7" ht="30" x14ac:dyDescent="0.3">
      <c r="A437" s="10" t="s">
        <v>546</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3</v>
      </c>
      <c r="F439" s="283">
        <f>COUNTA('A1 Exploitation'!F398:F438)</f>
        <v>3</v>
      </c>
      <c r="G439" s="12"/>
    </row>
    <row r="440" spans="1:7" ht="27.75" customHeight="1" x14ac:dyDescent="0.3">
      <c r="A440" s="59" t="s">
        <v>36</v>
      </c>
      <c r="B440" s="59"/>
      <c r="C440" s="59"/>
      <c r="D440" s="59">
        <f>SUM(B430:C434,B436:C439)</f>
        <v>14</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53</v>
      </c>
    </row>
    <row r="444" spans="1:7" ht="18" x14ac:dyDescent="0.35">
      <c r="A444" s="42" t="s">
        <v>206</v>
      </c>
      <c r="B444" s="152"/>
      <c r="C444" s="153"/>
      <c r="D444" s="144">
        <f>D443/(COUNT(B430:C434,B410:C416,B421:C425,B398:C405,B436:C439)*2)</f>
        <v>0.98148148148148151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43224</v>
      </c>
      <c r="B447" s="124"/>
      <c r="C447" s="135"/>
      <c r="D447" s="124"/>
    </row>
    <row r="448" spans="1:7" x14ac:dyDescent="0.3">
      <c r="A448" s="310" t="s">
        <v>30</v>
      </c>
      <c r="B448" s="311" t="s">
        <v>31</v>
      </c>
      <c r="C448" s="311"/>
      <c r="D448" s="311" t="s">
        <v>46</v>
      </c>
      <c r="E448" s="312" t="s">
        <v>310</v>
      </c>
      <c r="F448" s="312" t="s">
        <v>360</v>
      </c>
      <c r="G448" s="127"/>
    </row>
    <row r="449" spans="1:6" x14ac:dyDescent="0.3">
      <c r="A449" s="310"/>
      <c r="B449" s="41" t="s">
        <v>34</v>
      </c>
      <c r="C449" s="41" t="s">
        <v>33</v>
      </c>
      <c r="D449" s="311"/>
      <c r="E449" s="312"/>
      <c r="F449" s="312"/>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13" t="s">
        <v>379</v>
      </c>
      <c r="B471" s="314"/>
      <c r="C471" s="314"/>
      <c r="D471" s="314"/>
      <c r="E471" s="314"/>
      <c r="F471" s="314"/>
    </row>
    <row r="472" spans="1:7" s="112" customFormat="1" ht="27.75" customHeight="1" x14ac:dyDescent="0.3">
      <c r="A472" s="55" t="s">
        <v>361</v>
      </c>
      <c r="B472" s="130" t="s">
        <v>32</v>
      </c>
      <c r="C472" s="213"/>
      <c r="D472" s="116"/>
      <c r="E472" s="106"/>
      <c r="F472" s="204"/>
      <c r="G472" s="127"/>
    </row>
    <row r="473" spans="1:7" s="112" customFormat="1" x14ac:dyDescent="0.3">
      <c r="A473" s="55" t="s">
        <v>545</v>
      </c>
      <c r="B473" s="130">
        <v>2</v>
      </c>
      <c r="C473" s="213"/>
      <c r="D473" s="116"/>
      <c r="E473" s="106"/>
      <c r="F473" s="204"/>
      <c r="G473" s="127"/>
    </row>
    <row r="474" spans="1:7" s="112" customFormat="1" ht="30" x14ac:dyDescent="0.3">
      <c r="A474" s="219" t="s">
        <v>546</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t="str">
        <f>IF(D476=1, 2, IF(AND(D476&lt;1,D476&gt;0), 1, IF(D476=0,"0","NA")))</f>
        <v>NA</v>
      </c>
      <c r="C476" s="140"/>
      <c r="D476" s="281" t="str">
        <f>IFERROR(E475/F475,"N.A")</f>
        <v>N.A</v>
      </c>
      <c r="E476" s="282">
        <f>COUNTIF('A1 Exploitation'!F451:F475,"ok")</f>
        <v>1</v>
      </c>
      <c r="F476" s="283">
        <f>COUNTA('A1 Exploitation'!F451:F475)</f>
        <v>1</v>
      </c>
    </row>
    <row r="477" spans="1:7" x14ac:dyDescent="0.3">
      <c r="A477" s="5" t="s">
        <v>36</v>
      </c>
      <c r="B477" s="5"/>
      <c r="C477" s="5"/>
      <c r="D477" s="234">
        <f>SUM(B461:C470,B472:C476)</f>
        <v>24</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36</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5" t="s">
        <v>367</v>
      </c>
      <c r="B483" s="315"/>
      <c r="C483" s="315"/>
      <c r="D483" s="315"/>
      <c r="E483" s="185"/>
      <c r="F483" s="201"/>
    </row>
    <row r="484" spans="1:7" x14ac:dyDescent="0.3">
      <c r="A484" s="74">
        <f>B11</f>
        <v>43224</v>
      </c>
      <c r="B484" s="124"/>
      <c r="C484" s="135"/>
      <c r="D484" s="124"/>
    </row>
    <row r="485" spans="1:7" x14ac:dyDescent="0.3">
      <c r="A485" s="310" t="s">
        <v>30</v>
      </c>
      <c r="B485" s="311" t="s">
        <v>31</v>
      </c>
      <c r="C485" s="311"/>
      <c r="D485" s="311" t="s">
        <v>46</v>
      </c>
      <c r="E485" s="312" t="s">
        <v>310</v>
      </c>
      <c r="F485" s="312" t="s">
        <v>360</v>
      </c>
      <c r="G485" s="127"/>
    </row>
    <row r="486" spans="1:7" x14ac:dyDescent="0.3">
      <c r="A486" s="310"/>
      <c r="B486" s="41" t="s">
        <v>34</v>
      </c>
      <c r="C486" s="41" t="s">
        <v>33</v>
      </c>
      <c r="D486" s="311"/>
      <c r="E486" s="312"/>
      <c r="F486" s="312"/>
    </row>
    <row r="487" spans="1:7" ht="18" x14ac:dyDescent="0.3">
      <c r="A487" s="194" t="s">
        <v>368</v>
      </c>
      <c r="B487" s="195"/>
      <c r="C487" s="195"/>
      <c r="D487" s="195"/>
      <c r="E487" s="195"/>
      <c r="F487" s="197"/>
    </row>
    <row r="488" spans="1:7" ht="30.75" customHeight="1"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NA</v>
      </c>
      <c r="C498" s="213"/>
      <c r="D498" s="281" t="str">
        <f>IFERROR(E498/F498,"N.A")</f>
        <v>N.A</v>
      </c>
      <c r="E498" s="282">
        <f>COUNTIF('A1 Exploitation'!F488:F497,"ok")</f>
        <v>0</v>
      </c>
      <c r="F498" s="283">
        <f>COUNTA('A1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43224</v>
      </c>
      <c r="B506" s="124"/>
      <c r="C506" s="135"/>
      <c r="D506" s="124"/>
    </row>
    <row r="507" spans="1:7" x14ac:dyDescent="0.3">
      <c r="A507" s="310" t="s">
        <v>30</v>
      </c>
      <c r="B507" s="311" t="s">
        <v>31</v>
      </c>
      <c r="C507" s="311"/>
      <c r="D507" s="311" t="s">
        <v>46</v>
      </c>
      <c r="E507" s="312" t="s">
        <v>310</v>
      </c>
      <c r="F507" s="312" t="s">
        <v>360</v>
      </c>
      <c r="G507" s="127"/>
    </row>
    <row r="508" spans="1:7" x14ac:dyDescent="0.3">
      <c r="A508" s="310"/>
      <c r="B508" s="41" t="s">
        <v>34</v>
      </c>
      <c r="C508" s="41" t="s">
        <v>33</v>
      </c>
      <c r="D508" s="353"/>
      <c r="E508" s="312"/>
      <c r="F508" s="312"/>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NA</v>
      </c>
      <c r="C512" s="140"/>
      <c r="D512" s="281" t="str">
        <f>IFERROR(E512/F512,"N.A")</f>
        <v>N.A</v>
      </c>
      <c r="E512" s="284">
        <f>COUNTIF('A1 Exploitation'!F509:F511,"ok")</f>
        <v>0</v>
      </c>
      <c r="F512" s="285">
        <f>COUNTA('A1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43224</v>
      </c>
      <c r="B517" s="124"/>
      <c r="C517" s="135"/>
      <c r="D517" s="124"/>
    </row>
    <row r="518" spans="1:7" x14ac:dyDescent="0.3">
      <c r="A518" s="310" t="s">
        <v>30</v>
      </c>
      <c r="B518" s="311" t="s">
        <v>31</v>
      </c>
      <c r="C518" s="311"/>
      <c r="D518" s="311" t="s">
        <v>46</v>
      </c>
      <c r="E518" s="312" t="s">
        <v>310</v>
      </c>
      <c r="F518" s="312" t="s">
        <v>360</v>
      </c>
      <c r="G518" s="127"/>
    </row>
    <row r="519" spans="1:7" x14ac:dyDescent="0.3">
      <c r="A519" s="310"/>
      <c r="B519" s="41" t="s">
        <v>34</v>
      </c>
      <c r="C519" s="41" t="s">
        <v>33</v>
      </c>
      <c r="D519" s="353"/>
      <c r="E519" s="312"/>
      <c r="F519" s="312"/>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t="s">
        <v>32</v>
      </c>
      <c r="C522" s="130"/>
      <c r="D522" s="95" t="s">
        <v>558</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72.75" customHeight="1" x14ac:dyDescent="0.3">
      <c r="A528" s="55" t="s">
        <v>353</v>
      </c>
      <c r="B528" s="130">
        <v>1</v>
      </c>
      <c r="C528" s="289" t="str">
        <f>IF(B528=0, -5, "0")</f>
        <v>0</v>
      </c>
      <c r="D528" s="174" t="s">
        <v>559</v>
      </c>
      <c r="E528" s="106"/>
      <c r="F528" s="204" t="s">
        <v>356</v>
      </c>
      <c r="G528" s="127"/>
    </row>
    <row r="529" spans="1:7" ht="45" x14ac:dyDescent="0.3">
      <c r="A529" s="55" t="s">
        <v>354</v>
      </c>
      <c r="B529" s="130" t="s">
        <v>32</v>
      </c>
      <c r="C529" s="140"/>
      <c r="D529" s="174"/>
      <c r="E529" s="94"/>
      <c r="F529" s="204"/>
    </row>
    <row r="530" spans="1:7" s="112" customFormat="1" ht="74.25" customHeight="1" x14ac:dyDescent="0.3">
      <c r="A530" s="66" t="s">
        <v>394</v>
      </c>
      <c r="B530" s="130">
        <v>1</v>
      </c>
      <c r="C530" s="150" t="str">
        <f>IF(B530=0, -5, "0")</f>
        <v>0</v>
      </c>
      <c r="D530" s="116" t="s">
        <v>540</v>
      </c>
      <c r="E530" s="106"/>
      <c r="F530" s="204" t="s">
        <v>356</v>
      </c>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81">
        <f>IFERROR(E532/F532,"N.A")</f>
        <v>1</v>
      </c>
      <c r="E532" s="282">
        <f>COUNTIF('A1 Exploitation'!F520:F531,"ok")</f>
        <v>2</v>
      </c>
      <c r="F532" s="283">
        <f>COUNTIF('A1 Exploitation'!F520:F531,"ok")</f>
        <v>2</v>
      </c>
    </row>
    <row r="533" spans="1:7" x14ac:dyDescent="0.3">
      <c r="A533" s="5" t="s">
        <v>36</v>
      </c>
      <c r="B533" s="5"/>
      <c r="C533" s="5"/>
      <c r="D533" s="5">
        <f>SUM(B520:C532)</f>
        <v>10</v>
      </c>
    </row>
    <row r="534" spans="1:7" x14ac:dyDescent="0.3">
      <c r="A534" s="5" t="s">
        <v>35</v>
      </c>
      <c r="B534" s="132"/>
      <c r="C534" s="133"/>
      <c r="D534" s="134">
        <f>D533/(COUNT(B520:C532)*2)</f>
        <v>0.83333333333333337</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43224</v>
      </c>
      <c r="B537" s="124"/>
      <c r="C537" s="135"/>
      <c r="D537" s="124"/>
      <c r="G537" s="127"/>
    </row>
    <row r="538" spans="1:7" x14ac:dyDescent="0.3">
      <c r="A538" s="310" t="s">
        <v>30</v>
      </c>
      <c r="B538" s="311" t="s">
        <v>31</v>
      </c>
      <c r="C538" s="311"/>
      <c r="D538" s="311" t="s">
        <v>46</v>
      </c>
      <c r="E538" s="312" t="s">
        <v>310</v>
      </c>
      <c r="F538" s="312" t="s">
        <v>360</v>
      </c>
      <c r="G538" s="127"/>
    </row>
    <row r="539" spans="1:7" x14ac:dyDescent="0.3">
      <c r="A539" s="310"/>
      <c r="B539" s="41" t="s">
        <v>34</v>
      </c>
      <c r="C539" s="41" t="s">
        <v>33</v>
      </c>
      <c r="D539" s="353"/>
      <c r="E539" s="312"/>
      <c r="F539" s="312"/>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0.77777777777777779</v>
      </c>
    </row>
    <row r="548" spans="1:4" ht="22.5" x14ac:dyDescent="0.45">
      <c r="A548" s="35" t="s">
        <v>45</v>
      </c>
      <c r="B548" s="181"/>
      <c r="C548" s="182"/>
      <c r="D548" s="183">
        <f>SUM(D544,D533,D513,D502,D443,D390,D357,D45,D317,D265,D157,D480,D204,D102)</f>
        <v>481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0.80166666666666664</v>
      </c>
    </row>
  </sheetData>
  <sheetProtection algorithmName="SHA-512" hashValue="b4XPuuI1oFkhPp2RfolwNZ5tLW5FRZbYVqLtx9k5OIVp0WBvl5b5LPZUNdVCfkMjw3PtQ0Y0NROLj3G5jCE6xQ==" saltValue="uter73kOD4JvMlqOYCjOdQ=="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2" zoomScaleNormal="90" zoomScaleSheetLayoutView="82" workbookViewId="0">
      <selection activeCell="F187" sqref="F18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0" t="s">
        <v>50</v>
      </c>
      <c r="B6" s="350"/>
      <c r="C6" s="350"/>
      <c r="D6" s="350"/>
      <c r="E6" s="350"/>
      <c r="F6" s="350"/>
      <c r="G6" s="125"/>
    </row>
    <row r="7" spans="1:7" s="12" customFormat="1" ht="21.75" customHeight="1" x14ac:dyDescent="0.45">
      <c r="A7" s="331" t="str">
        <f>'A2 Exploitation'!A8:F8</f>
        <v>BOUMHAL</v>
      </c>
      <c r="B7" s="331"/>
      <c r="C7" s="331"/>
      <c r="D7" s="331"/>
      <c r="E7" s="331"/>
      <c r="F7" s="331"/>
      <c r="G7" s="125"/>
    </row>
    <row r="8" spans="1:7" s="12" customFormat="1" ht="24" x14ac:dyDescent="0.45">
      <c r="A8" s="14" t="s">
        <v>42</v>
      </c>
      <c r="B8" s="351" t="str">
        <f>'A2 Exploitation'!B9:F9</f>
        <v>Mme Meriam CHOUCHENE</v>
      </c>
      <c r="C8" s="351"/>
      <c r="D8" s="351"/>
      <c r="E8" s="351"/>
      <c r="F8" s="351"/>
      <c r="G8" s="125"/>
    </row>
    <row r="9" spans="1:7" s="12" customFormat="1" ht="24" x14ac:dyDescent="0.45">
      <c r="A9" s="15" t="s">
        <v>44</v>
      </c>
      <c r="B9" s="352" t="str">
        <f>'A2 Exploitation'!B10:F10</f>
        <v>Chefs rayons</v>
      </c>
      <c r="C9" s="352"/>
      <c r="D9" s="352"/>
      <c r="E9" s="352"/>
      <c r="F9" s="352"/>
      <c r="G9" s="125"/>
    </row>
    <row r="10" spans="1:7" s="12" customFormat="1" ht="24" x14ac:dyDescent="0.45">
      <c r="A10" s="14" t="s">
        <v>43</v>
      </c>
      <c r="B10" s="349">
        <f>'A2 Exploitation'!B11:F11</f>
        <v>43224</v>
      </c>
      <c r="C10" s="349"/>
      <c r="D10" s="349"/>
      <c r="E10" s="349"/>
      <c r="F10" s="349"/>
      <c r="G10" s="125"/>
    </row>
    <row r="11" spans="1:7" s="12" customFormat="1" ht="24" x14ac:dyDescent="0.45">
      <c r="A11" s="14" t="s">
        <v>294</v>
      </c>
      <c r="B11" s="348">
        <f>D199</f>
        <v>0.79565217391304344</v>
      </c>
      <c r="C11" s="348"/>
      <c r="D11" s="348"/>
      <c r="E11" s="348"/>
      <c r="F11" s="348"/>
      <c r="G11" s="125"/>
    </row>
    <row r="12" spans="1:7" s="12" customFormat="1" ht="22.5" x14ac:dyDescent="0.45">
      <c r="A12" s="11"/>
      <c r="D12" s="327"/>
      <c r="E12" s="327"/>
      <c r="F12" s="327"/>
      <c r="G12" s="327"/>
    </row>
    <row r="13" spans="1:7" s="12" customFormat="1" ht="11.25" customHeight="1" x14ac:dyDescent="0.3">
      <c r="A13" s="310" t="s">
        <v>30</v>
      </c>
      <c r="B13" s="311" t="s">
        <v>31</v>
      </c>
      <c r="C13" s="311"/>
      <c r="D13" s="311" t="s">
        <v>46</v>
      </c>
      <c r="E13" s="311" t="s">
        <v>190</v>
      </c>
      <c r="F13" s="311" t="s">
        <v>191</v>
      </c>
      <c r="G13" s="112"/>
    </row>
    <row r="14" spans="1:7" s="12" customFormat="1" ht="12.75" customHeight="1" x14ac:dyDescent="0.3">
      <c r="A14" s="310"/>
      <c r="B14" s="34" t="s">
        <v>34</v>
      </c>
      <c r="C14" s="34" t="s">
        <v>33</v>
      </c>
      <c r="D14" s="311"/>
      <c r="E14" s="311"/>
      <c r="F14" s="311"/>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1</v>
      </c>
      <c r="C19" s="94"/>
      <c r="D19" s="95" t="s">
        <v>522</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5" t="s">
        <v>36</v>
      </c>
      <c r="B22" s="341"/>
      <c r="C22" s="342"/>
      <c r="D22" s="250">
        <f>SUM(B17:C21)</f>
        <v>9</v>
      </c>
    </row>
    <row r="23" spans="1:7" x14ac:dyDescent="0.3">
      <c r="A23" s="336" t="s">
        <v>295</v>
      </c>
      <c r="B23" s="337"/>
      <c r="C23" s="338"/>
      <c r="D23" s="33">
        <f>D22/(COUNT(B17:C21)*2)</f>
        <v>0.9</v>
      </c>
    </row>
    <row r="24" spans="1:7" s="22" customFormat="1" x14ac:dyDescent="0.3">
      <c r="A24" s="26"/>
      <c r="B24" s="27"/>
      <c r="C24" s="27"/>
      <c r="D24" s="28"/>
      <c r="G24" s="126"/>
    </row>
    <row r="25" spans="1:7" ht="19.5" x14ac:dyDescent="0.4">
      <c r="A25" s="334" t="s">
        <v>4</v>
      </c>
      <c r="B25" s="335"/>
      <c r="C25" s="335"/>
      <c r="D25" s="335"/>
      <c r="E25" s="335"/>
      <c r="F25" s="335"/>
    </row>
    <row r="26" spans="1:7" ht="83.25" x14ac:dyDescent="0.35">
      <c r="A26" s="40" t="s">
        <v>97</v>
      </c>
      <c r="B26" s="94">
        <v>0</v>
      </c>
      <c r="C26" s="120">
        <f>IF(B26=0, -5, "0")</f>
        <v>-5</v>
      </c>
      <c r="D26" s="95" t="s">
        <v>525</v>
      </c>
      <c r="E26" s="95" t="s">
        <v>564</v>
      </c>
      <c r="F26" s="94" t="s">
        <v>357</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6" t="s">
        <v>36</v>
      </c>
      <c r="B33" s="337"/>
      <c r="C33" s="338"/>
      <c r="D33" s="248">
        <f>SUM(B26:C32)</f>
        <v>7</v>
      </c>
    </row>
    <row r="34" spans="1:7" x14ac:dyDescent="0.3">
      <c r="A34" s="336" t="s">
        <v>295</v>
      </c>
      <c r="B34" s="337"/>
      <c r="C34" s="338"/>
      <c r="D34" s="33">
        <f>D33/(COUNT(B26:C32)*2)</f>
        <v>0.4375</v>
      </c>
    </row>
    <row r="35" spans="1:7" s="22" customFormat="1" x14ac:dyDescent="0.3">
      <c r="A35" s="26"/>
      <c r="B35" s="27"/>
      <c r="C35" s="27"/>
      <c r="D35" s="28"/>
      <c r="G35" s="126"/>
    </row>
    <row r="36" spans="1:7" s="22" customFormat="1" ht="19.5" x14ac:dyDescent="0.4">
      <c r="A36" s="334" t="s">
        <v>219</v>
      </c>
      <c r="B36" s="335"/>
      <c r="C36" s="335"/>
      <c r="D36" s="335"/>
      <c r="E36" s="335"/>
      <c r="F36" s="33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6" t="s">
        <v>36</v>
      </c>
      <c r="B42" s="337"/>
      <c r="C42" s="338"/>
      <c r="D42" s="248">
        <f>SUM(B37:C41)</f>
        <v>8</v>
      </c>
      <c r="E42" s="13"/>
      <c r="F42" s="13"/>
      <c r="G42" s="126"/>
    </row>
    <row r="43" spans="1:7" s="22" customFormat="1" x14ac:dyDescent="0.3">
      <c r="A43" s="336" t="s">
        <v>295</v>
      </c>
      <c r="B43" s="337"/>
      <c r="C43" s="338"/>
      <c r="D43" s="33">
        <f>D42/(COUNT(B37:C41)*2)</f>
        <v>1</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518</v>
      </c>
      <c r="E50" s="94"/>
      <c r="F50" s="94"/>
    </row>
    <row r="51" spans="1:7" ht="18" x14ac:dyDescent="0.35">
      <c r="A51" s="40" t="s">
        <v>296</v>
      </c>
      <c r="B51" s="94" t="s">
        <v>32</v>
      </c>
      <c r="C51" s="120" t="str">
        <f>IF(B51=0, -5, "0")</f>
        <v>0</v>
      </c>
      <c r="D51" s="98"/>
      <c r="E51" s="94"/>
      <c r="F51" s="94"/>
    </row>
    <row r="52" spans="1:7" x14ac:dyDescent="0.3">
      <c r="A52" s="336" t="s">
        <v>36</v>
      </c>
      <c r="B52" s="337"/>
      <c r="C52" s="338"/>
      <c r="D52" s="248">
        <f>SUM(B46:C51)</f>
        <v>10</v>
      </c>
    </row>
    <row r="53" spans="1:7" x14ac:dyDescent="0.3">
      <c r="A53" s="336" t="s">
        <v>295</v>
      </c>
      <c r="B53" s="337"/>
      <c r="C53" s="338"/>
      <c r="D53" s="33">
        <f>D52/(COUNT(B46:C51)*2)</f>
        <v>1</v>
      </c>
    </row>
    <row r="54" spans="1:7" s="22" customFormat="1" x14ac:dyDescent="0.3">
      <c r="A54" s="26"/>
      <c r="B54" s="27"/>
      <c r="C54" s="27"/>
      <c r="D54" s="28"/>
      <c r="G54" s="126"/>
    </row>
    <row r="55" spans="1:7" ht="19.5" x14ac:dyDescent="0.4">
      <c r="A55" s="334" t="s">
        <v>8</v>
      </c>
      <c r="B55" s="335"/>
      <c r="C55" s="335"/>
      <c r="D55" s="335"/>
      <c r="E55" s="335"/>
      <c r="F55" s="335"/>
    </row>
    <row r="56" spans="1:7" ht="83.25" x14ac:dyDescent="0.35">
      <c r="A56" s="43" t="s">
        <v>176</v>
      </c>
      <c r="B56" s="94">
        <v>1</v>
      </c>
      <c r="C56" s="120" t="str">
        <f>IF(B56=0, -5, "0")</f>
        <v>0</v>
      </c>
      <c r="D56" s="95" t="s">
        <v>523</v>
      </c>
      <c r="E56" s="94"/>
      <c r="F56" s="94" t="s">
        <v>357</v>
      </c>
    </row>
    <row r="57" spans="1:7" x14ac:dyDescent="0.3">
      <c r="A57" s="21" t="s">
        <v>168</v>
      </c>
      <c r="B57" s="94">
        <v>2</v>
      </c>
      <c r="C57" s="94"/>
      <c r="D57" s="94"/>
      <c r="E57" s="99"/>
      <c r="F57" s="94"/>
    </row>
    <row r="58" spans="1:7" x14ac:dyDescent="0.3">
      <c r="A58" s="23" t="s">
        <v>244</v>
      </c>
      <c r="B58" s="94">
        <v>1</v>
      </c>
      <c r="C58" s="94"/>
      <c r="D58" s="95" t="s">
        <v>516</v>
      </c>
      <c r="E58" s="95"/>
      <c r="F58" s="94" t="s">
        <v>357</v>
      </c>
    </row>
    <row r="59" spans="1:7" x14ac:dyDescent="0.3">
      <c r="A59" s="23" t="s">
        <v>92</v>
      </c>
      <c r="B59" s="94">
        <v>2</v>
      </c>
      <c r="C59" s="94"/>
      <c r="D59" s="98"/>
      <c r="E59" s="94"/>
      <c r="F59" s="94"/>
    </row>
    <row r="60" spans="1:7" ht="18.75" customHeight="1"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6" t="s">
        <v>36</v>
      </c>
      <c r="B63" s="337"/>
      <c r="C63" s="338"/>
      <c r="D63" s="248">
        <f>SUM(B56:C62)</f>
        <v>12</v>
      </c>
    </row>
    <row r="64" spans="1:7" x14ac:dyDescent="0.3">
      <c r="A64" s="336" t="s">
        <v>295</v>
      </c>
      <c r="B64" s="337"/>
      <c r="C64" s="338"/>
      <c r="D64" s="33">
        <f>D63/(COUNT(B56:C62)*2)</f>
        <v>0.8571428571428571</v>
      </c>
    </row>
    <row r="65" spans="1:7" s="22" customFormat="1" x14ac:dyDescent="0.3">
      <c r="A65" s="26"/>
      <c r="B65" s="27"/>
      <c r="C65" s="27"/>
      <c r="D65" s="28"/>
      <c r="G65" s="126"/>
    </row>
    <row r="66" spans="1:7" ht="19.5" x14ac:dyDescent="0.4">
      <c r="A66" s="334" t="s">
        <v>130</v>
      </c>
      <c r="B66" s="335"/>
      <c r="C66" s="335"/>
      <c r="D66" s="335"/>
      <c r="E66" s="335"/>
      <c r="F66" s="335"/>
    </row>
    <row r="67" spans="1:7" ht="35.25" customHeight="1" x14ac:dyDescent="0.4">
      <c r="A67" s="17" t="s">
        <v>271</v>
      </c>
      <c r="B67" s="100">
        <v>1</v>
      </c>
      <c r="C67" s="101"/>
      <c r="D67" s="95" t="s">
        <v>501</v>
      </c>
      <c r="E67" s="102"/>
      <c r="F67" s="94" t="s">
        <v>357</v>
      </c>
    </row>
    <row r="68" spans="1:7" ht="34.5" x14ac:dyDescent="0.4">
      <c r="A68" s="17" t="s">
        <v>272</v>
      </c>
      <c r="B68" s="100">
        <v>1</v>
      </c>
      <c r="C68" s="101"/>
      <c r="D68" s="95" t="s">
        <v>500</v>
      </c>
      <c r="E68" s="102"/>
      <c r="F68" s="94" t="s">
        <v>357</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95" t="s">
        <v>565</v>
      </c>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ht="33" x14ac:dyDescent="0.3">
      <c r="A74" s="20" t="s">
        <v>298</v>
      </c>
      <c r="B74" s="100">
        <v>1</v>
      </c>
      <c r="C74" s="94"/>
      <c r="D74" s="95" t="s">
        <v>493</v>
      </c>
      <c r="E74" s="104"/>
      <c r="F74" s="94" t="s">
        <v>357</v>
      </c>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95" t="s">
        <v>499</v>
      </c>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6" t="s">
        <v>36</v>
      </c>
      <c r="B84" s="337"/>
      <c r="C84" s="338"/>
      <c r="D84" s="248">
        <f>SUM(B67:C83)</f>
        <v>31</v>
      </c>
    </row>
    <row r="85" spans="1:7" x14ac:dyDescent="0.3">
      <c r="A85" s="336" t="s">
        <v>295</v>
      </c>
      <c r="B85" s="337"/>
      <c r="C85" s="338"/>
      <c r="D85" s="33">
        <f>D84/(COUNT(B67:C83)*2)</f>
        <v>0.91176470588235292</v>
      </c>
    </row>
    <row r="86" spans="1:7" s="22" customFormat="1" x14ac:dyDescent="0.3">
      <c r="A86" s="26"/>
      <c r="B86" s="27"/>
      <c r="C86" s="27"/>
      <c r="D86" s="28"/>
      <c r="G86" s="126"/>
    </row>
    <row r="87" spans="1:7" ht="19.5" x14ac:dyDescent="0.4">
      <c r="A87" s="334" t="s">
        <v>211</v>
      </c>
      <c r="B87" s="335"/>
      <c r="C87" s="335"/>
      <c r="D87" s="335"/>
      <c r="E87" s="335"/>
      <c r="F87" s="335"/>
    </row>
    <row r="88" spans="1:7" ht="34.5" x14ac:dyDescent="0.4">
      <c r="A88" s="50" t="s">
        <v>273</v>
      </c>
      <c r="B88" s="110">
        <v>1</v>
      </c>
      <c r="C88" s="101"/>
      <c r="D88" s="95" t="s">
        <v>560</v>
      </c>
      <c r="E88" s="95"/>
      <c r="F88" s="94" t="s">
        <v>357</v>
      </c>
    </row>
    <row r="89" spans="1:7" ht="19.5" x14ac:dyDescent="0.4">
      <c r="A89" s="17" t="s">
        <v>272</v>
      </c>
      <c r="B89" s="110">
        <v>1</v>
      </c>
      <c r="C89" s="101"/>
      <c r="D89" s="95" t="s">
        <v>561</v>
      </c>
      <c r="E89" s="94"/>
      <c r="F89" s="94"/>
    </row>
    <row r="90" spans="1:7" ht="19.5" x14ac:dyDescent="0.4">
      <c r="A90" s="17" t="s">
        <v>300</v>
      </c>
      <c r="B90" s="110">
        <v>2</v>
      </c>
      <c r="C90" s="101"/>
      <c r="D90" s="107"/>
      <c r="E90" s="94"/>
      <c r="F90" s="94"/>
    </row>
    <row r="91" spans="1:7" ht="34.5" x14ac:dyDescent="0.4">
      <c r="A91" s="23" t="s">
        <v>301</v>
      </c>
      <c r="B91" s="110" t="s">
        <v>32</v>
      </c>
      <c r="C91" s="101"/>
      <c r="D91" s="95" t="s">
        <v>470</v>
      </c>
      <c r="E91" s="94"/>
      <c r="F91" s="94"/>
    </row>
    <row r="92" spans="1:7" ht="19.5" x14ac:dyDescent="0.4">
      <c r="A92" s="20" t="s">
        <v>248</v>
      </c>
      <c r="B92" s="110" t="s">
        <v>32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t="s">
        <v>470</v>
      </c>
      <c r="E94" s="94"/>
      <c r="F94" s="94"/>
    </row>
    <row r="95" spans="1:7" x14ac:dyDescent="0.3">
      <c r="A95" s="20" t="s">
        <v>165</v>
      </c>
      <c r="B95" s="110">
        <v>0</v>
      </c>
      <c r="C95" s="94"/>
      <c r="D95" s="95" t="s">
        <v>471</v>
      </c>
      <c r="E95" s="94" t="s">
        <v>472</v>
      </c>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1</v>
      </c>
      <c r="C98" s="94"/>
      <c r="D98" s="95" t="s">
        <v>473</v>
      </c>
      <c r="E98" s="94"/>
      <c r="F98" s="94"/>
    </row>
    <row r="99" spans="1:7" ht="36" x14ac:dyDescent="0.35">
      <c r="A99" s="46" t="s">
        <v>193</v>
      </c>
      <c r="B99" s="110">
        <v>2</v>
      </c>
      <c r="C99" s="120" t="str">
        <f>IF(B99=0, -5, "0")</f>
        <v>0</v>
      </c>
      <c r="D99" s="95" t="s">
        <v>474</v>
      </c>
      <c r="E99" s="94"/>
      <c r="F99" s="94"/>
    </row>
    <row r="100" spans="1:7" ht="18" x14ac:dyDescent="0.35">
      <c r="A100" s="45" t="s">
        <v>297</v>
      </c>
      <c r="B100" s="110">
        <v>2</v>
      </c>
      <c r="C100" s="120" t="str">
        <f>IF(B100=0, -5, "0")</f>
        <v>0</v>
      </c>
      <c r="D100" s="95" t="s">
        <v>475</v>
      </c>
      <c r="E100" s="94"/>
      <c r="F100" s="94"/>
    </row>
    <row r="101" spans="1:7" x14ac:dyDescent="0.3">
      <c r="A101" s="51" t="s">
        <v>232</v>
      </c>
      <c r="B101" s="110">
        <v>2</v>
      </c>
      <c r="C101" s="94"/>
      <c r="D101" s="95"/>
      <c r="E101" s="94"/>
      <c r="F101" s="94"/>
    </row>
    <row r="102" spans="1:7" x14ac:dyDescent="0.3">
      <c r="A102" s="336" t="s">
        <v>36</v>
      </c>
      <c r="B102" s="337"/>
      <c r="C102" s="338"/>
      <c r="D102" s="248">
        <f>SUM(B88:C101)</f>
        <v>17</v>
      </c>
    </row>
    <row r="103" spans="1:7" x14ac:dyDescent="0.3">
      <c r="A103" s="336" t="s">
        <v>295</v>
      </c>
      <c r="B103" s="337"/>
      <c r="C103" s="338"/>
      <c r="D103" s="33">
        <f>D102/(COUNT(B88:C101)*2)</f>
        <v>0.77272727272727271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4" t="s">
        <v>212</v>
      </c>
      <c r="B106" s="335"/>
      <c r="C106" s="335"/>
      <c r="D106" s="335"/>
      <c r="E106" s="335"/>
      <c r="F106" s="335"/>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19.5" customHeight="1" x14ac:dyDescent="0.4">
      <c r="A111" s="21" t="s">
        <v>248</v>
      </c>
      <c r="B111" s="110" t="s">
        <v>32</v>
      </c>
      <c r="C111" s="101"/>
      <c r="D111" s="107"/>
      <c r="E111" s="94"/>
      <c r="F111" s="94"/>
      <c r="G111" s="126"/>
    </row>
    <row r="112" spans="1:7" s="22" customFormat="1" ht="16.5" customHeight="1"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6" t="s">
        <v>36</v>
      </c>
      <c r="B118" s="337"/>
      <c r="C118" s="338"/>
      <c r="D118" s="248">
        <f>SUM(B107:C117)</f>
        <v>20</v>
      </c>
      <c r="E118" s="13"/>
      <c r="F118" s="13"/>
      <c r="G118" s="126"/>
    </row>
    <row r="119" spans="1:7" s="22" customFormat="1" x14ac:dyDescent="0.3">
      <c r="A119" s="336" t="s">
        <v>295</v>
      </c>
      <c r="B119" s="337"/>
      <c r="C119" s="338"/>
      <c r="D119" s="33">
        <f>D118/(COUNT(B107:C117)*2)</f>
        <v>1</v>
      </c>
      <c r="E119" s="13"/>
      <c r="F119" s="13"/>
      <c r="G119" s="126"/>
    </row>
    <row r="120" spans="1:7" s="22" customFormat="1" x14ac:dyDescent="0.3">
      <c r="A120" s="26"/>
      <c r="B120" s="27"/>
      <c r="C120" s="27"/>
      <c r="D120" s="28"/>
      <c r="G120" s="126"/>
    </row>
    <row r="121" spans="1:7" ht="19.5" x14ac:dyDescent="0.4">
      <c r="A121" s="334" t="s">
        <v>185</v>
      </c>
      <c r="B121" s="335"/>
      <c r="C121" s="335"/>
      <c r="D121" s="335"/>
      <c r="E121" s="335"/>
      <c r="F121" s="335"/>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34.5" x14ac:dyDescent="0.4">
      <c r="A124" s="17" t="s">
        <v>293</v>
      </c>
      <c r="B124" s="111">
        <v>1</v>
      </c>
      <c r="C124" s="101"/>
      <c r="D124" s="95" t="s">
        <v>487</v>
      </c>
      <c r="E124" s="95"/>
      <c r="F124" s="94" t="s">
        <v>356</v>
      </c>
    </row>
    <row r="125" spans="1:7" ht="34.5" x14ac:dyDescent="0.4">
      <c r="A125" s="20" t="s">
        <v>247</v>
      </c>
      <c r="B125" s="111">
        <v>1</v>
      </c>
      <c r="C125" s="101"/>
      <c r="D125" s="95" t="s">
        <v>524</v>
      </c>
      <c r="E125" s="95"/>
      <c r="F125" s="94" t="s">
        <v>357</v>
      </c>
    </row>
    <row r="126" spans="1:7" ht="67.5" x14ac:dyDescent="0.4">
      <c r="A126" s="17" t="s">
        <v>292</v>
      </c>
      <c r="B126" s="111">
        <v>1</v>
      </c>
      <c r="C126" s="101"/>
      <c r="D126" s="95" t="s">
        <v>566</v>
      </c>
      <c r="E126" s="102"/>
      <c r="F126" s="94" t="s">
        <v>357</v>
      </c>
    </row>
    <row r="127" spans="1:7" ht="22.5" customHeight="1" x14ac:dyDescent="0.35">
      <c r="A127" s="43" t="s">
        <v>213</v>
      </c>
      <c r="B127" s="111">
        <v>2</v>
      </c>
      <c r="C127" s="120" t="str">
        <f>IF(B127=0, -5, "0")</f>
        <v>0</v>
      </c>
      <c r="D127" s="95"/>
      <c r="E127" s="102"/>
      <c r="F127" s="94"/>
    </row>
    <row r="128" spans="1:7" ht="18" x14ac:dyDescent="0.35">
      <c r="A128" s="40" t="s">
        <v>236</v>
      </c>
      <c r="B128" s="111">
        <v>2</v>
      </c>
      <c r="C128" s="120" t="str">
        <f>IF(B128=0, -5, "0")</f>
        <v>0</v>
      </c>
      <c r="D128" s="95" t="s">
        <v>485</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567</v>
      </c>
      <c r="E130" s="95"/>
      <c r="F130" s="94"/>
    </row>
    <row r="131" spans="1:7" ht="49.5" x14ac:dyDescent="0.3">
      <c r="A131" s="23" t="s">
        <v>276</v>
      </c>
      <c r="B131" s="111">
        <v>1</v>
      </c>
      <c r="C131" s="121"/>
      <c r="D131" s="95" t="s">
        <v>528</v>
      </c>
      <c r="E131" s="95"/>
      <c r="F131" s="94" t="s">
        <v>357</v>
      </c>
    </row>
    <row r="132" spans="1:7" ht="18" x14ac:dyDescent="0.35">
      <c r="A132" s="45" t="s">
        <v>317</v>
      </c>
      <c r="B132" s="111">
        <v>2</v>
      </c>
      <c r="C132" s="120" t="str">
        <f>IF(B132=0, -5, "0")</f>
        <v>0</v>
      </c>
      <c r="D132" s="107"/>
      <c r="E132" s="102"/>
      <c r="F132" s="94"/>
    </row>
    <row r="133" spans="1:7" x14ac:dyDescent="0.3">
      <c r="A133" s="336" t="s">
        <v>36</v>
      </c>
      <c r="B133" s="337"/>
      <c r="C133" s="338"/>
      <c r="D133" s="248">
        <f>SUM(B122:C132)</f>
        <v>18</v>
      </c>
    </row>
    <row r="134" spans="1:7" x14ac:dyDescent="0.3">
      <c r="A134" s="336" t="s">
        <v>295</v>
      </c>
      <c r="B134" s="337"/>
      <c r="C134" s="338"/>
      <c r="D134" s="32">
        <f>D133/(COUNT(B122:C132)*2)</f>
        <v>0.81818181818181823</v>
      </c>
    </row>
    <row r="135" spans="1:7" s="22" customFormat="1" x14ac:dyDescent="0.3">
      <c r="A135" s="26"/>
      <c r="B135" s="27"/>
      <c r="C135" s="27"/>
      <c r="D135" s="31"/>
      <c r="G135" s="126"/>
    </row>
    <row r="136" spans="1:7" ht="19.5" x14ac:dyDescent="0.4">
      <c r="A136" s="334" t="s">
        <v>71</v>
      </c>
      <c r="B136" s="335"/>
      <c r="C136" s="335"/>
      <c r="D136" s="335"/>
      <c r="E136" s="335"/>
      <c r="F136" s="335"/>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1</v>
      </c>
      <c r="C140" s="95"/>
      <c r="D140" s="129" t="s">
        <v>513</v>
      </c>
      <c r="E140" s="94"/>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3" x14ac:dyDescent="0.3">
      <c r="A147" s="50" t="s">
        <v>214</v>
      </c>
      <c r="B147" s="110">
        <v>1</v>
      </c>
      <c r="C147" s="95"/>
      <c r="D147" s="129" t="s">
        <v>511</v>
      </c>
      <c r="E147" s="94"/>
      <c r="F147" s="94" t="s">
        <v>357</v>
      </c>
    </row>
    <row r="148" spans="1:7" x14ac:dyDescent="0.3">
      <c r="A148" s="17" t="s">
        <v>305</v>
      </c>
      <c r="B148" s="110">
        <v>2</v>
      </c>
      <c r="C148" s="95"/>
      <c r="D148" s="115"/>
      <c r="E148" s="94"/>
      <c r="F148" s="94"/>
    </row>
    <row r="149" spans="1:7" x14ac:dyDescent="0.3">
      <c r="A149" s="336" t="s">
        <v>36</v>
      </c>
      <c r="B149" s="337"/>
      <c r="C149" s="338"/>
      <c r="D149" s="248">
        <f>SUM(B137:C148)</f>
        <v>22</v>
      </c>
    </row>
    <row r="150" spans="1:7" x14ac:dyDescent="0.3">
      <c r="A150" s="336" t="s">
        <v>295</v>
      </c>
      <c r="B150" s="337"/>
      <c r="C150" s="338"/>
      <c r="D150" s="33">
        <f>D149/(COUNT(B137:C148)*2)</f>
        <v>0.91666666666666663</v>
      </c>
    </row>
    <row r="151" spans="1:7" s="22" customFormat="1" x14ac:dyDescent="0.3">
      <c r="A151" s="26"/>
      <c r="B151" s="27"/>
      <c r="C151" s="27"/>
      <c r="D151" s="28"/>
      <c r="G151" s="126"/>
    </row>
    <row r="152" spans="1:7" ht="19.5" x14ac:dyDescent="0.4">
      <c r="A152" s="334" t="s">
        <v>217</v>
      </c>
      <c r="B152" s="335"/>
      <c r="C152" s="335"/>
      <c r="D152" s="335"/>
      <c r="E152" s="335"/>
      <c r="F152" s="335"/>
    </row>
    <row r="153" spans="1:7" x14ac:dyDescent="0.3">
      <c r="A153" s="50" t="s">
        <v>279</v>
      </c>
      <c r="B153" s="94">
        <v>2</v>
      </c>
      <c r="C153" s="94"/>
      <c r="D153" s="95"/>
      <c r="E153" s="94"/>
      <c r="F153" s="94"/>
    </row>
    <row r="154" spans="1:7" x14ac:dyDescent="0.3">
      <c r="A154" s="17" t="s">
        <v>149</v>
      </c>
      <c r="B154" s="94">
        <v>2</v>
      </c>
      <c r="C154" s="94"/>
      <c r="D154" s="95"/>
      <c r="E154" s="94"/>
      <c r="F154" s="94"/>
    </row>
    <row r="155" spans="1:7" ht="66.75" x14ac:dyDescent="0.35">
      <c r="A155" s="40" t="s">
        <v>306</v>
      </c>
      <c r="B155" s="94">
        <v>1</v>
      </c>
      <c r="C155" s="120" t="str">
        <f>IF(B155=0, -5, "0")</f>
        <v>0</v>
      </c>
      <c r="D155" s="95" t="s">
        <v>508</v>
      </c>
      <c r="E155" s="94"/>
      <c r="F155" s="94" t="s">
        <v>356</v>
      </c>
    </row>
    <row r="156" spans="1:7" ht="56.25" customHeight="1" x14ac:dyDescent="0.35">
      <c r="A156" s="40" t="s">
        <v>307</v>
      </c>
      <c r="B156" s="94">
        <v>1</v>
      </c>
      <c r="C156" s="120" t="str">
        <f>IF(B156=0, -5, "0")</f>
        <v>0</v>
      </c>
      <c r="D156" s="113" t="s">
        <v>562</v>
      </c>
      <c r="E156" s="94"/>
      <c r="F156" s="94" t="s">
        <v>357</v>
      </c>
    </row>
    <row r="157" spans="1:7" ht="132.75" x14ac:dyDescent="0.35">
      <c r="A157" s="40" t="s">
        <v>308</v>
      </c>
      <c r="B157" s="94">
        <v>0</v>
      </c>
      <c r="C157" s="120">
        <f>IF(B157=0, -5, "0")</f>
        <v>-5</v>
      </c>
      <c r="D157" s="95" t="s">
        <v>507</v>
      </c>
      <c r="E157" s="95" t="s">
        <v>496</v>
      </c>
      <c r="F157" s="94" t="s">
        <v>356</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6" t="s">
        <v>36</v>
      </c>
      <c r="B161" s="341"/>
      <c r="C161" s="342"/>
      <c r="D161" s="250">
        <f>SUM(B153:C160)</f>
        <v>7</v>
      </c>
    </row>
    <row r="162" spans="1:7" x14ac:dyDescent="0.3">
      <c r="A162" s="336" t="s">
        <v>295</v>
      </c>
      <c r="B162" s="337"/>
      <c r="C162" s="338"/>
      <c r="D162" s="33">
        <f>D161/(COUNT(B153:C160)*2)</f>
        <v>0.3888888888888889</v>
      </c>
    </row>
    <row r="163" spans="1:7" s="22" customFormat="1" x14ac:dyDescent="0.3">
      <c r="A163" s="26"/>
      <c r="B163" s="27"/>
      <c r="C163" s="29"/>
      <c r="D163" s="30"/>
      <c r="G163" s="126"/>
    </row>
    <row r="164" spans="1:7" ht="19.5" x14ac:dyDescent="0.4">
      <c r="A164" s="334" t="s">
        <v>77</v>
      </c>
      <c r="B164" s="335"/>
      <c r="C164" s="335"/>
      <c r="D164" s="335"/>
      <c r="E164" s="335"/>
      <c r="F164" s="335"/>
    </row>
    <row r="165" spans="1:7" ht="33.75" x14ac:dyDescent="0.35">
      <c r="A165" s="40" t="s">
        <v>286</v>
      </c>
      <c r="B165" s="94">
        <v>1</v>
      </c>
      <c r="C165" s="120" t="str">
        <f>IF(B165=0, -5, "0")</f>
        <v>0</v>
      </c>
      <c r="D165" s="95" t="s">
        <v>478</v>
      </c>
      <c r="E165" s="94"/>
      <c r="F165" s="94" t="s">
        <v>357</v>
      </c>
    </row>
    <row r="166" spans="1:7" ht="70.5" customHeight="1" x14ac:dyDescent="0.3">
      <c r="A166" s="17" t="s">
        <v>287</v>
      </c>
      <c r="B166" s="94">
        <v>1</v>
      </c>
      <c r="C166" s="94"/>
      <c r="D166" s="95" t="s">
        <v>563</v>
      </c>
      <c r="E166" s="94"/>
      <c r="F166" s="94" t="s">
        <v>357</v>
      </c>
    </row>
    <row r="167" spans="1:7" x14ac:dyDescent="0.3">
      <c r="A167" s="44" t="s">
        <v>215</v>
      </c>
      <c r="B167" s="94">
        <v>2</v>
      </c>
      <c r="C167" s="94"/>
      <c r="D167" s="95"/>
      <c r="E167" s="94"/>
      <c r="F167" s="94"/>
    </row>
    <row r="168" spans="1:7" ht="33" x14ac:dyDescent="0.3">
      <c r="A168" s="17" t="s">
        <v>86</v>
      </c>
      <c r="B168" s="94">
        <v>1</v>
      </c>
      <c r="C168" s="94"/>
      <c r="D168" s="95" t="s">
        <v>529</v>
      </c>
      <c r="E168" s="95"/>
      <c r="F168" s="94" t="s">
        <v>356</v>
      </c>
    </row>
    <row r="169" spans="1:7" x14ac:dyDescent="0.3">
      <c r="A169" s="336" t="s">
        <v>36</v>
      </c>
      <c r="B169" s="337"/>
      <c r="C169" s="338"/>
      <c r="D169" s="248">
        <f>SUM(B165:C168)</f>
        <v>5</v>
      </c>
    </row>
    <row r="170" spans="1:7" x14ac:dyDescent="0.3">
      <c r="A170" s="336" t="s">
        <v>295</v>
      </c>
      <c r="B170" s="337"/>
      <c r="C170" s="338"/>
      <c r="D170" s="33">
        <f>D169/(COUNT(B165:C168)*2)</f>
        <v>0.625</v>
      </c>
    </row>
    <row r="171" spans="1:7" s="22" customFormat="1" x14ac:dyDescent="0.3">
      <c r="A171" s="26"/>
      <c r="B171" s="27"/>
      <c r="C171" s="27"/>
      <c r="D171" s="28"/>
      <c r="G171" s="126"/>
    </row>
    <row r="172" spans="1:7" ht="19.5" x14ac:dyDescent="0.4">
      <c r="A172" s="339" t="s">
        <v>17</v>
      </c>
      <c r="B172" s="340"/>
      <c r="C172" s="340"/>
      <c r="D172" s="340"/>
      <c r="E172" s="340"/>
      <c r="F172" s="340"/>
    </row>
    <row r="173" spans="1:7" x14ac:dyDescent="0.3">
      <c r="A173" s="20" t="s">
        <v>180</v>
      </c>
      <c r="B173" s="94">
        <v>2</v>
      </c>
      <c r="C173" s="94"/>
      <c r="D173" s="119"/>
      <c r="E173" s="94"/>
      <c r="F173" s="94"/>
    </row>
    <row r="174" spans="1:7" ht="49.5" x14ac:dyDescent="0.3">
      <c r="A174" s="17" t="s">
        <v>87</v>
      </c>
      <c r="B174" s="94">
        <v>1</v>
      </c>
      <c r="C174" s="94"/>
      <c r="D174" s="95" t="s">
        <v>530</v>
      </c>
      <c r="E174" s="94"/>
      <c r="F174" s="94" t="s">
        <v>357</v>
      </c>
    </row>
    <row r="175" spans="1:7" ht="23.25" customHeight="1" x14ac:dyDescent="0.3">
      <c r="A175" s="44" t="s">
        <v>197</v>
      </c>
      <c r="B175" s="94">
        <v>1</v>
      </c>
      <c r="C175" s="94"/>
      <c r="D175" s="95" t="s">
        <v>519</v>
      </c>
      <c r="E175" s="94"/>
      <c r="F175" s="94" t="s">
        <v>357</v>
      </c>
    </row>
    <row r="176" spans="1:7" ht="66" x14ac:dyDescent="0.3">
      <c r="A176" s="17" t="s">
        <v>150</v>
      </c>
      <c r="B176" s="94">
        <v>1</v>
      </c>
      <c r="C176" s="94"/>
      <c r="D176" s="95" t="s">
        <v>568</v>
      </c>
      <c r="E176" s="95"/>
      <c r="F176" s="94" t="s">
        <v>357</v>
      </c>
    </row>
    <row r="177" spans="1:7" x14ac:dyDescent="0.3">
      <c r="A177" s="336" t="s">
        <v>36</v>
      </c>
      <c r="B177" s="337"/>
      <c r="C177" s="338"/>
      <c r="D177" s="248">
        <f>SUM(B173:C176)</f>
        <v>5</v>
      </c>
    </row>
    <row r="178" spans="1:7" x14ac:dyDescent="0.3">
      <c r="A178" s="336" t="s">
        <v>295</v>
      </c>
      <c r="B178" s="337"/>
      <c r="C178" s="338"/>
      <c r="D178" s="33">
        <f>D177/(COUNT(B173:C176)*2)</f>
        <v>0.625</v>
      </c>
    </row>
    <row r="179" spans="1:7" s="22" customFormat="1" x14ac:dyDescent="0.3">
      <c r="A179" s="26"/>
      <c r="B179" s="27"/>
      <c r="C179" s="27"/>
      <c r="D179" s="28"/>
      <c r="G179" s="126"/>
    </row>
    <row r="180" spans="1:7" ht="19.5" x14ac:dyDescent="0.4">
      <c r="A180" s="334" t="s">
        <v>78</v>
      </c>
      <c r="B180" s="335"/>
      <c r="C180" s="335"/>
      <c r="D180" s="335"/>
      <c r="E180" s="335"/>
      <c r="F180" s="335"/>
    </row>
    <row r="181" spans="1:7" ht="49.5" x14ac:dyDescent="0.3">
      <c r="A181" s="44" t="s">
        <v>315</v>
      </c>
      <c r="B181" s="94">
        <v>0</v>
      </c>
      <c r="C181" s="94"/>
      <c r="D181" s="95" t="s">
        <v>569</v>
      </c>
      <c r="E181" s="95" t="s">
        <v>520</v>
      </c>
      <c r="F181" s="94" t="s">
        <v>356</v>
      </c>
    </row>
    <row r="182" spans="1:7" ht="49.5" x14ac:dyDescent="0.3">
      <c r="A182" s="52" t="s">
        <v>220</v>
      </c>
      <c r="B182" s="94">
        <v>1</v>
      </c>
      <c r="C182" s="94"/>
      <c r="D182" s="95" t="s">
        <v>570</v>
      </c>
      <c r="E182" s="69"/>
      <c r="F182" s="94" t="s">
        <v>357</v>
      </c>
    </row>
    <row r="183" spans="1:7" ht="148.5" x14ac:dyDescent="0.3">
      <c r="A183" s="17" t="s">
        <v>88</v>
      </c>
      <c r="B183" s="94">
        <v>1</v>
      </c>
      <c r="C183" s="94"/>
      <c r="D183" s="95" t="s">
        <v>572</v>
      </c>
      <c r="E183" s="94"/>
      <c r="F183" s="94" t="s">
        <v>357</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6" t="s">
        <v>36</v>
      </c>
      <c r="B186" s="337"/>
      <c r="C186" s="338"/>
      <c r="D186" s="248">
        <f>SUM(B181:C185)</f>
        <v>6</v>
      </c>
    </row>
    <row r="187" spans="1:7" x14ac:dyDescent="0.3">
      <c r="A187" s="336" t="s">
        <v>295</v>
      </c>
      <c r="B187" s="337"/>
      <c r="C187" s="338"/>
      <c r="D187" s="33">
        <f>D186/(COUNT(B181:C185)*2)</f>
        <v>0.6</v>
      </c>
    </row>
    <row r="188" spans="1:7" s="22" customFormat="1" x14ac:dyDescent="0.3">
      <c r="A188" s="26"/>
      <c r="B188" s="27"/>
      <c r="C188" s="27"/>
      <c r="D188" s="28"/>
      <c r="G188" s="126"/>
    </row>
    <row r="189" spans="1:7" ht="19.5" x14ac:dyDescent="0.4">
      <c r="A189" s="334" t="s">
        <v>216</v>
      </c>
      <c r="B189" s="335"/>
      <c r="C189" s="335"/>
      <c r="D189" s="335"/>
      <c r="E189" s="335"/>
      <c r="F189" s="335"/>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6" t="s">
        <v>36</v>
      </c>
      <c r="B194" s="337"/>
      <c r="C194" s="338"/>
      <c r="D194" s="54">
        <f>SUM(B190:C193)</f>
        <v>6</v>
      </c>
    </row>
    <row r="195" spans="1:6" x14ac:dyDescent="0.3">
      <c r="A195" s="336" t="s">
        <v>295</v>
      </c>
      <c r="B195" s="337"/>
      <c r="C195" s="338"/>
      <c r="D195" s="33">
        <f>D194/(COUNT(B190:C193)*2)</f>
        <v>1</v>
      </c>
    </row>
    <row r="197" spans="1:6" ht="18" x14ac:dyDescent="0.35">
      <c r="A197" s="64" t="s">
        <v>571</v>
      </c>
      <c r="B197" s="63"/>
      <c r="C197" s="63"/>
      <c r="D197" s="295">
        <f>E197/F197</f>
        <v>0.53333333333333333</v>
      </c>
      <c r="E197" s="286">
        <f>COUNTIF('A1 Technique'!F17:F193,"ok")</f>
        <v>16</v>
      </c>
      <c r="F197" s="287">
        <f>COUNTA('A1 Technique'!F17:F193)</f>
        <v>30</v>
      </c>
    </row>
    <row r="198" spans="1:6" ht="22.5" x14ac:dyDescent="0.3">
      <c r="A198" s="35" t="s">
        <v>45</v>
      </c>
      <c r="B198" s="36"/>
      <c r="C198" s="37"/>
      <c r="D198" s="38">
        <f>SUM(D194,D186,D177,D169,D161,D63,D52,D33,D22,D118,D149,D133,D102,D84,D42)</f>
        <v>183</v>
      </c>
    </row>
    <row r="199" spans="1:6" ht="22.5" x14ac:dyDescent="0.3">
      <c r="A199" s="35" t="s">
        <v>323</v>
      </c>
      <c r="B199" s="36"/>
      <c r="C199" s="37"/>
      <c r="D199" s="39">
        <f>D198/(COUNT(B190:C193,B181:C185,B173:C176,B165:C168,B153:C160,B56:C62,B46:C51,B26:C32,B17:C21,B107:C117,B137:C148,B122:C132,B88:C101,B67:C83,B37:C41)*2)</f>
        <v>0.79565217391304344</v>
      </c>
    </row>
  </sheetData>
  <sheetProtection algorithmName="SHA-512" hashValue="8p1W3W3fteowqCF+jRJ+oI/n99YiN4xVDWxJ0z5Aq2CIN9cw3bYQ1LR0c4VoeEtrAg6FhTLhfcUFvAtdzLd91w==" saltValue="ZWnibO1Ez2V/PLRbpc2GCw=="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06" zoomScale="110" zoomScaleSheetLayoutView="110" workbookViewId="0">
      <selection activeCell="D520" sqref="D52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0" t="s">
        <v>179</v>
      </c>
      <c r="B7" s="330"/>
      <c r="C7" s="330"/>
      <c r="D7" s="330"/>
      <c r="E7" s="330"/>
      <c r="F7" s="330"/>
      <c r="G7" s="125"/>
    </row>
    <row r="8" spans="1:7" ht="29.25" x14ac:dyDescent="0.45">
      <c r="A8" s="331" t="str">
        <f>'Page de garde'!D18</f>
        <v>BOUMHAL</v>
      </c>
      <c r="B8" s="331"/>
      <c r="C8" s="331"/>
      <c r="D8" s="331"/>
      <c r="E8" s="331"/>
      <c r="F8" s="331"/>
      <c r="G8" s="125"/>
    </row>
    <row r="9" spans="1:7" ht="24" x14ac:dyDescent="0.45">
      <c r="A9" s="14" t="s">
        <v>42</v>
      </c>
      <c r="B9" s="332" t="s">
        <v>408</v>
      </c>
      <c r="C9" s="332"/>
      <c r="D9" s="332"/>
      <c r="E9" s="332"/>
      <c r="F9" s="332"/>
      <c r="G9" s="125"/>
    </row>
    <row r="10" spans="1:7" ht="24" x14ac:dyDescent="0.45">
      <c r="A10" s="15" t="s">
        <v>44</v>
      </c>
      <c r="B10" s="333" t="s">
        <v>573</v>
      </c>
      <c r="C10" s="333"/>
      <c r="D10" s="333"/>
      <c r="E10" s="333"/>
      <c r="F10" s="333"/>
      <c r="G10" s="125"/>
    </row>
    <row r="11" spans="1:7" ht="24" x14ac:dyDescent="0.45">
      <c r="A11" s="14" t="s">
        <v>43</v>
      </c>
      <c r="B11" s="328">
        <v>43298</v>
      </c>
      <c r="C11" s="328"/>
      <c r="D11" s="328"/>
      <c r="E11" s="328"/>
      <c r="F11" s="328"/>
      <c r="G11" s="125"/>
    </row>
    <row r="12" spans="1:7" ht="24" x14ac:dyDescent="0.45">
      <c r="A12" s="14" t="s">
        <v>239</v>
      </c>
      <c r="B12" s="326">
        <f>D549</f>
        <v>0.90776699029126218</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43298</v>
      </c>
      <c r="B16" s="188"/>
      <c r="C16" s="188"/>
      <c r="D16" s="188"/>
      <c r="E16" s="188"/>
      <c r="F16" s="202"/>
    </row>
    <row r="17" spans="1:8" ht="16.5" customHeight="1" x14ac:dyDescent="0.3">
      <c r="A17" s="310" t="s">
        <v>30</v>
      </c>
      <c r="B17" s="311" t="s">
        <v>31</v>
      </c>
      <c r="C17" s="311"/>
      <c r="D17" s="311" t="s">
        <v>46</v>
      </c>
      <c r="E17" s="312" t="s">
        <v>310</v>
      </c>
      <c r="F17" s="312" t="s">
        <v>358</v>
      </c>
    </row>
    <row r="18" spans="1:8" ht="16.5" customHeight="1" x14ac:dyDescent="0.3">
      <c r="A18" s="310"/>
      <c r="B18" s="41" t="s">
        <v>34</v>
      </c>
      <c r="C18" s="41" t="s">
        <v>33</v>
      </c>
      <c r="D18" s="311"/>
      <c r="E18" s="312"/>
      <c r="F18" s="312"/>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1</v>
      </c>
      <c r="C34" s="218" t="str">
        <f>IF(B34=0, -5, "0")</f>
        <v>0</v>
      </c>
      <c r="D34" s="240" t="s">
        <v>574</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0" t="s">
        <v>379</v>
      </c>
      <c r="B38" s="321"/>
      <c r="C38" s="321"/>
      <c r="D38" s="321"/>
      <c r="E38" s="321"/>
      <c r="F38" s="322"/>
    </row>
    <row r="39" spans="1:7" ht="30.75" customHeight="1" x14ac:dyDescent="0.3">
      <c r="A39" s="4" t="s">
        <v>361</v>
      </c>
      <c r="B39" s="130">
        <v>0</v>
      </c>
      <c r="C39" s="130"/>
      <c r="D39" s="95" t="s">
        <v>504</v>
      </c>
      <c r="E39" s="95" t="s">
        <v>575</v>
      </c>
      <c r="F39" s="204"/>
    </row>
    <row r="40" spans="1:7" ht="30.75" customHeight="1" x14ac:dyDescent="0.3">
      <c r="A40" s="70" t="s">
        <v>381</v>
      </c>
      <c r="B40" s="130">
        <v>2</v>
      </c>
      <c r="C40" s="130"/>
      <c r="D40" s="95"/>
      <c r="E40" s="94"/>
      <c r="F40" s="204"/>
    </row>
    <row r="41" spans="1:7" ht="45" x14ac:dyDescent="0.3">
      <c r="A41" s="4" t="s">
        <v>249</v>
      </c>
      <c r="B41" s="280">
        <v>0</v>
      </c>
      <c r="C41" s="130"/>
      <c r="D41" s="281">
        <f>IFERROR(E41/F41,"N.A")</f>
        <v>0</v>
      </c>
      <c r="E41" s="282">
        <f>COUNTIF('A2 Exploitation'!F21:F40,"ok")</f>
        <v>0</v>
      </c>
      <c r="F41" s="283">
        <f>COUNTA('A2 Exploitation'!F21:F40)</f>
        <v>1</v>
      </c>
    </row>
    <row r="42" spans="1:7" x14ac:dyDescent="0.3">
      <c r="A42" s="59" t="s">
        <v>36</v>
      </c>
      <c r="B42" s="59"/>
      <c r="C42" s="59"/>
      <c r="D42" s="59">
        <f>SUM(B29:C37,B39:C41)</f>
        <v>19</v>
      </c>
    </row>
    <row r="43" spans="1:7" x14ac:dyDescent="0.3">
      <c r="A43" s="5" t="s">
        <v>35</v>
      </c>
      <c r="B43" s="132"/>
      <c r="C43" s="133"/>
      <c r="D43" s="134">
        <f>D42/(COUNT(B29:C37,B39:C41)*2)</f>
        <v>0.79166666666666663</v>
      </c>
    </row>
    <row r="44" spans="1:7" x14ac:dyDescent="0.3">
      <c r="A44" s="2"/>
      <c r="B44" s="135"/>
      <c r="C44" s="135"/>
      <c r="D44" s="135"/>
    </row>
    <row r="45" spans="1:7" ht="18" x14ac:dyDescent="0.35">
      <c r="A45" s="42" t="s">
        <v>38</v>
      </c>
      <c r="B45" s="141"/>
      <c r="C45" s="142"/>
      <c r="D45" s="143">
        <f>SUM(D42,D25)</f>
        <v>27</v>
      </c>
    </row>
    <row r="46" spans="1:7" ht="18" x14ac:dyDescent="0.35">
      <c r="A46" s="42" t="s">
        <v>198</v>
      </c>
      <c r="B46" s="141"/>
      <c r="C46" s="142"/>
      <c r="D46" s="144">
        <f>D45/(COUNT(B29:C37,B21:C24,B39:C41)*2)</f>
        <v>0.84375</v>
      </c>
    </row>
    <row r="47" spans="1:7" x14ac:dyDescent="0.3">
      <c r="A47" s="145"/>
      <c r="B47" s="124"/>
      <c r="C47" s="135"/>
      <c r="D47" s="124"/>
    </row>
    <row r="48" spans="1:7" ht="18" x14ac:dyDescent="0.35">
      <c r="A48" s="185" t="s">
        <v>124</v>
      </c>
      <c r="B48" s="185"/>
      <c r="C48" s="185"/>
      <c r="D48" s="185"/>
      <c r="E48" s="185"/>
      <c r="F48" s="201"/>
    </row>
    <row r="49" spans="1:7" x14ac:dyDescent="0.3">
      <c r="A49" s="146">
        <f>B11</f>
        <v>43298</v>
      </c>
      <c r="B49" s="124"/>
      <c r="C49" s="135"/>
      <c r="D49" s="124"/>
    </row>
    <row r="50" spans="1:7" x14ac:dyDescent="0.3">
      <c r="A50" s="310" t="s">
        <v>30</v>
      </c>
      <c r="B50" s="311" t="s">
        <v>31</v>
      </c>
      <c r="C50" s="311"/>
      <c r="D50" s="311" t="s">
        <v>46</v>
      </c>
      <c r="E50" s="312" t="s">
        <v>310</v>
      </c>
      <c r="F50" s="312" t="s">
        <v>360</v>
      </c>
      <c r="G50" s="127"/>
    </row>
    <row r="51" spans="1:7" x14ac:dyDescent="0.3">
      <c r="A51" s="310"/>
      <c r="B51" s="41" t="s">
        <v>34</v>
      </c>
      <c r="C51" s="41" t="s">
        <v>33</v>
      </c>
      <c r="D51" s="311"/>
      <c r="E51" s="312"/>
      <c r="F51" s="312"/>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1</v>
      </c>
      <c r="C54" s="130"/>
      <c r="D54" s="138" t="s">
        <v>582</v>
      </c>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15</v>
      </c>
    </row>
    <row r="62" spans="1:7" x14ac:dyDescent="0.3">
      <c r="A62" s="5" t="s">
        <v>35</v>
      </c>
      <c r="B62" s="132"/>
      <c r="C62" s="133"/>
      <c r="D62" s="134">
        <f>D61/(COUNT(B53:C60)*2)</f>
        <v>0.9375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ht="33" x14ac:dyDescent="0.3">
      <c r="A66" s="8" t="s">
        <v>129</v>
      </c>
      <c r="B66" s="130">
        <v>1</v>
      </c>
      <c r="C66" s="130"/>
      <c r="D66" s="113" t="s">
        <v>581</v>
      </c>
      <c r="E66" s="94"/>
      <c r="F66" s="204"/>
    </row>
    <row r="67" spans="1:7" x14ac:dyDescent="0.3">
      <c r="A67" s="8" t="s">
        <v>110</v>
      </c>
      <c r="B67" s="130">
        <v>2</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v>2</v>
      </c>
      <c r="C72" s="131" t="str">
        <f>IF(B72=0, -5, "0")</f>
        <v>0</v>
      </c>
      <c r="D72" s="138"/>
      <c r="F72" s="204"/>
      <c r="G72" s="214"/>
    </row>
    <row r="73" spans="1:7" ht="36.75" customHeight="1" x14ac:dyDescent="0.3">
      <c r="A73" s="209" t="s">
        <v>398</v>
      </c>
      <c r="B73" s="130">
        <v>0</v>
      </c>
      <c r="C73" s="218"/>
      <c r="D73" s="223" t="s">
        <v>533</v>
      </c>
      <c r="E73" s="116" t="s">
        <v>495</v>
      </c>
      <c r="F73" s="204"/>
      <c r="G73" s="214"/>
    </row>
    <row r="74" spans="1:7" s="112" customFormat="1" ht="33" x14ac:dyDescent="0.3">
      <c r="A74" s="209" t="s">
        <v>393</v>
      </c>
      <c r="B74" s="130">
        <v>1</v>
      </c>
      <c r="C74" s="150" t="str">
        <f>IF(B74=0, -5, "0")</f>
        <v>0</v>
      </c>
      <c r="D74" s="296" t="s">
        <v>586</v>
      </c>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1</v>
      </c>
      <c r="C79" s="150" t="str">
        <f>IF(B79=0, -5, "0")</f>
        <v>0</v>
      </c>
      <c r="D79" s="151" t="s">
        <v>584</v>
      </c>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1</v>
      </c>
      <c r="C81" s="131"/>
      <c r="D81" s="151" t="s">
        <v>583</v>
      </c>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30</v>
      </c>
    </row>
    <row r="85" spans="1:7" x14ac:dyDescent="0.3">
      <c r="A85" s="5" t="s">
        <v>35</v>
      </c>
      <c r="B85" s="132"/>
      <c r="C85" s="133"/>
      <c r="D85" s="134">
        <f>D84/(COUNT(B65:C83)*2)</f>
        <v>0.83333333333333337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1</v>
      </c>
      <c r="C88" s="130"/>
      <c r="D88" s="147" t="s">
        <v>577</v>
      </c>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214.5" x14ac:dyDescent="0.3">
      <c r="A92" s="70" t="s">
        <v>384</v>
      </c>
      <c r="B92" s="130">
        <v>0</v>
      </c>
      <c r="C92" s="218"/>
      <c r="D92" s="147" t="s">
        <v>592</v>
      </c>
      <c r="E92" s="147" t="s">
        <v>576</v>
      </c>
      <c r="F92" s="204"/>
    </row>
    <row r="93" spans="1:7" ht="30" x14ac:dyDescent="0.3">
      <c r="A93" s="4" t="s">
        <v>359</v>
      </c>
      <c r="B93" s="130">
        <v>2</v>
      </c>
      <c r="C93" s="130"/>
      <c r="D93" s="129"/>
      <c r="E93" s="94"/>
      <c r="F93" s="204"/>
    </row>
    <row r="94" spans="1:7" x14ac:dyDescent="0.3">
      <c r="A94" s="320" t="s">
        <v>379</v>
      </c>
      <c r="B94" s="321"/>
      <c r="C94" s="321"/>
      <c r="D94" s="321"/>
      <c r="E94" s="321"/>
      <c r="F94" s="322"/>
    </row>
    <row r="95" spans="1:7" ht="26.25" customHeight="1" x14ac:dyDescent="0.3">
      <c r="A95" s="229" t="s">
        <v>361</v>
      </c>
      <c r="B95" s="130">
        <v>2</v>
      </c>
      <c r="C95" s="230"/>
      <c r="D95" s="231"/>
      <c r="E95" s="106"/>
      <c r="F95" s="204"/>
    </row>
    <row r="96" spans="1:7" s="112" customFormat="1" ht="31.5" customHeight="1" x14ac:dyDescent="0.3">
      <c r="A96" s="55" t="s">
        <v>386</v>
      </c>
      <c r="B96" s="130" t="s">
        <v>32</v>
      </c>
      <c r="C96" s="213"/>
      <c r="D96" s="223" t="s">
        <v>585</v>
      </c>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1</v>
      </c>
      <c r="C99" s="213"/>
      <c r="D99" s="281">
        <f>IFERROR(E99/F99,"N.A")</f>
        <v>0.8571428571428571</v>
      </c>
      <c r="E99" s="282">
        <f>COUNTIF('A2 Exploitation'!F53:F98,"ok")</f>
        <v>12</v>
      </c>
      <c r="F99" s="283">
        <f>COUNTA('A2 Exploitation'!F53:F98)</f>
        <v>14</v>
      </c>
      <c r="G99" s="127"/>
    </row>
    <row r="100" spans="1:7" x14ac:dyDescent="0.3">
      <c r="A100" s="5" t="s">
        <v>36</v>
      </c>
      <c r="B100" s="5"/>
      <c r="C100" s="5"/>
      <c r="D100" s="5">
        <f>SUM(B88:C93,B95:C99)</f>
        <v>16</v>
      </c>
    </row>
    <row r="101" spans="1:7" x14ac:dyDescent="0.3">
      <c r="A101" s="5" t="s">
        <v>35</v>
      </c>
      <c r="B101" s="132"/>
      <c r="C101" s="133"/>
      <c r="D101" s="134">
        <f>D100/(COUNT(B88:C93,B95:C99)*2)</f>
        <v>0.8</v>
      </c>
    </row>
    <row r="102" spans="1:7" ht="18" x14ac:dyDescent="0.35">
      <c r="A102" s="42" t="s">
        <v>61</v>
      </c>
      <c r="B102" s="152"/>
      <c r="C102" s="153"/>
      <c r="D102" s="143">
        <f>SUM(D84,D100,D61)</f>
        <v>61</v>
      </c>
    </row>
    <row r="103" spans="1:7" ht="18" x14ac:dyDescent="0.35">
      <c r="A103" s="42" t="s">
        <v>199</v>
      </c>
      <c r="B103" s="152"/>
      <c r="C103" s="153"/>
      <c r="D103" s="144">
        <f>D102/(COUNT(B88:C93,B53:C60,B65:C83,B95:C99)*2)</f>
        <v>0.84722222222222221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43298</v>
      </c>
      <c r="B106" s="124"/>
      <c r="C106" s="135"/>
      <c r="D106" s="124"/>
    </row>
    <row r="107" spans="1:7" x14ac:dyDescent="0.3">
      <c r="A107" s="310" t="s">
        <v>30</v>
      </c>
      <c r="B107" s="311" t="s">
        <v>31</v>
      </c>
      <c r="C107" s="311"/>
      <c r="D107" s="311" t="s">
        <v>46</v>
      </c>
      <c r="E107" s="312" t="s">
        <v>310</v>
      </c>
      <c r="F107" s="312" t="s">
        <v>360</v>
      </c>
    </row>
    <row r="108" spans="1:7" x14ac:dyDescent="0.3">
      <c r="A108" s="310"/>
      <c r="B108" s="41" t="s">
        <v>34</v>
      </c>
      <c r="C108" s="41" t="s">
        <v>33</v>
      </c>
      <c r="D108" s="311"/>
      <c r="E108" s="312"/>
      <c r="F108" s="312"/>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ht="33" x14ac:dyDescent="0.3">
      <c r="A122" s="4" t="s">
        <v>65</v>
      </c>
      <c r="B122" s="130">
        <v>1</v>
      </c>
      <c r="C122" s="130"/>
      <c r="D122" s="226" t="s">
        <v>587</v>
      </c>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0</v>
      </c>
      <c r="C150" s="225"/>
      <c r="D150" s="301" t="s">
        <v>585</v>
      </c>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2</v>
      </c>
      <c r="C153" s="140"/>
      <c r="D153" s="281">
        <f>IFERROR(E153/F153,"N.A")</f>
        <v>1</v>
      </c>
      <c r="E153" s="282">
        <f>COUNTIF('A2 Exploitation'!F110:F152,"ok")</f>
        <v>12</v>
      </c>
      <c r="F153" s="283">
        <f>COUNTA('A2 Exploitation'!F110:F152)</f>
        <v>12</v>
      </c>
    </row>
    <row r="154" spans="1:7" x14ac:dyDescent="0.3">
      <c r="A154" s="5" t="s">
        <v>36</v>
      </c>
      <c r="B154" s="5"/>
      <c r="C154" s="5"/>
      <c r="D154" s="5">
        <f>SUM(B143:C147,B149:C153)</f>
        <v>18</v>
      </c>
    </row>
    <row r="155" spans="1:7" x14ac:dyDescent="0.3">
      <c r="A155" s="5" t="s">
        <v>35</v>
      </c>
      <c r="B155" s="132"/>
      <c r="C155" s="133"/>
      <c r="D155" s="134">
        <f>D154/(COUNT(B143:C147,B149:C153)*2)</f>
        <v>0.9</v>
      </c>
    </row>
    <row r="156" spans="1:7" x14ac:dyDescent="0.3">
      <c r="A156" s="145"/>
      <c r="B156" s="124"/>
      <c r="C156" s="135"/>
      <c r="D156" s="124"/>
    </row>
    <row r="157" spans="1:7" ht="18" x14ac:dyDescent="0.35">
      <c r="A157" s="42" t="s">
        <v>125</v>
      </c>
      <c r="B157" s="152"/>
      <c r="C157" s="153"/>
      <c r="D157" s="143">
        <f>SUM(D154,D117,D139)</f>
        <v>67</v>
      </c>
    </row>
    <row r="158" spans="1:7" ht="18" x14ac:dyDescent="0.35">
      <c r="A158" s="42" t="s">
        <v>200</v>
      </c>
      <c r="B158" s="152"/>
      <c r="C158" s="153"/>
      <c r="D158" s="144">
        <f>D157/(COUNT(B143:C147,B110:C116,B121:C138,B149:C153)*2)</f>
        <v>0.95714285714285718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43298</v>
      </c>
      <c r="B161" s="124"/>
      <c r="C161" s="135"/>
      <c r="D161" s="127"/>
    </row>
    <row r="162" spans="1:7" x14ac:dyDescent="0.3">
      <c r="A162" s="310" t="s">
        <v>30</v>
      </c>
      <c r="B162" s="311" t="s">
        <v>31</v>
      </c>
      <c r="C162" s="311"/>
      <c r="D162" s="311" t="s">
        <v>46</v>
      </c>
      <c r="E162" s="312" t="s">
        <v>310</v>
      </c>
      <c r="F162" s="312" t="s">
        <v>360</v>
      </c>
      <c r="G162" s="127"/>
    </row>
    <row r="163" spans="1:7" x14ac:dyDescent="0.3">
      <c r="A163" s="310"/>
      <c r="B163" s="41" t="s">
        <v>34</v>
      </c>
      <c r="C163" s="41" t="s">
        <v>33</v>
      </c>
      <c r="D163" s="311"/>
      <c r="E163" s="312"/>
      <c r="F163" s="312"/>
    </row>
    <row r="164" spans="1:7" x14ac:dyDescent="0.3">
      <c r="A164" s="196" t="s">
        <v>58</v>
      </c>
      <c r="B164" s="197"/>
      <c r="C164" s="197"/>
      <c r="D164" s="197"/>
      <c r="E164" s="197"/>
      <c r="F164" s="197"/>
    </row>
    <row r="165" spans="1:7" ht="33" x14ac:dyDescent="0.3">
      <c r="A165" s="7" t="s">
        <v>119</v>
      </c>
      <c r="B165" s="130">
        <v>1</v>
      </c>
      <c r="C165" s="130"/>
      <c r="D165" s="95" t="s">
        <v>597</v>
      </c>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3" x14ac:dyDescent="0.3">
      <c r="A169" s="7" t="s">
        <v>171</v>
      </c>
      <c r="B169" s="130">
        <v>1</v>
      </c>
      <c r="C169" s="130"/>
      <c r="D169" s="95" t="s">
        <v>598</v>
      </c>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12</v>
      </c>
    </row>
    <row r="173" spans="1:7" x14ac:dyDescent="0.3">
      <c r="A173" s="5" t="s">
        <v>35</v>
      </c>
      <c r="B173" s="132"/>
      <c r="C173" s="133"/>
      <c r="D173" s="134">
        <f>D172/(COUNT(B165:C171)*2)</f>
        <v>0.8571428571428571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33" x14ac:dyDescent="0.3">
      <c r="A177" s="4" t="s">
        <v>122</v>
      </c>
      <c r="B177" s="130">
        <v>1</v>
      </c>
      <c r="C177" s="130"/>
      <c r="D177" s="113" t="s">
        <v>593</v>
      </c>
      <c r="E177" s="94"/>
      <c r="F177" s="204"/>
    </row>
    <row r="178" spans="1:7" x14ac:dyDescent="0.3">
      <c r="A178" s="4" t="s">
        <v>59</v>
      </c>
      <c r="B178" s="130">
        <v>2</v>
      </c>
      <c r="C178" s="130"/>
      <c r="D178" s="157"/>
      <c r="E178" s="94"/>
      <c r="F178" s="204"/>
    </row>
    <row r="179" spans="1:7" ht="66" x14ac:dyDescent="0.3">
      <c r="A179" s="4" t="s">
        <v>241</v>
      </c>
      <c r="B179" s="130">
        <v>0</v>
      </c>
      <c r="C179" s="130"/>
      <c r="D179" s="157" t="s">
        <v>594</v>
      </c>
      <c r="E179" s="94" t="s">
        <v>600</v>
      </c>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33" x14ac:dyDescent="0.35">
      <c r="A182" s="261" t="s">
        <v>223</v>
      </c>
      <c r="B182" s="130">
        <v>1</v>
      </c>
      <c r="C182" s="136">
        <f>IF(B182=0, -10, IF(B182=1, -5, "0"))</f>
        <v>-5</v>
      </c>
      <c r="D182" s="157" t="s">
        <v>596</v>
      </c>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33" x14ac:dyDescent="0.3">
      <c r="A185" s="70" t="s">
        <v>136</v>
      </c>
      <c r="B185" s="130">
        <v>1</v>
      </c>
      <c r="C185" s="130"/>
      <c r="D185" s="157" t="s">
        <v>595</v>
      </c>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16" t="s">
        <v>379</v>
      </c>
      <c r="B195" s="316"/>
      <c r="C195" s="316"/>
      <c r="D195" s="316"/>
      <c r="E195" s="316"/>
      <c r="F195" s="316"/>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t="s">
        <v>585</v>
      </c>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81">
        <f>IFERROR(E200/F200,"N.A")</f>
        <v>1</v>
      </c>
      <c r="E200" s="282">
        <f>COUNTIF('A2 Exploitation'!F165:F199,"ok")</f>
        <v>2</v>
      </c>
      <c r="F200" s="283">
        <f>COUNTA('A2 Exploitation'!F165:F199)</f>
        <v>2</v>
      </c>
      <c r="G200" s="127"/>
    </row>
    <row r="201" spans="1:7" x14ac:dyDescent="0.3">
      <c r="A201" s="59" t="s">
        <v>36</v>
      </c>
      <c r="B201" s="59"/>
      <c r="C201" s="59"/>
      <c r="D201" s="59">
        <f>SUM(B176:C194,B196:C200)</f>
        <v>38</v>
      </c>
    </row>
    <row r="202" spans="1:7" x14ac:dyDescent="0.3">
      <c r="A202" s="5" t="s">
        <v>35</v>
      </c>
      <c r="B202" s="132"/>
      <c r="C202" s="133"/>
      <c r="D202" s="134">
        <f>D201/(COUNT(B176:C194,B196:C200)*2)</f>
        <v>0.76</v>
      </c>
    </row>
    <row r="203" spans="1:7" x14ac:dyDescent="0.3">
      <c r="A203" s="145"/>
      <c r="B203" s="124"/>
      <c r="C203" s="135"/>
      <c r="D203" s="124"/>
    </row>
    <row r="204" spans="1:7" ht="18" x14ac:dyDescent="0.35">
      <c r="A204" s="42" t="s">
        <v>126</v>
      </c>
      <c r="B204" s="152"/>
      <c r="C204" s="153"/>
      <c r="D204" s="143">
        <f>SUM(D172,D201)</f>
        <v>50</v>
      </c>
    </row>
    <row r="205" spans="1:7" ht="18" x14ac:dyDescent="0.35">
      <c r="A205" s="42" t="s">
        <v>201</v>
      </c>
      <c r="B205" s="152"/>
      <c r="C205" s="153"/>
      <c r="D205" s="144">
        <f>D204/(COUNT(B165:C171,B176:C194,B196:C200)*2)</f>
        <v>0.78125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43298</v>
      </c>
      <c r="B208" s="124"/>
      <c r="C208" s="135"/>
      <c r="D208" s="124"/>
    </row>
    <row r="209" spans="1:7" x14ac:dyDescent="0.3">
      <c r="A209" s="310" t="s">
        <v>30</v>
      </c>
      <c r="B209" s="311" t="s">
        <v>31</v>
      </c>
      <c r="C209" s="311"/>
      <c r="D209" s="311" t="s">
        <v>46</v>
      </c>
      <c r="E209" s="312" t="s">
        <v>310</v>
      </c>
      <c r="F209" s="312" t="s">
        <v>360</v>
      </c>
      <c r="G209" s="127"/>
    </row>
    <row r="210" spans="1:7" x14ac:dyDescent="0.3">
      <c r="A210" s="310"/>
      <c r="B210" s="41" t="s">
        <v>34</v>
      </c>
      <c r="C210" s="41" t="s">
        <v>33</v>
      </c>
      <c r="D210" s="311"/>
      <c r="E210" s="312"/>
      <c r="F210" s="312"/>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3" x14ac:dyDescent="0.3">
      <c r="A229" s="70" t="s">
        <v>160</v>
      </c>
      <c r="B229" s="130">
        <v>1</v>
      </c>
      <c r="C229" s="136"/>
      <c r="D229" s="113" t="s">
        <v>486</v>
      </c>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ht="33" x14ac:dyDescent="0.3">
      <c r="A250" s="269" t="s">
        <v>55</v>
      </c>
      <c r="B250" s="130">
        <v>1</v>
      </c>
      <c r="C250" s="136">
        <f>IF(B250=0, -10, IF(B250=1, -5, "0"))</f>
        <v>-5</v>
      </c>
      <c r="D250" s="151" t="s">
        <v>604</v>
      </c>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1</v>
      </c>
      <c r="C253" s="130"/>
      <c r="D253" s="129" t="s">
        <v>602</v>
      </c>
      <c r="E253" s="94"/>
      <c r="F253" s="204"/>
    </row>
    <row r="254" spans="1:7" x14ac:dyDescent="0.3">
      <c r="A254" s="70" t="s">
        <v>257</v>
      </c>
      <c r="B254" s="130">
        <v>2</v>
      </c>
      <c r="C254" s="131"/>
      <c r="D254" s="159"/>
      <c r="E254" s="106"/>
      <c r="F254" s="204"/>
    </row>
    <row r="255" spans="1:7" ht="49.5" x14ac:dyDescent="0.3">
      <c r="A255" s="70" t="s">
        <v>143</v>
      </c>
      <c r="B255" s="130">
        <v>0</v>
      </c>
      <c r="C255" s="130"/>
      <c r="D255" s="147" t="s">
        <v>601</v>
      </c>
      <c r="E255" s="94" t="s">
        <v>603</v>
      </c>
      <c r="F255" s="204"/>
    </row>
    <row r="256" spans="1:7" x14ac:dyDescent="0.3">
      <c r="A256" s="316" t="s">
        <v>379</v>
      </c>
      <c r="B256" s="316"/>
      <c r="C256" s="316"/>
      <c r="D256" s="316"/>
      <c r="E256" s="316"/>
      <c r="F256" s="316"/>
    </row>
    <row r="257" spans="1:7" ht="31.5" customHeight="1" x14ac:dyDescent="0.3">
      <c r="A257" s="58" t="s">
        <v>361</v>
      </c>
      <c r="B257" s="130">
        <v>0</v>
      </c>
      <c r="C257" s="227"/>
      <c r="D257" s="299" t="s">
        <v>490</v>
      </c>
      <c r="E257" s="299" t="s">
        <v>491</v>
      </c>
      <c r="F257" s="204"/>
      <c r="G257" s="127"/>
    </row>
    <row r="258" spans="1:7" x14ac:dyDescent="0.3">
      <c r="A258" s="55" t="s">
        <v>386</v>
      </c>
      <c r="B258" s="130">
        <v>2</v>
      </c>
      <c r="C258" s="131"/>
      <c r="D258" s="147" t="s">
        <v>585</v>
      </c>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130">
        <v>1</v>
      </c>
      <c r="C261" s="140"/>
      <c r="D261" s="281">
        <f>IFERROR(E261/F261,"N.A")</f>
        <v>0.7142857142857143</v>
      </c>
      <c r="E261" s="282">
        <f>COUNTIF('A2 Exploitation'!F212:F260,"ok")</f>
        <v>5</v>
      </c>
      <c r="F261" s="283">
        <f>COUNTA('A2 Exploitation'!F212:F260)</f>
        <v>7</v>
      </c>
    </row>
    <row r="262" spans="1:7" x14ac:dyDescent="0.3">
      <c r="A262" s="5" t="s">
        <v>36</v>
      </c>
      <c r="B262" s="5"/>
      <c r="C262" s="5"/>
      <c r="D262" s="5">
        <f>SUM(B248:C255,B257:C261)</f>
        <v>14</v>
      </c>
    </row>
    <row r="263" spans="1:7" x14ac:dyDescent="0.3">
      <c r="A263" s="5" t="s">
        <v>35</v>
      </c>
      <c r="B263" s="132"/>
      <c r="C263" s="133"/>
      <c r="D263" s="134">
        <f>D262/(COUNT(B248:C255,B257:C261)*2)</f>
        <v>0.5</v>
      </c>
    </row>
    <row r="264" spans="1:7" x14ac:dyDescent="0.3">
      <c r="A264" s="145"/>
      <c r="B264" s="124"/>
      <c r="C264" s="135"/>
      <c r="D264" s="124"/>
    </row>
    <row r="265" spans="1:7" ht="18" x14ac:dyDescent="0.35">
      <c r="A265" s="42" t="s">
        <v>70</v>
      </c>
      <c r="B265" s="152"/>
      <c r="C265" s="153"/>
      <c r="D265" s="143">
        <f>SUM(D262,D222,D244)</f>
        <v>69</v>
      </c>
    </row>
    <row r="266" spans="1:7" ht="18" x14ac:dyDescent="0.35">
      <c r="A266" s="57" t="s">
        <v>202</v>
      </c>
      <c r="B266" s="160"/>
      <c r="C266" s="161"/>
      <c r="D266" s="162">
        <f>D265/(COUNT(B226:C243,B248:C255,B212:C221,B257:C261)*2)</f>
        <v>0.8214285714285714</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43298</v>
      </c>
      <c r="B269" s="124"/>
      <c r="C269" s="135"/>
      <c r="D269" s="124"/>
      <c r="F269" s="206"/>
      <c r="G269" s="214"/>
    </row>
    <row r="270" spans="1:7" s="16" customFormat="1" x14ac:dyDescent="0.3">
      <c r="A270" s="310" t="s">
        <v>30</v>
      </c>
      <c r="B270" s="311" t="s">
        <v>31</v>
      </c>
      <c r="C270" s="311"/>
      <c r="D270" s="311" t="s">
        <v>46</v>
      </c>
      <c r="E270" s="312" t="s">
        <v>310</v>
      </c>
      <c r="F270" s="312" t="s">
        <v>360</v>
      </c>
      <c r="G270" s="214"/>
    </row>
    <row r="271" spans="1:7" s="16" customFormat="1" x14ac:dyDescent="0.3">
      <c r="A271" s="310"/>
      <c r="B271" s="41" t="s">
        <v>34</v>
      </c>
      <c r="C271" s="41" t="s">
        <v>33</v>
      </c>
      <c r="D271" s="311"/>
      <c r="E271" s="312"/>
      <c r="F271" s="312"/>
      <c r="G271" s="214"/>
    </row>
    <row r="272" spans="1:7" s="16" customFormat="1" ht="18" x14ac:dyDescent="0.3">
      <c r="A272" s="194" t="s">
        <v>72</v>
      </c>
      <c r="B272" s="195"/>
      <c r="C272" s="195"/>
      <c r="D272" s="195"/>
      <c r="E272" s="195"/>
      <c r="F272" s="197"/>
      <c r="G272" s="214"/>
    </row>
    <row r="273" spans="1:7" s="16" customFormat="1" ht="33" x14ac:dyDescent="0.3">
      <c r="A273" s="222" t="s">
        <v>364</v>
      </c>
      <c r="B273" s="130">
        <v>1</v>
      </c>
      <c r="C273" s="150"/>
      <c r="D273" s="95" t="s">
        <v>607</v>
      </c>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1</v>
      </c>
      <c r="C290" s="130"/>
      <c r="D290" s="156" t="s">
        <v>609</v>
      </c>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1</v>
      </c>
      <c r="C292" s="130"/>
      <c r="D292" s="165" t="s">
        <v>608</v>
      </c>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1</v>
      </c>
      <c r="C305" s="130"/>
      <c r="D305" s="156" t="s">
        <v>515</v>
      </c>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7" t="s">
        <v>396</v>
      </c>
      <c r="B308" s="318"/>
      <c r="C308" s="318"/>
      <c r="D308" s="318"/>
      <c r="E308" s="318"/>
      <c r="F308" s="319"/>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t="s">
        <v>585</v>
      </c>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130">
        <v>1</v>
      </c>
      <c r="C313" s="140"/>
      <c r="D313" s="281">
        <f>IFERROR(E313/F313,"N.A")</f>
        <v>0.7142857142857143</v>
      </c>
      <c r="E313" s="282">
        <f>COUNTIF('A2 Exploitation'!F273:F312,"ok")</f>
        <v>5</v>
      </c>
      <c r="F313" s="283">
        <f>COUNTA('A2 Exploitation'!F273:F312)</f>
        <v>7</v>
      </c>
      <c r="G313" s="214"/>
    </row>
    <row r="314" spans="1:7" s="16" customFormat="1" x14ac:dyDescent="0.3">
      <c r="A314" s="5" t="s">
        <v>36</v>
      </c>
      <c r="B314" s="5"/>
      <c r="C314" s="5"/>
      <c r="D314" s="5">
        <f>SUM(B289:C307,B309:C313)</f>
        <v>42</v>
      </c>
      <c r="F314" s="206"/>
      <c r="G314" s="214"/>
    </row>
    <row r="315" spans="1:7" s="16" customFormat="1" x14ac:dyDescent="0.3">
      <c r="A315" s="5" t="s">
        <v>35</v>
      </c>
      <c r="B315" s="132"/>
      <c r="C315" s="133"/>
      <c r="D315" s="134">
        <f>D314/(COUNT(B289:C307,B309:C313)*2)</f>
        <v>0.91304347826086951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65</v>
      </c>
      <c r="F317" s="206"/>
      <c r="G317" s="214"/>
    </row>
    <row r="318" spans="1:7" s="16" customFormat="1" ht="18" x14ac:dyDescent="0.35">
      <c r="A318" s="42" t="s">
        <v>203</v>
      </c>
      <c r="B318" s="152"/>
      <c r="C318" s="153"/>
      <c r="D318" s="144">
        <f>D317/(COUNT(B273:C284,B289:C307,B309:C313)*2)</f>
        <v>0.9285714285714286</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43298</v>
      </c>
      <c r="B321" s="124"/>
      <c r="C321" s="135"/>
      <c r="D321" s="127"/>
    </row>
    <row r="322" spans="1:7" x14ac:dyDescent="0.3">
      <c r="A322" s="310" t="s">
        <v>30</v>
      </c>
      <c r="B322" s="311" t="s">
        <v>31</v>
      </c>
      <c r="C322" s="311"/>
      <c r="D322" s="311" t="s">
        <v>46</v>
      </c>
      <c r="E322" s="312" t="s">
        <v>310</v>
      </c>
      <c r="F322" s="312" t="s">
        <v>360</v>
      </c>
      <c r="G322" s="127"/>
    </row>
    <row r="323" spans="1:7" x14ac:dyDescent="0.3">
      <c r="A323" s="310"/>
      <c r="B323" s="41" t="s">
        <v>34</v>
      </c>
      <c r="C323" s="41" t="s">
        <v>33</v>
      </c>
      <c r="D323" s="311"/>
      <c r="E323" s="312"/>
      <c r="F323" s="312"/>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1</v>
      </c>
      <c r="C340" s="150" t="str">
        <f>IF(B340=0, -5, "0")</f>
        <v>0</v>
      </c>
      <c r="D340" s="167" t="s">
        <v>610</v>
      </c>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7" t="s">
        <v>379</v>
      </c>
      <c r="B349" s="318"/>
      <c r="C349" s="318"/>
      <c r="D349" s="318"/>
      <c r="E349" s="318"/>
      <c r="F349" s="318"/>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130">
        <v>2</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43298</v>
      </c>
      <c r="B361" s="124"/>
      <c r="C361" s="135"/>
      <c r="D361" s="124"/>
    </row>
    <row r="362" spans="1:7" x14ac:dyDescent="0.3">
      <c r="A362" s="310" t="s">
        <v>30</v>
      </c>
      <c r="B362" s="311" t="s">
        <v>31</v>
      </c>
      <c r="C362" s="311"/>
      <c r="D362" s="311" t="s">
        <v>46</v>
      </c>
      <c r="E362" s="312" t="s">
        <v>310</v>
      </c>
      <c r="F362" s="312" t="s">
        <v>360</v>
      </c>
      <c r="G362" s="127"/>
    </row>
    <row r="363" spans="1:7" x14ac:dyDescent="0.3">
      <c r="A363" s="310"/>
      <c r="B363" s="41" t="s">
        <v>34</v>
      </c>
      <c r="C363" s="41" t="s">
        <v>33</v>
      </c>
      <c r="D363" s="311"/>
      <c r="E363" s="312"/>
      <c r="F363" s="312"/>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132" x14ac:dyDescent="0.3">
      <c r="A381" s="8" t="s">
        <v>101</v>
      </c>
      <c r="B381" s="130">
        <v>1</v>
      </c>
      <c r="C381" s="130" t="str">
        <f>IF(B381=0, -5, "0")</f>
        <v>0</v>
      </c>
      <c r="D381" s="149" t="s">
        <v>612</v>
      </c>
      <c r="E381" s="94"/>
      <c r="F381" s="204"/>
      <c r="G381" s="127"/>
    </row>
    <row r="382" spans="1:7" ht="27" customHeight="1" x14ac:dyDescent="0.3">
      <c r="A382" s="70" t="s">
        <v>178</v>
      </c>
      <c r="B382" s="130">
        <v>2</v>
      </c>
      <c r="C382" s="130"/>
      <c r="D382" s="149"/>
      <c r="E382" s="94"/>
      <c r="F382" s="204"/>
      <c r="G382" s="127"/>
    </row>
    <row r="383" spans="1:7" ht="22.5" customHeight="1" x14ac:dyDescent="0.3">
      <c r="A383" s="316" t="s">
        <v>379</v>
      </c>
      <c r="B383" s="316"/>
      <c r="C383" s="316"/>
      <c r="D383" s="316"/>
      <c r="E383" s="316"/>
      <c r="F383" s="316"/>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130">
        <v>2</v>
      </c>
      <c r="C386" s="130"/>
      <c r="D386" s="281">
        <f>IFERROR(E386/F386,"N.A")</f>
        <v>1</v>
      </c>
      <c r="E386" s="282">
        <f>COUNTIF('A2 Exploitation'!F365:F385,"ok")</f>
        <v>1</v>
      </c>
      <c r="F386" s="283">
        <f>COUNTA('A2 Exploitation'!F365:F385)</f>
        <v>1</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43298</v>
      </c>
      <c r="B394" s="124"/>
      <c r="C394" s="135"/>
      <c r="D394" s="127"/>
      <c r="G394" s="127"/>
    </row>
    <row r="395" spans="1:7" x14ac:dyDescent="0.3">
      <c r="A395" s="310" t="s">
        <v>30</v>
      </c>
      <c r="B395" s="311" t="s">
        <v>31</v>
      </c>
      <c r="C395" s="311"/>
      <c r="D395" s="311" t="s">
        <v>46</v>
      </c>
      <c r="E395" s="312" t="s">
        <v>310</v>
      </c>
      <c r="F395" s="312" t="s">
        <v>360</v>
      </c>
      <c r="G395" s="127"/>
    </row>
    <row r="396" spans="1:7" x14ac:dyDescent="0.3">
      <c r="A396" s="310"/>
      <c r="B396" s="41" t="s">
        <v>34</v>
      </c>
      <c r="C396" s="41" t="s">
        <v>33</v>
      </c>
      <c r="D396" s="311"/>
      <c r="E396" s="312"/>
      <c r="F396" s="312"/>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t="s">
        <v>32</v>
      </c>
      <c r="C430" s="130"/>
      <c r="D430" s="129" t="s">
        <v>613</v>
      </c>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t="s">
        <v>32</v>
      </c>
      <c r="C433" s="130"/>
      <c r="D433" s="129"/>
      <c r="E433" s="94"/>
      <c r="F433" s="204"/>
    </row>
    <row r="434" spans="1:7" ht="30" x14ac:dyDescent="0.3">
      <c r="A434" s="70" t="s">
        <v>178</v>
      </c>
      <c r="B434" s="130" t="s">
        <v>32</v>
      </c>
      <c r="C434" s="130"/>
      <c r="D434" s="129"/>
      <c r="E434" s="94"/>
      <c r="F434" s="204"/>
      <c r="G434" s="12"/>
    </row>
    <row r="435" spans="1:7" x14ac:dyDescent="0.3">
      <c r="A435" s="316" t="s">
        <v>379</v>
      </c>
      <c r="B435" s="316"/>
      <c r="C435" s="316"/>
      <c r="D435" s="316"/>
      <c r="E435" s="316"/>
      <c r="F435" s="316"/>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130">
        <v>2</v>
      </c>
      <c r="C439" s="130"/>
      <c r="D439" s="281">
        <f>IFERROR(E439/F439,"N.A")</f>
        <v>1</v>
      </c>
      <c r="E439" s="282">
        <f>COUNTIF('A2 Exploitation'!F398:F438,"ok")</f>
        <v>1</v>
      </c>
      <c r="F439" s="283">
        <f>COUNTA('A2 Exploitation'!F398:F438)</f>
        <v>1</v>
      </c>
      <c r="G439" s="12"/>
    </row>
    <row r="440" spans="1:7" ht="27.75" customHeight="1" x14ac:dyDescent="0.3">
      <c r="A440" s="59" t="s">
        <v>36</v>
      </c>
      <c r="B440" s="59"/>
      <c r="C440" s="59"/>
      <c r="D440" s="59">
        <f>SUM(B430:C434,B436:C439)</f>
        <v>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48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43298</v>
      </c>
      <c r="B447" s="124"/>
      <c r="C447" s="135"/>
      <c r="D447" s="124"/>
    </row>
    <row r="448" spans="1:7" x14ac:dyDescent="0.3">
      <c r="A448" s="310" t="s">
        <v>30</v>
      </c>
      <c r="B448" s="311" t="s">
        <v>31</v>
      </c>
      <c r="C448" s="311"/>
      <c r="D448" s="311" t="s">
        <v>46</v>
      </c>
      <c r="E448" s="312" t="s">
        <v>310</v>
      </c>
      <c r="F448" s="312" t="s">
        <v>360</v>
      </c>
      <c r="G448" s="127"/>
    </row>
    <row r="449" spans="1:6" x14ac:dyDescent="0.3">
      <c r="A449" s="310"/>
      <c r="B449" s="41" t="s">
        <v>34</v>
      </c>
      <c r="C449" s="41" t="s">
        <v>33</v>
      </c>
      <c r="D449" s="311"/>
      <c r="E449" s="312"/>
      <c r="F449" s="312"/>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3" t="s">
        <v>379</v>
      </c>
      <c r="B471" s="314"/>
      <c r="C471" s="314"/>
      <c r="D471" s="314"/>
      <c r="E471" s="314"/>
      <c r="F471" s="314"/>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t="s">
        <v>585</v>
      </c>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130">
        <v>2</v>
      </c>
      <c r="C476" s="140"/>
      <c r="D476" s="281" t="str">
        <f>IFERROR(E475/F475,"N.A")</f>
        <v>N.A</v>
      </c>
      <c r="E476" s="282">
        <f>COUNTIF('A2 Exploitation'!F451:F475,"ok")</f>
        <v>0</v>
      </c>
      <c r="F476" s="283">
        <f>COUNTA('A2 Exploitation'!F451:F475)</f>
        <v>0</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5" t="s">
        <v>367</v>
      </c>
      <c r="B483" s="315"/>
      <c r="C483" s="315"/>
      <c r="D483" s="315"/>
      <c r="E483" s="185"/>
      <c r="F483" s="201"/>
    </row>
    <row r="484" spans="1:7" x14ac:dyDescent="0.3">
      <c r="A484" s="74">
        <f>B11</f>
        <v>43298</v>
      </c>
      <c r="B484" s="124"/>
      <c r="C484" s="135"/>
      <c r="D484" s="124"/>
    </row>
    <row r="485" spans="1:7" x14ac:dyDescent="0.3">
      <c r="A485" s="310" t="s">
        <v>30</v>
      </c>
      <c r="B485" s="311" t="s">
        <v>31</v>
      </c>
      <c r="C485" s="311"/>
      <c r="D485" s="311" t="s">
        <v>46</v>
      </c>
      <c r="E485" s="312" t="s">
        <v>310</v>
      </c>
      <c r="F485" s="312" t="s">
        <v>360</v>
      </c>
      <c r="G485" s="127"/>
    </row>
    <row r="486" spans="1:7" x14ac:dyDescent="0.3">
      <c r="A486" s="310"/>
      <c r="B486" s="41" t="s">
        <v>34</v>
      </c>
      <c r="C486" s="41" t="s">
        <v>33</v>
      </c>
      <c r="D486" s="311"/>
      <c r="E486" s="312"/>
      <c r="F486" s="312"/>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130">
        <v>2</v>
      </c>
      <c r="C498" s="213"/>
      <c r="D498" s="281" t="str">
        <f>IFERROR(E498/F498,"N.A")</f>
        <v>N.A</v>
      </c>
      <c r="E498" s="282">
        <f>COUNTIF('A2 Exploitation'!F488:F497,"ok")</f>
        <v>0</v>
      </c>
      <c r="F498" s="283">
        <f>COUNTA('A2 Exploitation'!F488:F497)</f>
        <v>0</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43298</v>
      </c>
      <c r="B506" s="124"/>
      <c r="C506" s="135"/>
      <c r="D506" s="124"/>
    </row>
    <row r="507" spans="1:7" x14ac:dyDescent="0.3">
      <c r="A507" s="310" t="s">
        <v>30</v>
      </c>
      <c r="B507" s="311" t="s">
        <v>31</v>
      </c>
      <c r="C507" s="311"/>
      <c r="D507" s="311" t="s">
        <v>46</v>
      </c>
      <c r="E507" s="312" t="s">
        <v>310</v>
      </c>
      <c r="F507" s="312" t="s">
        <v>360</v>
      </c>
      <c r="G507" s="127"/>
    </row>
    <row r="508" spans="1:7" x14ac:dyDescent="0.3">
      <c r="A508" s="310"/>
      <c r="B508" s="41" t="s">
        <v>34</v>
      </c>
      <c r="C508" s="41" t="s">
        <v>33</v>
      </c>
      <c r="D508" s="311"/>
      <c r="E508" s="312"/>
      <c r="F508" s="312"/>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ht="50.25" customHeight="1" x14ac:dyDescent="0.3">
      <c r="A511" s="9" t="s">
        <v>16</v>
      </c>
      <c r="B511" s="130">
        <v>1</v>
      </c>
      <c r="C511" s="130"/>
      <c r="D511" s="138" t="s">
        <v>615</v>
      </c>
      <c r="E511" s="94"/>
      <c r="F511" s="204"/>
    </row>
    <row r="512" spans="1:7" ht="45" x14ac:dyDescent="0.3">
      <c r="A512" s="62" t="s">
        <v>249</v>
      </c>
      <c r="B512" s="130">
        <v>2</v>
      </c>
      <c r="C512" s="140"/>
      <c r="D512" s="251" t="str">
        <f>IFERROR(E512/F512,"N.A")</f>
        <v>N.A</v>
      </c>
      <c r="E512" s="254">
        <f>COUNTIF('A2 Exploitation'!F509:F511,"ok")</f>
        <v>0</v>
      </c>
      <c r="F512" s="255">
        <f>COUNTA('A2 Exploitation'!F509:F511)</f>
        <v>0</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43298</v>
      </c>
      <c r="B517" s="124"/>
      <c r="C517" s="135"/>
      <c r="D517" s="124"/>
    </row>
    <row r="518" spans="1:7" x14ac:dyDescent="0.3">
      <c r="A518" s="310" t="s">
        <v>30</v>
      </c>
      <c r="B518" s="311" t="s">
        <v>31</v>
      </c>
      <c r="C518" s="311"/>
      <c r="D518" s="311" t="s">
        <v>46</v>
      </c>
      <c r="E518" s="312" t="s">
        <v>310</v>
      </c>
      <c r="F518" s="312" t="s">
        <v>360</v>
      </c>
      <c r="G518" s="127"/>
    </row>
    <row r="519" spans="1:7" x14ac:dyDescent="0.3">
      <c r="A519" s="310"/>
      <c r="B519" s="41" t="s">
        <v>34</v>
      </c>
      <c r="C519" s="41" t="s">
        <v>33</v>
      </c>
      <c r="D519" s="311"/>
      <c r="E519" s="312"/>
      <c r="F519" s="312"/>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t="s">
        <v>624</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v>1</v>
      </c>
      <c r="C529" s="140"/>
      <c r="D529" s="174" t="s">
        <v>625</v>
      </c>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130">
        <v>2</v>
      </c>
      <c r="C532" s="140"/>
      <c r="D532" s="281">
        <f>IFERROR(E532/F532,"N.A")</f>
        <v>1</v>
      </c>
      <c r="E532" s="282">
        <f>COUNTIF('A2 Exploitation'!F520:F531,"ok")</f>
        <v>2</v>
      </c>
      <c r="F532" s="283">
        <f>COUNTA('A2 Exploitation'!F520:F531)</f>
        <v>2</v>
      </c>
    </row>
    <row r="533" spans="1:7" x14ac:dyDescent="0.3">
      <c r="A533" s="5" t="s">
        <v>36</v>
      </c>
      <c r="B533" s="5"/>
      <c r="C533" s="5"/>
      <c r="D533" s="5">
        <f>SUM(B520:C532)</f>
        <v>21</v>
      </c>
    </row>
    <row r="534" spans="1:7" x14ac:dyDescent="0.3">
      <c r="A534" s="5" t="s">
        <v>35</v>
      </c>
      <c r="B534" s="132"/>
      <c r="C534" s="133"/>
      <c r="D534" s="134">
        <f>D533/(COUNT(B520:C532)*2)</f>
        <v>0.95454545454545459</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43298</v>
      </c>
      <c r="B537" s="124"/>
      <c r="C537" s="135"/>
      <c r="D537" s="124"/>
      <c r="G537" s="127"/>
    </row>
    <row r="538" spans="1:7" x14ac:dyDescent="0.3">
      <c r="A538" s="310" t="s">
        <v>30</v>
      </c>
      <c r="B538" s="311" t="s">
        <v>31</v>
      </c>
      <c r="C538" s="311"/>
      <c r="D538" s="311" t="s">
        <v>46</v>
      </c>
      <c r="E538" s="312" t="s">
        <v>310</v>
      </c>
      <c r="F538" s="312" t="s">
        <v>360</v>
      </c>
      <c r="G538" s="127"/>
    </row>
    <row r="539" spans="1:7" x14ac:dyDescent="0.3">
      <c r="A539" s="310"/>
      <c r="B539" s="41" t="s">
        <v>34</v>
      </c>
      <c r="C539" s="41" t="s">
        <v>33</v>
      </c>
      <c r="D539" s="311"/>
      <c r="E539" s="312"/>
      <c r="F539" s="312"/>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130">
        <v>2</v>
      </c>
      <c r="C543" s="130"/>
      <c r="D543" s="281" t="str">
        <f>IFERROR(E543/F543,"N.A")</f>
        <v>N.A</v>
      </c>
      <c r="E543" s="282">
        <f>COUNTIF('A2 Exploitation'!F540:F542,"ok")</f>
        <v>0</v>
      </c>
      <c r="F543" s="283">
        <f>COUNTA('A2 Exploitation'!F540:F542)</f>
        <v>0</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0.80952380952380953</v>
      </c>
    </row>
    <row r="548" spans="1:4" ht="22.5" x14ac:dyDescent="0.45">
      <c r="A548" s="35" t="s">
        <v>45</v>
      </c>
      <c r="B548" s="181"/>
      <c r="C548" s="182"/>
      <c r="D548" s="183">
        <f>SUM(D544,D533,D513,D502,D443,D390,D357,D45,D317,D265,D157,D480,D204,D102)</f>
        <v>561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0.90776699029126218</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496:B498 B53:B60 B65:B83 B88:B93 B39:B40 B110:B116 B121:B138 B143:B147 B95:B98 B165:B171 B176:B194 B149:B152 B520:B532 B212:B221 B226:B243 B196:B199 B257:B261 B273:B284 B248:B255 B309:B313 B325:B332 B289:B307 B350:B353 B365:B372 B337:B348 B384:B386 B398:B405 B410:B416 B421:B425 B377:B382 B430:B434 B451:B456 B436:B439 B472:B476 B461:B470 B488:B492 B509:B511 B540:B543">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512"/>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84" zoomScale="80" zoomScaleNormal="90" zoomScaleSheetLayoutView="80" workbookViewId="0">
      <selection activeCell="A189" sqref="A189:F189"/>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0" t="s">
        <v>50</v>
      </c>
      <c r="B6" s="350"/>
      <c r="C6" s="350"/>
      <c r="D6" s="350"/>
      <c r="E6" s="350"/>
      <c r="F6" s="350"/>
      <c r="G6" s="125"/>
    </row>
    <row r="7" spans="1:7" s="12" customFormat="1" ht="21.75" customHeight="1" x14ac:dyDescent="0.45">
      <c r="A7" s="331" t="str">
        <f>'A3 Exploitation'!A8:F8</f>
        <v>BOUMHAL</v>
      </c>
      <c r="B7" s="331"/>
      <c r="C7" s="331"/>
      <c r="D7" s="331"/>
      <c r="E7" s="331"/>
      <c r="F7" s="331"/>
      <c r="G7" s="125"/>
    </row>
    <row r="8" spans="1:7" s="12" customFormat="1" ht="24" x14ac:dyDescent="0.45">
      <c r="A8" s="14" t="s">
        <v>42</v>
      </c>
      <c r="B8" s="351" t="str">
        <f>'A3 Exploitation'!B9:F9</f>
        <v>Dr Hend KAMOUN</v>
      </c>
      <c r="C8" s="351"/>
      <c r="D8" s="351"/>
      <c r="E8" s="351"/>
      <c r="F8" s="351"/>
      <c r="G8" s="125"/>
    </row>
    <row r="9" spans="1:7" s="12" customFormat="1" ht="24" x14ac:dyDescent="0.45">
      <c r="A9" s="15" t="s">
        <v>44</v>
      </c>
      <c r="B9" s="352" t="str">
        <f>'A3 Exploitation'!B10:F10</f>
        <v>Directeur du magasin et chefs rayons</v>
      </c>
      <c r="C9" s="352"/>
      <c r="D9" s="352"/>
      <c r="E9" s="352"/>
      <c r="F9" s="352"/>
      <c r="G9" s="125"/>
    </row>
    <row r="10" spans="1:7" s="12" customFormat="1" ht="24" x14ac:dyDescent="0.45">
      <c r="A10" s="14" t="s">
        <v>43</v>
      </c>
      <c r="B10" s="349">
        <f>'A3 Exploitation'!B11:F11</f>
        <v>43298</v>
      </c>
      <c r="C10" s="349"/>
      <c r="D10" s="349"/>
      <c r="E10" s="349"/>
      <c r="F10" s="349"/>
      <c r="G10" s="125"/>
    </row>
    <row r="11" spans="1:7" s="12" customFormat="1" ht="24" x14ac:dyDescent="0.45">
      <c r="A11" s="14" t="s">
        <v>294</v>
      </c>
      <c r="B11" s="348">
        <f>D199</f>
        <v>0.87394957983193278</v>
      </c>
      <c r="C11" s="348"/>
      <c r="D11" s="348"/>
      <c r="E11" s="348"/>
      <c r="F11" s="348"/>
      <c r="G11" s="125"/>
    </row>
    <row r="12" spans="1:7" s="12" customFormat="1" ht="22.5" x14ac:dyDescent="0.45">
      <c r="A12" s="11"/>
      <c r="D12" s="327"/>
      <c r="E12" s="327"/>
      <c r="F12" s="327"/>
      <c r="G12" s="327"/>
    </row>
    <row r="13" spans="1:7" s="12" customFormat="1" ht="11.25" customHeight="1" x14ac:dyDescent="0.3">
      <c r="A13" s="310" t="s">
        <v>30</v>
      </c>
      <c r="B13" s="311" t="s">
        <v>31</v>
      </c>
      <c r="C13" s="311"/>
      <c r="D13" s="311" t="s">
        <v>46</v>
      </c>
      <c r="E13" s="311" t="s">
        <v>190</v>
      </c>
      <c r="F13" s="311" t="s">
        <v>191</v>
      </c>
      <c r="G13" s="112"/>
    </row>
    <row r="14" spans="1:7" s="12" customFormat="1" ht="12.75" customHeight="1" x14ac:dyDescent="0.3">
      <c r="A14" s="310"/>
      <c r="B14" s="34" t="s">
        <v>34</v>
      </c>
      <c r="C14" s="34" t="s">
        <v>33</v>
      </c>
      <c r="D14" s="311"/>
      <c r="E14" s="311"/>
      <c r="F14" s="311"/>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1</v>
      </c>
      <c r="C19" s="94"/>
      <c r="D19" s="95" t="s">
        <v>522</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5" t="s">
        <v>36</v>
      </c>
      <c r="B22" s="341"/>
      <c r="C22" s="342"/>
      <c r="D22" s="92">
        <f>SUM(B17:C21)</f>
        <v>9</v>
      </c>
    </row>
    <row r="23" spans="1:7" x14ac:dyDescent="0.3">
      <c r="A23" s="336" t="s">
        <v>295</v>
      </c>
      <c r="B23" s="337"/>
      <c r="C23" s="338"/>
      <c r="D23" s="33">
        <f>D22/(COUNT(B17:C21)*2)</f>
        <v>0.9</v>
      </c>
    </row>
    <row r="24" spans="1:7" s="22" customFormat="1" x14ac:dyDescent="0.3">
      <c r="A24" s="26"/>
      <c r="B24" s="27"/>
      <c r="C24" s="27"/>
      <c r="D24" s="28"/>
      <c r="G24" s="126"/>
    </row>
    <row r="25" spans="1:7" ht="19.5" x14ac:dyDescent="0.4">
      <c r="A25" s="334" t="s">
        <v>4</v>
      </c>
      <c r="B25" s="335"/>
      <c r="C25" s="335"/>
      <c r="D25" s="335"/>
      <c r="E25" s="335"/>
      <c r="F25" s="335"/>
    </row>
    <row r="26" spans="1:7" ht="83.25" x14ac:dyDescent="0.35">
      <c r="A26" s="40" t="s">
        <v>97</v>
      </c>
      <c r="B26" s="94">
        <v>1</v>
      </c>
      <c r="C26" s="120" t="str">
        <f>IF(B26=0, -5, "0")</f>
        <v>0</v>
      </c>
      <c r="D26" s="95" t="s">
        <v>525</v>
      </c>
      <c r="E26" s="95" t="s">
        <v>564</v>
      </c>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ht="30.75" x14ac:dyDescent="0.3">
      <c r="A30" s="17" t="s">
        <v>288</v>
      </c>
      <c r="B30" s="94">
        <v>1</v>
      </c>
      <c r="C30" s="94"/>
      <c r="D30" s="98" t="s">
        <v>611</v>
      </c>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6" t="s">
        <v>36</v>
      </c>
      <c r="B33" s="337"/>
      <c r="C33" s="338"/>
      <c r="D33" s="91">
        <f>SUM(B26:C32)</f>
        <v>12</v>
      </c>
    </row>
    <row r="34" spans="1:7" x14ac:dyDescent="0.3">
      <c r="A34" s="336" t="s">
        <v>295</v>
      </c>
      <c r="B34" s="337"/>
      <c r="C34" s="338"/>
      <c r="D34" s="33">
        <f>D33/(COUNT(B26:C32)*2)</f>
        <v>0.8571428571428571</v>
      </c>
    </row>
    <row r="35" spans="1:7" s="22" customFormat="1" x14ac:dyDescent="0.3">
      <c r="A35" s="26"/>
      <c r="B35" s="27"/>
      <c r="C35" s="27"/>
      <c r="D35" s="28"/>
      <c r="G35" s="126"/>
    </row>
    <row r="36" spans="1:7" s="22" customFormat="1" ht="19.5" x14ac:dyDescent="0.4">
      <c r="A36" s="334" t="s">
        <v>219</v>
      </c>
      <c r="B36" s="335"/>
      <c r="C36" s="335"/>
      <c r="D36" s="335"/>
      <c r="E36" s="335"/>
      <c r="F36" s="33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6" t="s">
        <v>36</v>
      </c>
      <c r="B42" s="337"/>
      <c r="C42" s="338"/>
      <c r="D42" s="91">
        <f>SUM(B37:C41)</f>
        <v>8</v>
      </c>
      <c r="E42" s="13"/>
      <c r="F42" s="13"/>
      <c r="G42" s="126"/>
    </row>
    <row r="43" spans="1:7" s="22" customFormat="1" x14ac:dyDescent="0.3">
      <c r="A43" s="336" t="s">
        <v>295</v>
      </c>
      <c r="B43" s="337"/>
      <c r="C43" s="338"/>
      <c r="D43" s="33">
        <f>D42/(COUNT(B37:C41)*2)</f>
        <v>1</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6" t="s">
        <v>36</v>
      </c>
      <c r="B52" s="337"/>
      <c r="C52" s="338"/>
      <c r="D52" s="91">
        <f>SUM(B46:C51)</f>
        <v>12</v>
      </c>
    </row>
    <row r="53" spans="1:7" x14ac:dyDescent="0.3">
      <c r="A53" s="336" t="s">
        <v>295</v>
      </c>
      <c r="B53" s="337"/>
      <c r="C53" s="338"/>
      <c r="D53" s="33">
        <f>D52/(COUNT(B46:C51)*2)</f>
        <v>1</v>
      </c>
    </row>
    <row r="54" spans="1:7" s="22" customFormat="1" x14ac:dyDescent="0.3">
      <c r="A54" s="26"/>
      <c r="B54" s="27"/>
      <c r="C54" s="27"/>
      <c r="D54" s="28"/>
      <c r="G54" s="126"/>
    </row>
    <row r="55" spans="1:7" ht="19.5" x14ac:dyDescent="0.4">
      <c r="A55" s="334" t="s">
        <v>8</v>
      </c>
      <c r="B55" s="335"/>
      <c r="C55" s="335"/>
      <c r="D55" s="335"/>
      <c r="E55" s="335"/>
      <c r="F55" s="335"/>
    </row>
    <row r="56" spans="1:7" ht="83.25" x14ac:dyDescent="0.35">
      <c r="A56" s="43" t="s">
        <v>176</v>
      </c>
      <c r="B56" s="94">
        <v>1</v>
      </c>
      <c r="C56" s="120" t="str">
        <f>IF(B56=0, -5, "0")</f>
        <v>0</v>
      </c>
      <c r="D56" s="95" t="s">
        <v>523</v>
      </c>
      <c r="E56" s="94"/>
      <c r="F56" s="94"/>
    </row>
    <row r="57" spans="1:7" ht="33" x14ac:dyDescent="0.3">
      <c r="A57" s="21" t="s">
        <v>168</v>
      </c>
      <c r="B57" s="94">
        <v>1</v>
      </c>
      <c r="C57" s="94"/>
      <c r="D57" s="122" t="s">
        <v>616</v>
      </c>
      <c r="E57" s="99"/>
      <c r="F57" s="94"/>
    </row>
    <row r="58" spans="1:7" x14ac:dyDescent="0.3">
      <c r="A58" s="23" t="s">
        <v>244</v>
      </c>
      <c r="B58" s="94">
        <v>1</v>
      </c>
      <c r="C58" s="94"/>
      <c r="D58" s="95" t="s">
        <v>516</v>
      </c>
      <c r="E58" s="95"/>
      <c r="F58" s="94"/>
    </row>
    <row r="59" spans="1:7" x14ac:dyDescent="0.3">
      <c r="A59" s="23" t="s">
        <v>92</v>
      </c>
      <c r="B59" s="94">
        <v>2</v>
      </c>
      <c r="C59" s="94"/>
      <c r="D59" s="98"/>
      <c r="E59" s="94"/>
      <c r="F59" s="94"/>
    </row>
    <row r="60" spans="1:7" ht="50.25" x14ac:dyDescent="0.35">
      <c r="A60" s="43" t="s">
        <v>221</v>
      </c>
      <c r="B60" s="94">
        <v>1</v>
      </c>
      <c r="C60" s="120" t="str">
        <f>IF(B60=0, -5, "0")</f>
        <v>0</v>
      </c>
      <c r="D60" s="95" t="s">
        <v>614</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6" t="s">
        <v>36</v>
      </c>
      <c r="B63" s="337"/>
      <c r="C63" s="338"/>
      <c r="D63" s="91">
        <f>SUM(B56:C62)</f>
        <v>10</v>
      </c>
    </row>
    <row r="64" spans="1:7" x14ac:dyDescent="0.3">
      <c r="A64" s="336" t="s">
        <v>295</v>
      </c>
      <c r="B64" s="337"/>
      <c r="C64" s="338"/>
      <c r="D64" s="33">
        <f>D63/(COUNT(B56:C62)*2)</f>
        <v>0.7142857142857143</v>
      </c>
    </row>
    <row r="65" spans="1:7" s="22" customFormat="1" x14ac:dyDescent="0.3">
      <c r="A65" s="26"/>
      <c r="B65" s="27"/>
      <c r="C65" s="27"/>
      <c r="D65" s="28"/>
      <c r="G65" s="126"/>
    </row>
    <row r="66" spans="1:7" ht="19.5" x14ac:dyDescent="0.4">
      <c r="A66" s="334" t="s">
        <v>130</v>
      </c>
      <c r="B66" s="335"/>
      <c r="C66" s="335"/>
      <c r="D66" s="335"/>
      <c r="E66" s="335"/>
      <c r="F66" s="335"/>
    </row>
    <row r="67" spans="1:7" ht="51" x14ac:dyDescent="0.4">
      <c r="A67" s="17" t="s">
        <v>271</v>
      </c>
      <c r="B67" s="100">
        <v>1</v>
      </c>
      <c r="C67" s="101"/>
      <c r="D67" s="293" t="s">
        <v>501</v>
      </c>
      <c r="E67" s="102"/>
      <c r="F67" s="94"/>
    </row>
    <row r="68" spans="1:7" ht="47.25" x14ac:dyDescent="0.4">
      <c r="A68" s="17" t="s">
        <v>272</v>
      </c>
      <c r="B68" s="100">
        <v>1</v>
      </c>
      <c r="C68" s="101"/>
      <c r="D68" s="300" t="s">
        <v>578</v>
      </c>
      <c r="E68" s="102"/>
      <c r="F68" s="94"/>
    </row>
    <row r="69" spans="1:7" ht="70.5" customHeight="1" x14ac:dyDescent="0.4">
      <c r="A69" s="17" t="s">
        <v>293</v>
      </c>
      <c r="B69" s="100">
        <v>1</v>
      </c>
      <c r="C69" s="101"/>
      <c r="D69" s="103" t="s">
        <v>579</v>
      </c>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ht="33" x14ac:dyDescent="0.3">
      <c r="A74" s="20" t="s">
        <v>298</v>
      </c>
      <c r="B74" s="100">
        <v>1</v>
      </c>
      <c r="C74" s="94"/>
      <c r="D74" s="293" t="s">
        <v>493</v>
      </c>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ht="33" x14ac:dyDescent="0.3">
      <c r="A78" s="21" t="s">
        <v>232</v>
      </c>
      <c r="B78" s="100">
        <v>1</v>
      </c>
      <c r="C78" s="106"/>
      <c r="D78" s="95" t="s">
        <v>580</v>
      </c>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6" t="s">
        <v>36</v>
      </c>
      <c r="B84" s="337"/>
      <c r="C84" s="338"/>
      <c r="D84" s="91">
        <f>SUM(B67:C83)</f>
        <v>29</v>
      </c>
    </row>
    <row r="85" spans="1:7" x14ac:dyDescent="0.3">
      <c r="A85" s="336" t="s">
        <v>295</v>
      </c>
      <c r="B85" s="337"/>
      <c r="C85" s="338"/>
      <c r="D85" s="33">
        <f>D84/(COUNT(B67:C83)*2)</f>
        <v>0.8529411764705882</v>
      </c>
    </row>
    <row r="86" spans="1:7" s="22" customFormat="1" x14ac:dyDescent="0.3">
      <c r="A86" s="26"/>
      <c r="B86" s="27"/>
      <c r="C86" s="27"/>
      <c r="D86" s="28"/>
      <c r="G86" s="126"/>
    </row>
    <row r="87" spans="1:7" ht="19.5" x14ac:dyDescent="0.4">
      <c r="A87" s="334" t="s">
        <v>211</v>
      </c>
      <c r="B87" s="335"/>
      <c r="C87" s="335"/>
      <c r="D87" s="335"/>
      <c r="E87" s="335"/>
      <c r="F87" s="335"/>
    </row>
    <row r="88" spans="1:7" ht="34.5" x14ac:dyDescent="0.4">
      <c r="A88" s="50" t="s">
        <v>273</v>
      </c>
      <c r="B88" s="110">
        <v>1</v>
      </c>
      <c r="C88" s="101"/>
      <c r="D88" s="95" t="s">
        <v>560</v>
      </c>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32.25" x14ac:dyDescent="0.4">
      <c r="A92" s="20" t="s">
        <v>248</v>
      </c>
      <c r="B92" s="110">
        <v>1</v>
      </c>
      <c r="C92" s="101"/>
      <c r="D92" s="107" t="s">
        <v>591</v>
      </c>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82.5" x14ac:dyDescent="0.3">
      <c r="A95" s="20" t="s">
        <v>165</v>
      </c>
      <c r="B95" s="110">
        <v>1</v>
      </c>
      <c r="C95" s="94"/>
      <c r="D95" s="122" t="s">
        <v>589</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1</v>
      </c>
      <c r="C98" s="94"/>
      <c r="D98" s="122" t="s">
        <v>590</v>
      </c>
      <c r="E98" s="94"/>
      <c r="F98" s="94"/>
    </row>
    <row r="99" spans="1:7" ht="66.75" x14ac:dyDescent="0.35">
      <c r="A99" s="46" t="s">
        <v>193</v>
      </c>
      <c r="B99" s="110">
        <v>1</v>
      </c>
      <c r="C99" s="120" t="str">
        <f>IF(B99=0, -5, "0")</f>
        <v>0</v>
      </c>
      <c r="D99" s="122" t="s">
        <v>588</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6" t="s">
        <v>36</v>
      </c>
      <c r="B102" s="337"/>
      <c r="C102" s="338"/>
      <c r="D102" s="91">
        <f>SUM(B88:C101)</f>
        <v>23</v>
      </c>
    </row>
    <row r="103" spans="1:7" x14ac:dyDescent="0.3">
      <c r="A103" s="336" t="s">
        <v>295</v>
      </c>
      <c r="B103" s="337"/>
      <c r="C103" s="338"/>
      <c r="D103" s="33">
        <f>D102/(COUNT(B88:C101)*2)</f>
        <v>0.8214285714285714</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4" t="s">
        <v>212</v>
      </c>
      <c r="B106" s="335"/>
      <c r="C106" s="335"/>
      <c r="D106" s="335"/>
      <c r="E106" s="335"/>
      <c r="F106" s="335"/>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599</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6" t="s">
        <v>36</v>
      </c>
      <c r="B118" s="337"/>
      <c r="C118" s="338"/>
      <c r="D118" s="91">
        <f>SUM(B107:C117)</f>
        <v>22</v>
      </c>
      <c r="E118" s="13"/>
      <c r="F118" s="13"/>
      <c r="G118" s="126"/>
    </row>
    <row r="119" spans="1:7" s="22" customFormat="1" x14ac:dyDescent="0.3">
      <c r="A119" s="336" t="s">
        <v>295</v>
      </c>
      <c r="B119" s="337"/>
      <c r="C119" s="338"/>
      <c r="D119" s="33">
        <f>D118/(COUNT(B107:C117)*2)</f>
        <v>1</v>
      </c>
      <c r="E119" s="13"/>
      <c r="F119" s="13"/>
      <c r="G119" s="126"/>
    </row>
    <row r="120" spans="1:7" s="22" customFormat="1" x14ac:dyDescent="0.3">
      <c r="A120" s="26"/>
      <c r="B120" s="27"/>
      <c r="C120" s="27"/>
      <c r="D120" s="28"/>
      <c r="G120" s="126"/>
    </row>
    <row r="121" spans="1:7" ht="19.5" x14ac:dyDescent="0.4">
      <c r="A121" s="334" t="s">
        <v>185</v>
      </c>
      <c r="B121" s="335"/>
      <c r="C121" s="335"/>
      <c r="D121" s="335"/>
      <c r="E121" s="335"/>
      <c r="F121" s="335"/>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34.5" x14ac:dyDescent="0.4">
      <c r="A124" s="17" t="s">
        <v>293</v>
      </c>
      <c r="B124" s="111">
        <v>1</v>
      </c>
      <c r="C124" s="101"/>
      <c r="D124" s="95" t="s">
        <v>605</v>
      </c>
      <c r="E124" s="95"/>
      <c r="F124" s="94"/>
    </row>
    <row r="125" spans="1:7" ht="34.5" x14ac:dyDescent="0.4">
      <c r="A125" s="20" t="s">
        <v>247</v>
      </c>
      <c r="B125" s="111">
        <v>1</v>
      </c>
      <c r="C125" s="101"/>
      <c r="D125" s="95" t="s">
        <v>524</v>
      </c>
      <c r="E125" s="95"/>
      <c r="F125" s="94"/>
    </row>
    <row r="126" spans="1:7" ht="67.5" x14ac:dyDescent="0.4">
      <c r="A126" s="17" t="s">
        <v>292</v>
      </c>
      <c r="B126" s="111">
        <v>1</v>
      </c>
      <c r="C126" s="101"/>
      <c r="D126" s="95" t="s">
        <v>566</v>
      </c>
      <c r="E126" s="102"/>
      <c r="F126" s="94"/>
    </row>
    <row r="127" spans="1:7" ht="36" x14ac:dyDescent="0.35">
      <c r="A127" s="43" t="s">
        <v>213</v>
      </c>
      <c r="B127" s="111">
        <v>2</v>
      </c>
      <c r="C127" s="120" t="str">
        <f>IF(B127=0, -5, "0")</f>
        <v>0</v>
      </c>
      <c r="D127" s="95"/>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ht="49.5" x14ac:dyDescent="0.3">
      <c r="A131" s="23" t="s">
        <v>276</v>
      </c>
      <c r="B131" s="111">
        <v>1</v>
      </c>
      <c r="C131" s="121"/>
      <c r="D131" s="95" t="s">
        <v>528</v>
      </c>
      <c r="E131" s="95"/>
      <c r="F131" s="94"/>
    </row>
    <row r="132" spans="1:7" ht="18" x14ac:dyDescent="0.35">
      <c r="A132" s="45" t="s">
        <v>317</v>
      </c>
      <c r="B132" s="111">
        <v>2</v>
      </c>
      <c r="C132" s="120" t="str">
        <f>IF(B132=0, -5, "0")</f>
        <v>0</v>
      </c>
      <c r="D132" s="107" t="s">
        <v>606</v>
      </c>
      <c r="E132" s="102"/>
      <c r="F132" s="94"/>
    </row>
    <row r="133" spans="1:7" x14ac:dyDescent="0.3">
      <c r="A133" s="336" t="s">
        <v>36</v>
      </c>
      <c r="B133" s="337"/>
      <c r="C133" s="338"/>
      <c r="D133" s="91">
        <f>SUM(B122:C132)</f>
        <v>18</v>
      </c>
    </row>
    <row r="134" spans="1:7" x14ac:dyDescent="0.3">
      <c r="A134" s="336" t="s">
        <v>295</v>
      </c>
      <c r="B134" s="337"/>
      <c r="C134" s="338"/>
      <c r="D134" s="32">
        <f>D133/(COUNT(B122:C132)*2)</f>
        <v>0.81818181818181823</v>
      </c>
    </row>
    <row r="135" spans="1:7" s="22" customFormat="1" x14ac:dyDescent="0.3">
      <c r="A135" s="26"/>
      <c r="B135" s="27"/>
      <c r="C135" s="27"/>
      <c r="D135" s="31"/>
      <c r="G135" s="126"/>
    </row>
    <row r="136" spans="1:7" ht="19.5" x14ac:dyDescent="0.4">
      <c r="A136" s="334" t="s">
        <v>71</v>
      </c>
      <c r="B136" s="335"/>
      <c r="C136" s="335"/>
      <c r="D136" s="335"/>
      <c r="E136" s="335"/>
      <c r="F136" s="335"/>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1</v>
      </c>
      <c r="C140" s="95"/>
      <c r="D140" s="129" t="s">
        <v>513</v>
      </c>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3" x14ac:dyDescent="0.3">
      <c r="A147" s="50" t="s">
        <v>214</v>
      </c>
      <c r="B147" s="110">
        <v>1</v>
      </c>
      <c r="C147" s="95"/>
      <c r="D147" s="129" t="s">
        <v>511</v>
      </c>
      <c r="E147" s="94"/>
      <c r="F147" s="94"/>
    </row>
    <row r="148" spans="1:7" x14ac:dyDescent="0.3">
      <c r="A148" s="17" t="s">
        <v>305</v>
      </c>
      <c r="B148" s="110">
        <v>2</v>
      </c>
      <c r="C148" s="95"/>
      <c r="D148" s="115"/>
      <c r="E148" s="94"/>
      <c r="F148" s="94"/>
    </row>
    <row r="149" spans="1:7" x14ac:dyDescent="0.3">
      <c r="A149" s="336" t="s">
        <v>36</v>
      </c>
      <c r="B149" s="337"/>
      <c r="C149" s="338"/>
      <c r="D149" s="91">
        <f>SUM(B137:C148)</f>
        <v>22</v>
      </c>
    </row>
    <row r="150" spans="1:7" x14ac:dyDescent="0.3">
      <c r="A150" s="336" t="s">
        <v>295</v>
      </c>
      <c r="B150" s="337"/>
      <c r="C150" s="338"/>
      <c r="D150" s="33">
        <f>D149/(COUNT(B137:C148)*2)</f>
        <v>0.91666666666666663</v>
      </c>
    </row>
    <row r="151" spans="1:7" s="22" customFormat="1" x14ac:dyDescent="0.3">
      <c r="A151" s="26"/>
      <c r="B151" s="27"/>
      <c r="C151" s="27"/>
      <c r="D151" s="28"/>
      <c r="G151" s="126"/>
    </row>
    <row r="152" spans="1:7" ht="19.5" x14ac:dyDescent="0.4">
      <c r="A152" s="334" t="s">
        <v>217</v>
      </c>
      <c r="B152" s="335"/>
      <c r="C152" s="335"/>
      <c r="D152" s="335"/>
      <c r="E152" s="335"/>
      <c r="F152" s="335"/>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66.75" x14ac:dyDescent="0.35">
      <c r="A156" s="40" t="s">
        <v>307</v>
      </c>
      <c r="B156" s="94">
        <v>1</v>
      </c>
      <c r="C156" s="120" t="str">
        <f>IF(B156=0, -5, "0")</f>
        <v>0</v>
      </c>
      <c r="D156" s="95" t="s">
        <v>617</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6" t="s">
        <v>36</v>
      </c>
      <c r="B161" s="341"/>
      <c r="C161" s="342"/>
      <c r="D161" s="92">
        <f>SUM(B153:C160)</f>
        <v>15</v>
      </c>
    </row>
    <row r="162" spans="1:7" x14ac:dyDescent="0.3">
      <c r="A162" s="336" t="s">
        <v>295</v>
      </c>
      <c r="B162" s="337"/>
      <c r="C162" s="338"/>
      <c r="D162" s="33">
        <f>D161/(COUNT(B153:C160)*2)</f>
        <v>0.9375</v>
      </c>
    </row>
    <row r="163" spans="1:7" s="22" customFormat="1" x14ac:dyDescent="0.3">
      <c r="A163" s="26"/>
      <c r="B163" s="27"/>
      <c r="C163" s="29"/>
      <c r="D163" s="30"/>
      <c r="G163" s="126"/>
    </row>
    <row r="164" spans="1:7" ht="19.5" x14ac:dyDescent="0.4">
      <c r="A164" s="334" t="s">
        <v>77</v>
      </c>
      <c r="B164" s="335"/>
      <c r="C164" s="335"/>
      <c r="D164" s="335"/>
      <c r="E164" s="335"/>
      <c r="F164" s="335"/>
    </row>
    <row r="165" spans="1:7" ht="66.75" x14ac:dyDescent="0.35">
      <c r="A165" s="40" t="s">
        <v>286</v>
      </c>
      <c r="B165" s="94">
        <v>1</v>
      </c>
      <c r="C165" s="120" t="str">
        <f>IF(B165=0, -5, "0")</f>
        <v>0</v>
      </c>
      <c r="D165" s="95" t="s">
        <v>618</v>
      </c>
      <c r="E165" s="94"/>
      <c r="F165" s="94"/>
    </row>
    <row r="166" spans="1:7" x14ac:dyDescent="0.3">
      <c r="A166" s="17" t="s">
        <v>287</v>
      </c>
      <c r="B166" s="94">
        <v>2</v>
      </c>
      <c r="C166" s="94"/>
      <c r="D166" s="95"/>
      <c r="E166" s="94"/>
      <c r="F166" s="94"/>
    </row>
    <row r="167" spans="1:7" ht="49.5" x14ac:dyDescent="0.3">
      <c r="A167" s="44" t="s">
        <v>215</v>
      </c>
      <c r="B167" s="94">
        <v>1</v>
      </c>
      <c r="C167" s="94"/>
      <c r="D167" s="95" t="s">
        <v>619</v>
      </c>
      <c r="E167" s="94"/>
      <c r="F167" s="94"/>
    </row>
    <row r="168" spans="1:7" x14ac:dyDescent="0.3">
      <c r="A168" s="17" t="s">
        <v>86</v>
      </c>
      <c r="B168" s="94">
        <v>2</v>
      </c>
      <c r="C168" s="94"/>
      <c r="D168" s="95"/>
      <c r="E168" s="95"/>
      <c r="F168" s="94"/>
    </row>
    <row r="169" spans="1:7" x14ac:dyDescent="0.3">
      <c r="A169" s="336" t="s">
        <v>36</v>
      </c>
      <c r="B169" s="337"/>
      <c r="C169" s="338"/>
      <c r="D169" s="91">
        <f>SUM(B165:C168)</f>
        <v>6</v>
      </c>
    </row>
    <row r="170" spans="1:7" x14ac:dyDescent="0.3">
      <c r="A170" s="336" t="s">
        <v>295</v>
      </c>
      <c r="B170" s="337"/>
      <c r="C170" s="338"/>
      <c r="D170" s="33">
        <f>D169/(COUNT(B165:C168)*2)</f>
        <v>0.75</v>
      </c>
    </row>
    <row r="171" spans="1:7" s="22" customFormat="1" x14ac:dyDescent="0.3">
      <c r="A171" s="26"/>
      <c r="B171" s="27"/>
      <c r="C171" s="27"/>
      <c r="D171" s="28"/>
      <c r="G171" s="126"/>
    </row>
    <row r="172" spans="1:7" ht="19.5" x14ac:dyDescent="0.4">
      <c r="A172" s="339" t="s">
        <v>17</v>
      </c>
      <c r="B172" s="340"/>
      <c r="C172" s="340"/>
      <c r="D172" s="340"/>
      <c r="E172" s="340"/>
      <c r="F172" s="340"/>
    </row>
    <row r="173" spans="1:7" ht="82.5" x14ac:dyDescent="0.3">
      <c r="A173" s="20" t="s">
        <v>180</v>
      </c>
      <c r="B173" s="94">
        <v>1</v>
      </c>
      <c r="C173" s="94"/>
      <c r="D173" s="293" t="s">
        <v>620</v>
      </c>
      <c r="E173" s="119"/>
      <c r="F173" s="94"/>
    </row>
    <row r="174" spans="1:7" x14ac:dyDescent="0.3">
      <c r="A174" s="17" t="s">
        <v>87</v>
      </c>
      <c r="B174" s="94">
        <v>2</v>
      </c>
      <c r="C174" s="94"/>
      <c r="D174" s="354"/>
      <c r="E174" s="94"/>
      <c r="F174" s="94"/>
    </row>
    <row r="175" spans="1:7" ht="82.5" x14ac:dyDescent="0.3">
      <c r="A175" s="44" t="s">
        <v>197</v>
      </c>
      <c r="B175" s="94">
        <v>1</v>
      </c>
      <c r="C175" s="94"/>
      <c r="D175" s="354" t="s">
        <v>621</v>
      </c>
      <c r="E175" s="95"/>
      <c r="F175" s="94"/>
    </row>
    <row r="176" spans="1:7" ht="66" x14ac:dyDescent="0.3">
      <c r="A176" s="17" t="s">
        <v>150</v>
      </c>
      <c r="B176" s="94">
        <v>2</v>
      </c>
      <c r="C176" s="94"/>
      <c r="D176" s="354" t="s">
        <v>568</v>
      </c>
      <c r="E176" s="95"/>
      <c r="F176" s="94"/>
    </row>
    <row r="177" spans="1:7" x14ac:dyDescent="0.3">
      <c r="A177" s="336" t="s">
        <v>36</v>
      </c>
      <c r="B177" s="337"/>
      <c r="C177" s="338"/>
      <c r="D177" s="91">
        <f>SUM(B173:C176)</f>
        <v>6</v>
      </c>
    </row>
    <row r="178" spans="1:7" x14ac:dyDescent="0.3">
      <c r="A178" s="336" t="s">
        <v>295</v>
      </c>
      <c r="B178" s="337"/>
      <c r="C178" s="338"/>
      <c r="D178" s="33">
        <f>D177/(COUNT(B173:C176)*2)</f>
        <v>0.75</v>
      </c>
    </row>
    <row r="179" spans="1:7" s="22" customFormat="1" x14ac:dyDescent="0.3">
      <c r="A179" s="26"/>
      <c r="B179" s="27"/>
      <c r="C179" s="27"/>
      <c r="D179" s="28"/>
      <c r="G179" s="126"/>
    </row>
    <row r="180" spans="1:7" ht="19.5" x14ac:dyDescent="0.4">
      <c r="A180" s="334" t="s">
        <v>78</v>
      </c>
      <c r="B180" s="335"/>
      <c r="C180" s="335"/>
      <c r="D180" s="335"/>
      <c r="E180" s="335"/>
      <c r="F180" s="335"/>
    </row>
    <row r="181" spans="1:7" x14ac:dyDescent="0.3">
      <c r="A181" s="44" t="s">
        <v>315</v>
      </c>
      <c r="B181" s="94">
        <v>2</v>
      </c>
      <c r="C181" s="94"/>
      <c r="D181" s="95"/>
      <c r="E181" s="95"/>
      <c r="F181" s="94"/>
    </row>
    <row r="182" spans="1:7" ht="66" x14ac:dyDescent="0.3">
      <c r="A182" s="52" t="s">
        <v>220</v>
      </c>
      <c r="B182" s="94">
        <v>1</v>
      </c>
      <c r="C182" s="94"/>
      <c r="D182" s="95" t="s">
        <v>622</v>
      </c>
      <c r="E182" s="69"/>
      <c r="F182" s="94"/>
    </row>
    <row r="183" spans="1:7" ht="82.5" x14ac:dyDescent="0.3">
      <c r="A183" s="17" t="s">
        <v>88</v>
      </c>
      <c r="B183" s="94">
        <v>1</v>
      </c>
      <c r="C183" s="94"/>
      <c r="D183" s="95" t="s">
        <v>623</v>
      </c>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6" t="s">
        <v>36</v>
      </c>
      <c r="B186" s="337"/>
      <c r="C186" s="338"/>
      <c r="D186" s="91">
        <f>SUM(B181:C185)</f>
        <v>8</v>
      </c>
    </row>
    <row r="187" spans="1:7" x14ac:dyDescent="0.3">
      <c r="A187" s="336" t="s">
        <v>295</v>
      </c>
      <c r="B187" s="337"/>
      <c r="C187" s="338"/>
      <c r="D187" s="33">
        <f>D186/(COUNT(B181:C185)*2)</f>
        <v>0.8</v>
      </c>
    </row>
    <row r="188" spans="1:7" s="22" customFormat="1" x14ac:dyDescent="0.3">
      <c r="A188" s="26"/>
      <c r="B188" s="27"/>
      <c r="C188" s="27"/>
      <c r="D188" s="28"/>
      <c r="G188" s="126"/>
    </row>
    <row r="189" spans="1:7" ht="19.5" x14ac:dyDescent="0.4">
      <c r="A189" s="334" t="s">
        <v>216</v>
      </c>
      <c r="B189" s="335"/>
      <c r="C189" s="335"/>
      <c r="D189" s="335"/>
      <c r="E189" s="335"/>
      <c r="F189" s="335"/>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6" t="s">
        <v>36</v>
      </c>
      <c r="B194" s="337"/>
      <c r="C194" s="338"/>
      <c r="D194" s="54">
        <f>SUM(B190:C193)</f>
        <v>8</v>
      </c>
    </row>
    <row r="195" spans="1:6" x14ac:dyDescent="0.3">
      <c r="A195" s="336" t="s">
        <v>295</v>
      </c>
      <c r="B195" s="337"/>
      <c r="C195" s="338"/>
      <c r="D195" s="33">
        <f>D194/(COUNT(B190:C193)*2)</f>
        <v>1</v>
      </c>
    </row>
    <row r="197" spans="1:6" ht="18" x14ac:dyDescent="0.35">
      <c r="A197" s="64" t="s">
        <v>246</v>
      </c>
      <c r="B197" s="63"/>
      <c r="C197" s="63"/>
      <c r="D197" s="295">
        <f>E197/F197</f>
        <v>0.19230769230769232</v>
      </c>
      <c r="E197" s="286">
        <f>COUNTIF('A2 Technique'!F17:F193,"ok")</f>
        <v>5</v>
      </c>
      <c r="F197" s="287">
        <f>COUNTA('A2 Technique'!F17:F193)</f>
        <v>26</v>
      </c>
    </row>
    <row r="198" spans="1:6" ht="22.5" x14ac:dyDescent="0.3">
      <c r="A198" s="35" t="s">
        <v>322</v>
      </c>
      <c r="B198" s="36"/>
      <c r="C198" s="37"/>
      <c r="D198" s="38">
        <f>SUM(D194,D186,D177,D169,D161,D63,D52,D33,D22,D118,D149,D133,D102,D84,D42)</f>
        <v>208</v>
      </c>
    </row>
    <row r="199" spans="1:6" ht="22.5" x14ac:dyDescent="0.3">
      <c r="A199" s="35" t="s">
        <v>323</v>
      </c>
      <c r="B199" s="36"/>
      <c r="C199" s="37"/>
      <c r="D199" s="39">
        <f>D198/(COUNT(B190:C193,B181:C185,B173:C176,B165:C168,B153:C160,B56:C62,B46:C51,B26:C32,B17:C21,B107:C117,B137:C148,B122:C132,B88:C101,B67:C83,B37:C41)*2)</f>
        <v>0.87394957983193278</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24" zoomScale="70" zoomScaleSheetLayoutView="70" workbookViewId="0">
      <selection activeCell="F433" sqref="F433"/>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0" t="s">
        <v>179</v>
      </c>
      <c r="B7" s="330"/>
      <c r="C7" s="330"/>
      <c r="D7" s="330"/>
      <c r="E7" s="330"/>
      <c r="F7" s="330"/>
      <c r="G7" s="125"/>
    </row>
    <row r="8" spans="1:7" ht="29.25" x14ac:dyDescent="0.45">
      <c r="A8" s="331" t="str">
        <f>'Page de garde'!D18</f>
        <v>BOUMHAL</v>
      </c>
      <c r="B8" s="331"/>
      <c r="C8" s="331"/>
      <c r="D8" s="331"/>
      <c r="E8" s="331"/>
      <c r="F8" s="331"/>
      <c r="G8" s="125"/>
    </row>
    <row r="9" spans="1:7" ht="24" x14ac:dyDescent="0.45">
      <c r="A9" s="14" t="s">
        <v>42</v>
      </c>
      <c r="B9" s="332"/>
      <c r="C9" s="332"/>
      <c r="D9" s="332"/>
      <c r="E9" s="332"/>
      <c r="F9" s="332"/>
      <c r="G9" s="125"/>
    </row>
    <row r="10" spans="1:7" ht="24" x14ac:dyDescent="0.45">
      <c r="A10" s="15" t="s">
        <v>44</v>
      </c>
      <c r="B10" s="333"/>
      <c r="C10" s="333"/>
      <c r="D10" s="333"/>
      <c r="E10" s="333"/>
      <c r="F10" s="333"/>
      <c r="G10" s="125"/>
    </row>
    <row r="11" spans="1:7" ht="24" x14ac:dyDescent="0.45">
      <c r="A11" s="14" t="s">
        <v>43</v>
      </c>
      <c r="B11" s="328"/>
      <c r="C11" s="328"/>
      <c r="D11" s="328"/>
      <c r="E11" s="328"/>
      <c r="F11" s="328"/>
      <c r="G11" s="125"/>
    </row>
    <row r="12" spans="1:7" ht="24" x14ac:dyDescent="0.45">
      <c r="A12" s="14" t="s">
        <v>239</v>
      </c>
      <c r="B12" s="326">
        <f>D549</f>
        <v>0</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0" t="s">
        <v>30</v>
      </c>
      <c r="B17" s="311" t="s">
        <v>31</v>
      </c>
      <c r="C17" s="311"/>
      <c r="D17" s="311" t="s">
        <v>46</v>
      </c>
      <c r="E17" s="312" t="s">
        <v>310</v>
      </c>
      <c r="F17" s="312" t="s">
        <v>358</v>
      </c>
    </row>
    <row r="18" spans="1:8" ht="16.5" customHeight="1" x14ac:dyDescent="0.3">
      <c r="A18" s="310"/>
      <c r="B18" s="41" t="s">
        <v>34</v>
      </c>
      <c r="C18" s="41" t="s">
        <v>33</v>
      </c>
      <c r="D18" s="311"/>
      <c r="E18" s="312"/>
      <c r="F18" s="312"/>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0" t="s">
        <v>379</v>
      </c>
      <c r="B38" s="321"/>
      <c r="C38" s="321"/>
      <c r="D38" s="321"/>
      <c r="E38" s="321"/>
      <c r="F38" s="322"/>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0" t="s">
        <v>30</v>
      </c>
      <c r="B50" s="311" t="s">
        <v>31</v>
      </c>
      <c r="C50" s="311"/>
      <c r="D50" s="311" t="s">
        <v>46</v>
      </c>
      <c r="E50" s="312" t="s">
        <v>310</v>
      </c>
      <c r="F50" s="312" t="s">
        <v>360</v>
      </c>
      <c r="G50" s="127"/>
    </row>
    <row r="51" spans="1:7" ht="16.5" customHeight="1" x14ac:dyDescent="0.3">
      <c r="A51" s="310"/>
      <c r="B51" s="41" t="s">
        <v>34</v>
      </c>
      <c r="C51" s="41" t="s">
        <v>33</v>
      </c>
      <c r="D51" s="311"/>
      <c r="E51" s="312"/>
      <c r="F51" s="312"/>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0" t="s">
        <v>379</v>
      </c>
      <c r="B94" s="321"/>
      <c r="C94" s="321"/>
      <c r="D94" s="321"/>
      <c r="E94" s="321"/>
      <c r="F94" s="322"/>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0" t="s">
        <v>30</v>
      </c>
      <c r="B107" s="311" t="s">
        <v>31</v>
      </c>
      <c r="C107" s="311"/>
      <c r="D107" s="311" t="s">
        <v>46</v>
      </c>
      <c r="E107" s="312" t="s">
        <v>310</v>
      </c>
      <c r="F107" s="312" t="s">
        <v>360</v>
      </c>
    </row>
    <row r="108" spans="1:7" ht="16.5" customHeight="1" x14ac:dyDescent="0.3">
      <c r="A108" s="310"/>
      <c r="B108" s="41" t="s">
        <v>34</v>
      </c>
      <c r="C108" s="41" t="s">
        <v>33</v>
      </c>
      <c r="D108" s="311"/>
      <c r="E108" s="312"/>
      <c r="F108" s="312"/>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0" t="s">
        <v>30</v>
      </c>
      <c r="B162" s="311" t="s">
        <v>31</v>
      </c>
      <c r="C162" s="311"/>
      <c r="D162" s="311" t="s">
        <v>46</v>
      </c>
      <c r="E162" s="312" t="s">
        <v>310</v>
      </c>
      <c r="F162" s="312" t="s">
        <v>360</v>
      </c>
      <c r="G162" s="127"/>
    </row>
    <row r="163" spans="1:7" ht="16.5" customHeight="1" x14ac:dyDescent="0.3">
      <c r="A163" s="310"/>
      <c r="B163" s="41" t="s">
        <v>34</v>
      </c>
      <c r="C163" s="41" t="s">
        <v>33</v>
      </c>
      <c r="D163" s="311"/>
      <c r="E163" s="312"/>
      <c r="F163" s="312"/>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6" t="s">
        <v>379</v>
      </c>
      <c r="B195" s="316"/>
      <c r="C195" s="316"/>
      <c r="D195" s="316"/>
      <c r="E195" s="316"/>
      <c r="F195" s="316"/>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0" t="s">
        <v>30</v>
      </c>
      <c r="B209" s="311" t="s">
        <v>31</v>
      </c>
      <c r="C209" s="311"/>
      <c r="D209" s="311" t="s">
        <v>46</v>
      </c>
      <c r="E209" s="312" t="s">
        <v>310</v>
      </c>
      <c r="F209" s="312" t="s">
        <v>360</v>
      </c>
      <c r="G209" s="127"/>
    </row>
    <row r="210" spans="1:7" ht="16.5" customHeight="1" x14ac:dyDescent="0.3">
      <c r="A210" s="310"/>
      <c r="B210" s="41" t="s">
        <v>34</v>
      </c>
      <c r="C210" s="41" t="s">
        <v>33</v>
      </c>
      <c r="D210" s="311"/>
      <c r="E210" s="312"/>
      <c r="F210" s="312"/>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6" t="s">
        <v>379</v>
      </c>
      <c r="B256" s="316"/>
      <c r="C256" s="316"/>
      <c r="D256" s="316"/>
      <c r="E256" s="316"/>
      <c r="F256" s="316"/>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IF(D543=0,"0","NA")))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0" t="s">
        <v>30</v>
      </c>
      <c r="B270" s="311" t="s">
        <v>31</v>
      </c>
      <c r="C270" s="311"/>
      <c r="D270" s="311" t="s">
        <v>46</v>
      </c>
      <c r="E270" s="312" t="s">
        <v>310</v>
      </c>
      <c r="F270" s="312" t="s">
        <v>360</v>
      </c>
      <c r="G270" s="214"/>
    </row>
    <row r="271" spans="1:7" s="16" customFormat="1" ht="16.5" customHeight="1" x14ac:dyDescent="0.3">
      <c r="A271" s="310"/>
      <c r="B271" s="41" t="s">
        <v>34</v>
      </c>
      <c r="C271" s="41" t="s">
        <v>33</v>
      </c>
      <c r="D271" s="311"/>
      <c r="E271" s="312"/>
      <c r="F271" s="312"/>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7" t="s">
        <v>396</v>
      </c>
      <c r="B308" s="318"/>
      <c r="C308" s="318"/>
      <c r="D308" s="318"/>
      <c r="E308" s="318"/>
      <c r="F308" s="319"/>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0" t="s">
        <v>30</v>
      </c>
      <c r="B322" s="311" t="s">
        <v>31</v>
      </c>
      <c r="C322" s="311"/>
      <c r="D322" s="311" t="s">
        <v>46</v>
      </c>
      <c r="E322" s="312" t="s">
        <v>310</v>
      </c>
      <c r="F322" s="312" t="s">
        <v>360</v>
      </c>
      <c r="G322" s="127"/>
    </row>
    <row r="323" spans="1:7" ht="16.5" customHeight="1" x14ac:dyDescent="0.3">
      <c r="A323" s="310"/>
      <c r="B323" s="41" t="s">
        <v>34</v>
      </c>
      <c r="C323" s="41" t="s">
        <v>33</v>
      </c>
      <c r="D323" s="311"/>
      <c r="E323" s="312"/>
      <c r="F323" s="312"/>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7" t="s">
        <v>379</v>
      </c>
      <c r="B349" s="318"/>
      <c r="C349" s="318"/>
      <c r="D349" s="318"/>
      <c r="E349" s="318"/>
      <c r="F349" s="318"/>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0" t="s">
        <v>30</v>
      </c>
      <c r="B362" s="311" t="s">
        <v>31</v>
      </c>
      <c r="C362" s="311"/>
      <c r="D362" s="311" t="s">
        <v>46</v>
      </c>
      <c r="E362" s="312" t="s">
        <v>310</v>
      </c>
      <c r="F362" s="312" t="s">
        <v>360</v>
      </c>
      <c r="G362" s="127"/>
    </row>
    <row r="363" spans="1:7" ht="16.5" customHeight="1" x14ac:dyDescent="0.3">
      <c r="A363" s="310"/>
      <c r="B363" s="41" t="s">
        <v>34</v>
      </c>
      <c r="C363" s="41" t="s">
        <v>33</v>
      </c>
      <c r="D363" s="311"/>
      <c r="E363" s="312"/>
      <c r="F363" s="312"/>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6" t="s">
        <v>379</v>
      </c>
      <c r="B383" s="316"/>
      <c r="C383" s="316"/>
      <c r="D383" s="316"/>
      <c r="E383" s="316"/>
      <c r="F383" s="316"/>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IF(D586=0,"0","NA")))</f>
        <v>0</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0" t="s">
        <v>30</v>
      </c>
      <c r="B395" s="311" t="s">
        <v>31</v>
      </c>
      <c r="C395" s="311"/>
      <c r="D395" s="311" t="s">
        <v>46</v>
      </c>
      <c r="E395" s="312" t="s">
        <v>310</v>
      </c>
      <c r="F395" s="312" t="s">
        <v>360</v>
      </c>
      <c r="G395" s="127"/>
    </row>
    <row r="396" spans="1:7" ht="16.5" customHeight="1" x14ac:dyDescent="0.3">
      <c r="A396" s="310"/>
      <c r="B396" s="41" t="s">
        <v>34</v>
      </c>
      <c r="C396" s="41" t="s">
        <v>33</v>
      </c>
      <c r="D396" s="311"/>
      <c r="E396" s="312"/>
      <c r="F396" s="312"/>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6" t="s">
        <v>379</v>
      </c>
      <c r="B435" s="316"/>
      <c r="C435" s="316"/>
      <c r="D435" s="316"/>
      <c r="E435" s="316"/>
      <c r="F435" s="316"/>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IF(D539=0,"0","NA")))</f>
        <v>0</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0" t="s">
        <v>30</v>
      </c>
      <c r="B448" s="311" t="s">
        <v>31</v>
      </c>
      <c r="C448" s="311"/>
      <c r="D448" s="311" t="s">
        <v>46</v>
      </c>
      <c r="E448" s="312" t="s">
        <v>310</v>
      </c>
      <c r="F448" s="312" t="s">
        <v>360</v>
      </c>
      <c r="G448" s="127"/>
    </row>
    <row r="449" spans="1:6" ht="16.5" customHeight="1" x14ac:dyDescent="0.3">
      <c r="A449" s="310"/>
      <c r="B449" s="41" t="s">
        <v>34</v>
      </c>
      <c r="C449" s="41" t="s">
        <v>33</v>
      </c>
      <c r="D449" s="311"/>
      <c r="E449" s="312"/>
      <c r="F449" s="312"/>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3" t="s">
        <v>379</v>
      </c>
      <c r="B471" s="314"/>
      <c r="C471" s="314"/>
      <c r="D471" s="314"/>
      <c r="E471" s="314"/>
      <c r="F471" s="314"/>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IF(D576=0,"0","NA")))</f>
        <v>0</v>
      </c>
      <c r="C476" s="140"/>
      <c r="D476" s="281" t="str">
        <f>IFERROR(E475/F475,"N.A")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5" t="s">
        <v>367</v>
      </c>
      <c r="B483" s="315"/>
      <c r="C483" s="315"/>
      <c r="D483" s="315"/>
      <c r="E483" s="185"/>
      <c r="F483" s="201"/>
    </row>
    <row r="484" spans="1:7" x14ac:dyDescent="0.3">
      <c r="A484" s="74">
        <f>B11</f>
        <v>0</v>
      </c>
      <c r="B484" s="124"/>
      <c r="C484" s="135"/>
      <c r="D484" s="124"/>
    </row>
    <row r="485" spans="1:7" ht="16.5" customHeight="1" x14ac:dyDescent="0.3">
      <c r="A485" s="310" t="s">
        <v>30</v>
      </c>
      <c r="B485" s="311" t="s">
        <v>31</v>
      </c>
      <c r="C485" s="311"/>
      <c r="D485" s="311" t="s">
        <v>46</v>
      </c>
      <c r="E485" s="312" t="s">
        <v>310</v>
      </c>
      <c r="F485" s="312" t="s">
        <v>360</v>
      </c>
      <c r="G485" s="127"/>
    </row>
    <row r="486" spans="1:7" ht="16.5" customHeight="1" x14ac:dyDescent="0.3">
      <c r="A486" s="310"/>
      <c r="B486" s="41" t="s">
        <v>34</v>
      </c>
      <c r="C486" s="41" t="s">
        <v>33</v>
      </c>
      <c r="D486" s="311"/>
      <c r="E486" s="312"/>
      <c r="F486" s="312"/>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IF(D598=0,"0","NA")))</f>
        <v>0</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0" t="s">
        <v>30</v>
      </c>
      <c r="B507" s="311" t="s">
        <v>31</v>
      </c>
      <c r="C507" s="311"/>
      <c r="D507" s="311" t="s">
        <v>46</v>
      </c>
      <c r="E507" s="312" t="s">
        <v>310</v>
      </c>
      <c r="F507" s="312" t="s">
        <v>360</v>
      </c>
      <c r="G507" s="127"/>
    </row>
    <row r="508" spans="1:7" ht="16.5" customHeight="1" x14ac:dyDescent="0.3">
      <c r="A508" s="310"/>
      <c r="B508" s="41" t="s">
        <v>34</v>
      </c>
      <c r="C508" s="41" t="s">
        <v>33</v>
      </c>
      <c r="D508" s="311"/>
      <c r="E508" s="312"/>
      <c r="F508" s="312"/>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0" t="s">
        <v>30</v>
      </c>
      <c r="B518" s="311" t="s">
        <v>31</v>
      </c>
      <c r="C518" s="311"/>
      <c r="D518" s="311" t="s">
        <v>46</v>
      </c>
      <c r="E518" s="312" t="s">
        <v>310</v>
      </c>
      <c r="F518" s="312" t="s">
        <v>360</v>
      </c>
      <c r="G518" s="127"/>
    </row>
    <row r="519" spans="1:7" ht="16.5" customHeight="1" x14ac:dyDescent="0.3">
      <c r="A519" s="310"/>
      <c r="B519" s="41" t="s">
        <v>34</v>
      </c>
      <c r="C519" s="41" t="s">
        <v>33</v>
      </c>
      <c r="D519" s="311"/>
      <c r="E519" s="312"/>
      <c r="F519" s="312"/>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0" t="s">
        <v>30</v>
      </c>
      <c r="B538" s="311" t="s">
        <v>31</v>
      </c>
      <c r="C538" s="311"/>
      <c r="D538" s="311" t="s">
        <v>46</v>
      </c>
      <c r="E538" s="312" t="s">
        <v>310</v>
      </c>
      <c r="F538" s="312" t="s">
        <v>360</v>
      </c>
      <c r="G538" s="127"/>
    </row>
    <row r="539" spans="1:7" ht="16.5" customHeight="1" x14ac:dyDescent="0.3">
      <c r="A539" s="310"/>
      <c r="B539" s="41" t="s">
        <v>34</v>
      </c>
      <c r="C539" s="41" t="s">
        <v>33</v>
      </c>
      <c r="D539" s="311"/>
      <c r="E539" s="312"/>
      <c r="F539" s="312"/>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N2KAjZEJ9jK9SR3lGi2cA9BRLaEfeitSYhms+lnMEq4mEemO3ustPeKYVJ5V2o/OTXiSBaN+OAS4Pf4JR0hNkA==" saltValue="PoV+z20mJ9bw3fDiMGnF+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0" t="s">
        <v>50</v>
      </c>
      <c r="B6" s="350"/>
      <c r="C6" s="350"/>
      <c r="D6" s="350"/>
      <c r="E6" s="350"/>
      <c r="F6" s="350"/>
      <c r="G6" s="125"/>
    </row>
    <row r="7" spans="1:7" s="12" customFormat="1" ht="21.75" customHeight="1" x14ac:dyDescent="0.45">
      <c r="A7" s="331" t="e">
        <f>#REF!</f>
        <v>#REF!</v>
      </c>
      <c r="B7" s="331"/>
      <c r="C7" s="331"/>
      <c r="D7" s="331"/>
      <c r="E7" s="331"/>
      <c r="F7" s="331"/>
      <c r="G7" s="125"/>
    </row>
    <row r="8" spans="1:7" s="12" customFormat="1" ht="24" x14ac:dyDescent="0.45">
      <c r="A8" s="14" t="s">
        <v>42</v>
      </c>
      <c r="B8" s="351">
        <f>'A4 Exploitation'!B9:F9</f>
        <v>0</v>
      </c>
      <c r="C8" s="351"/>
      <c r="D8" s="351"/>
      <c r="E8" s="351"/>
      <c r="F8" s="351"/>
      <c r="G8" s="125"/>
    </row>
    <row r="9" spans="1:7" s="12" customFormat="1" ht="24" x14ac:dyDescent="0.45">
      <c r="A9" s="15" t="s">
        <v>44</v>
      </c>
      <c r="B9" s="352">
        <f>'A4 Exploitation'!B10:F10</f>
        <v>0</v>
      </c>
      <c r="C9" s="352"/>
      <c r="D9" s="352"/>
      <c r="E9" s="352"/>
      <c r="F9" s="352"/>
      <c r="G9" s="125"/>
    </row>
    <row r="10" spans="1:7" s="12" customFormat="1" ht="24" x14ac:dyDescent="0.45">
      <c r="A10" s="14" t="s">
        <v>43</v>
      </c>
      <c r="B10" s="349">
        <f>'A4 Exploitation'!A8:F8</f>
        <v>0</v>
      </c>
      <c r="C10" s="349"/>
      <c r="D10" s="349"/>
      <c r="E10" s="349"/>
      <c r="F10" s="349"/>
      <c r="G10" s="125"/>
    </row>
    <row r="11" spans="1:7" s="12" customFormat="1" ht="24" x14ac:dyDescent="0.45">
      <c r="A11" s="14" t="s">
        <v>294</v>
      </c>
      <c r="B11" s="348">
        <f>D199</f>
        <v>0</v>
      </c>
      <c r="C11" s="348"/>
      <c r="D11" s="348"/>
      <c r="E11" s="348"/>
      <c r="F11" s="348"/>
      <c r="G11" s="125"/>
    </row>
    <row r="12" spans="1:7" s="12" customFormat="1" ht="22.5" x14ac:dyDescent="0.45">
      <c r="A12" s="11"/>
      <c r="D12" s="327"/>
      <c r="E12" s="327"/>
      <c r="F12" s="327"/>
      <c r="G12" s="327"/>
    </row>
    <row r="13" spans="1:7" s="12" customFormat="1" ht="11.25" customHeight="1" x14ac:dyDescent="0.3">
      <c r="A13" s="310" t="s">
        <v>30</v>
      </c>
      <c r="B13" s="311" t="s">
        <v>31</v>
      </c>
      <c r="C13" s="311"/>
      <c r="D13" s="311" t="s">
        <v>46</v>
      </c>
      <c r="E13" s="311" t="s">
        <v>190</v>
      </c>
      <c r="F13" s="311" t="s">
        <v>191</v>
      </c>
      <c r="G13" s="112"/>
    </row>
    <row r="14" spans="1:7" s="12" customFormat="1" ht="12.75" customHeight="1" x14ac:dyDescent="0.3">
      <c r="A14" s="310"/>
      <c r="B14" s="34" t="s">
        <v>34</v>
      </c>
      <c r="C14" s="34" t="s">
        <v>33</v>
      </c>
      <c r="D14" s="311"/>
      <c r="E14" s="311"/>
      <c r="F14" s="311"/>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5" t="s">
        <v>36</v>
      </c>
      <c r="B22" s="341"/>
      <c r="C22" s="342"/>
      <c r="D22" s="245">
        <f>SUM(B17:C21)</f>
        <v>0</v>
      </c>
    </row>
    <row r="23" spans="1:7" x14ac:dyDescent="0.3">
      <c r="A23" s="336" t="s">
        <v>295</v>
      </c>
      <c r="B23" s="337"/>
      <c r="C23" s="338"/>
      <c r="D23" s="33">
        <f>D22/(COUNT(B17:C21)*2)</f>
        <v>0</v>
      </c>
    </row>
    <row r="24" spans="1:7" s="22" customFormat="1" x14ac:dyDescent="0.3">
      <c r="A24" s="26"/>
      <c r="B24" s="27"/>
      <c r="C24" s="27"/>
      <c r="D24" s="28"/>
      <c r="G24" s="126"/>
    </row>
    <row r="25" spans="1:7" ht="19.5" x14ac:dyDescent="0.4">
      <c r="A25" s="334" t="s">
        <v>4</v>
      </c>
      <c r="B25" s="335"/>
      <c r="C25" s="335"/>
      <c r="D25" s="335"/>
      <c r="E25" s="335"/>
      <c r="F25" s="335"/>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6" t="s">
        <v>36</v>
      </c>
      <c r="B33" s="337"/>
      <c r="C33" s="338"/>
      <c r="D33" s="244">
        <f>SUM(B26:C32)</f>
        <v>0</v>
      </c>
    </row>
    <row r="34" spans="1:7" x14ac:dyDescent="0.3">
      <c r="A34" s="336" t="s">
        <v>295</v>
      </c>
      <c r="B34" s="337"/>
      <c r="C34" s="338"/>
      <c r="D34" s="33">
        <f>D33/(COUNT(B26:C32)*2)</f>
        <v>0</v>
      </c>
    </row>
    <row r="35" spans="1:7" s="22" customFormat="1" x14ac:dyDescent="0.3">
      <c r="A35" s="26"/>
      <c r="B35" s="27"/>
      <c r="C35" s="27"/>
      <c r="D35" s="28"/>
      <c r="G35" s="126"/>
    </row>
    <row r="36" spans="1:7" s="22" customFormat="1" ht="19.5" x14ac:dyDescent="0.4">
      <c r="A36" s="334" t="s">
        <v>219</v>
      </c>
      <c r="B36" s="335"/>
      <c r="C36" s="335"/>
      <c r="D36" s="335"/>
      <c r="E36" s="335"/>
      <c r="F36" s="33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6" t="s">
        <v>36</v>
      </c>
      <c r="B42" s="337"/>
      <c r="C42" s="338"/>
      <c r="D42" s="244">
        <f>SUM(B37:C41)</f>
        <v>0</v>
      </c>
      <c r="E42" s="13"/>
      <c r="F42" s="13"/>
      <c r="G42" s="126"/>
    </row>
    <row r="43" spans="1:7" s="22" customFormat="1" x14ac:dyDescent="0.3">
      <c r="A43" s="336" t="s">
        <v>295</v>
      </c>
      <c r="B43" s="337"/>
      <c r="C43" s="338"/>
      <c r="D43" s="33">
        <f>D42/(COUNT(B37:C41)*2)</f>
        <v>0</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6" t="s">
        <v>36</v>
      </c>
      <c r="B52" s="337"/>
      <c r="C52" s="338"/>
      <c r="D52" s="244">
        <f>SUM(B46:C51)</f>
        <v>0</v>
      </c>
    </row>
    <row r="53" spans="1:7" x14ac:dyDescent="0.3">
      <c r="A53" s="336" t="s">
        <v>295</v>
      </c>
      <c r="B53" s="337"/>
      <c r="C53" s="338"/>
      <c r="D53" s="33">
        <f>D52/(COUNT(B46:C51)*2)</f>
        <v>0</v>
      </c>
    </row>
    <row r="54" spans="1:7" s="22" customFormat="1" x14ac:dyDescent="0.3">
      <c r="A54" s="26"/>
      <c r="B54" s="27"/>
      <c r="C54" s="27"/>
      <c r="D54" s="28"/>
      <c r="G54" s="126"/>
    </row>
    <row r="55" spans="1:7" ht="19.5" x14ac:dyDescent="0.4">
      <c r="A55" s="334" t="s">
        <v>8</v>
      </c>
      <c r="B55" s="335"/>
      <c r="C55" s="335"/>
      <c r="D55" s="335"/>
      <c r="E55" s="335"/>
      <c r="F55" s="335"/>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6" t="s">
        <v>36</v>
      </c>
      <c r="B63" s="337"/>
      <c r="C63" s="338"/>
      <c r="D63" s="244">
        <f>SUM(B56:C62)</f>
        <v>0</v>
      </c>
    </row>
    <row r="64" spans="1:7" x14ac:dyDescent="0.3">
      <c r="A64" s="336" t="s">
        <v>295</v>
      </c>
      <c r="B64" s="337"/>
      <c r="C64" s="338"/>
      <c r="D64" s="33">
        <f>D63/(COUNT(B56:C62)*2)</f>
        <v>0</v>
      </c>
    </row>
    <row r="65" spans="1:7" s="22" customFormat="1" x14ac:dyDescent="0.3">
      <c r="A65" s="26"/>
      <c r="B65" s="27"/>
      <c r="C65" s="27"/>
      <c r="D65" s="28"/>
      <c r="G65" s="126"/>
    </row>
    <row r="66" spans="1:7" ht="19.5" x14ac:dyDescent="0.4">
      <c r="A66" s="334" t="s">
        <v>130</v>
      </c>
      <c r="B66" s="335"/>
      <c r="C66" s="335"/>
      <c r="D66" s="335"/>
      <c r="E66" s="335"/>
      <c r="F66" s="335"/>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6" t="s">
        <v>36</v>
      </c>
      <c r="B84" s="337"/>
      <c r="C84" s="338"/>
      <c r="D84" s="244">
        <f>SUM(B67:C83)</f>
        <v>0</v>
      </c>
    </row>
    <row r="85" spans="1:7" x14ac:dyDescent="0.3">
      <c r="A85" s="336" t="s">
        <v>295</v>
      </c>
      <c r="B85" s="337"/>
      <c r="C85" s="338"/>
      <c r="D85" s="33">
        <f>D84/(COUNT(B67:C83)*2)</f>
        <v>0</v>
      </c>
    </row>
    <row r="86" spans="1:7" s="22" customFormat="1" x14ac:dyDescent="0.3">
      <c r="A86" s="26"/>
      <c r="B86" s="27"/>
      <c r="C86" s="27"/>
      <c r="D86" s="28"/>
      <c r="G86" s="126"/>
    </row>
    <row r="87" spans="1:7" ht="19.5" x14ac:dyDescent="0.4">
      <c r="A87" s="334" t="s">
        <v>211</v>
      </c>
      <c r="B87" s="335"/>
      <c r="C87" s="335"/>
      <c r="D87" s="335"/>
      <c r="E87" s="335"/>
      <c r="F87" s="335"/>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6" t="s">
        <v>36</v>
      </c>
      <c r="B102" s="337"/>
      <c r="C102" s="338"/>
      <c r="D102" s="244">
        <f>SUM(B88:C101)</f>
        <v>0</v>
      </c>
    </row>
    <row r="103" spans="1:7" x14ac:dyDescent="0.3">
      <c r="A103" s="336" t="s">
        <v>295</v>
      </c>
      <c r="B103" s="337"/>
      <c r="C103" s="338"/>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4" t="s">
        <v>212</v>
      </c>
      <c r="B106" s="335"/>
      <c r="C106" s="335"/>
      <c r="D106" s="335"/>
      <c r="E106" s="335"/>
      <c r="F106" s="335"/>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6" t="s">
        <v>36</v>
      </c>
      <c r="B118" s="337"/>
      <c r="C118" s="338"/>
      <c r="D118" s="244">
        <f>SUM(B107:C117)</f>
        <v>0</v>
      </c>
      <c r="E118" s="13"/>
      <c r="F118" s="13"/>
      <c r="G118" s="126"/>
    </row>
    <row r="119" spans="1:7" s="22" customFormat="1" x14ac:dyDescent="0.3">
      <c r="A119" s="336" t="s">
        <v>295</v>
      </c>
      <c r="B119" s="337"/>
      <c r="C119" s="338"/>
      <c r="D119" s="33">
        <f>D118/(COUNT(B107:C117)*2)</f>
        <v>0</v>
      </c>
      <c r="E119" s="13"/>
      <c r="F119" s="13"/>
      <c r="G119" s="126"/>
    </row>
    <row r="120" spans="1:7" s="22" customFormat="1" x14ac:dyDescent="0.3">
      <c r="A120" s="26"/>
      <c r="B120" s="27"/>
      <c r="C120" s="27"/>
      <c r="D120" s="28"/>
      <c r="G120" s="126"/>
    </row>
    <row r="121" spans="1:7" ht="19.5" x14ac:dyDescent="0.4">
      <c r="A121" s="334" t="s">
        <v>185</v>
      </c>
      <c r="B121" s="335"/>
      <c r="C121" s="335"/>
      <c r="D121" s="335"/>
      <c r="E121" s="335"/>
      <c r="F121" s="335"/>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6" t="s">
        <v>36</v>
      </c>
      <c r="B133" s="337"/>
      <c r="C133" s="338"/>
      <c r="D133" s="244">
        <f>SUM(B122:C132)</f>
        <v>0</v>
      </c>
    </row>
    <row r="134" spans="1:7" x14ac:dyDescent="0.3">
      <c r="A134" s="336" t="s">
        <v>295</v>
      </c>
      <c r="B134" s="337"/>
      <c r="C134" s="338"/>
      <c r="D134" s="32">
        <f>D133/(COUNT(B122:C132)*2)</f>
        <v>0</v>
      </c>
    </row>
    <row r="135" spans="1:7" s="22" customFormat="1" x14ac:dyDescent="0.3">
      <c r="A135" s="26"/>
      <c r="B135" s="27"/>
      <c r="C135" s="27"/>
      <c r="D135" s="31"/>
      <c r="G135" s="126"/>
    </row>
    <row r="136" spans="1:7" ht="19.5" x14ac:dyDescent="0.4">
      <c r="A136" s="334" t="s">
        <v>71</v>
      </c>
      <c r="B136" s="335"/>
      <c r="C136" s="335"/>
      <c r="D136" s="335"/>
      <c r="E136" s="335"/>
      <c r="F136" s="335"/>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6" t="s">
        <v>36</v>
      </c>
      <c r="B149" s="337"/>
      <c r="C149" s="338"/>
      <c r="D149" s="244">
        <f>SUM(B137:C148)</f>
        <v>0</v>
      </c>
    </row>
    <row r="150" spans="1:7" x14ac:dyDescent="0.3">
      <c r="A150" s="336" t="s">
        <v>295</v>
      </c>
      <c r="B150" s="337"/>
      <c r="C150" s="338"/>
      <c r="D150" s="33">
        <f>D149/(COUNT(B137:C148)*2)</f>
        <v>0</v>
      </c>
    </row>
    <row r="151" spans="1:7" s="22" customFormat="1" x14ac:dyDescent="0.3">
      <c r="A151" s="26"/>
      <c r="B151" s="27"/>
      <c r="C151" s="27"/>
      <c r="D151" s="28"/>
      <c r="G151" s="126"/>
    </row>
    <row r="152" spans="1:7" ht="19.5" x14ac:dyDescent="0.4">
      <c r="A152" s="334" t="s">
        <v>217</v>
      </c>
      <c r="B152" s="335"/>
      <c r="C152" s="335"/>
      <c r="D152" s="335"/>
      <c r="E152" s="335"/>
      <c r="F152" s="335"/>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6" t="s">
        <v>36</v>
      </c>
      <c r="B161" s="341"/>
      <c r="C161" s="342"/>
      <c r="D161" s="245">
        <f>SUM(B153:C160)</f>
        <v>0</v>
      </c>
    </row>
    <row r="162" spans="1:7" x14ac:dyDescent="0.3">
      <c r="A162" s="336" t="s">
        <v>295</v>
      </c>
      <c r="B162" s="337"/>
      <c r="C162" s="338"/>
      <c r="D162" s="33">
        <f>D161/(COUNT(B153:C160)*2)</f>
        <v>0</v>
      </c>
    </row>
    <row r="163" spans="1:7" s="22" customFormat="1" x14ac:dyDescent="0.3">
      <c r="A163" s="26"/>
      <c r="B163" s="27"/>
      <c r="C163" s="29"/>
      <c r="D163" s="30"/>
      <c r="G163" s="126"/>
    </row>
    <row r="164" spans="1:7" ht="19.5" x14ac:dyDescent="0.4">
      <c r="A164" s="334" t="s">
        <v>77</v>
      </c>
      <c r="B164" s="335"/>
      <c r="C164" s="335"/>
      <c r="D164" s="335"/>
      <c r="E164" s="335"/>
      <c r="F164" s="335"/>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6" t="s">
        <v>36</v>
      </c>
      <c r="B169" s="337"/>
      <c r="C169" s="338"/>
      <c r="D169" s="244">
        <f>SUM(B165:C168)</f>
        <v>0</v>
      </c>
    </row>
    <row r="170" spans="1:7" x14ac:dyDescent="0.3">
      <c r="A170" s="336" t="s">
        <v>295</v>
      </c>
      <c r="B170" s="337"/>
      <c r="C170" s="338"/>
      <c r="D170" s="33">
        <f>D169/(COUNT(B165:C168)*2)</f>
        <v>0</v>
      </c>
    </row>
    <row r="171" spans="1:7" s="22" customFormat="1" x14ac:dyDescent="0.3">
      <c r="A171" s="26"/>
      <c r="B171" s="27"/>
      <c r="C171" s="27"/>
      <c r="D171" s="28"/>
      <c r="G171" s="126"/>
    </row>
    <row r="172" spans="1:7" ht="19.5" x14ac:dyDescent="0.4">
      <c r="A172" s="339" t="s">
        <v>17</v>
      </c>
      <c r="B172" s="340"/>
      <c r="C172" s="340"/>
      <c r="D172" s="340"/>
      <c r="E172" s="340"/>
      <c r="F172" s="34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6" t="s">
        <v>36</v>
      </c>
      <c r="B177" s="337"/>
      <c r="C177" s="338"/>
      <c r="D177" s="244">
        <f>SUM(B173:C176)</f>
        <v>0</v>
      </c>
    </row>
    <row r="178" spans="1:7" x14ac:dyDescent="0.3">
      <c r="A178" s="336" t="s">
        <v>295</v>
      </c>
      <c r="B178" s="337"/>
      <c r="C178" s="338"/>
      <c r="D178" s="33">
        <f>D177/(COUNT(B173:C176)*2)</f>
        <v>0</v>
      </c>
    </row>
    <row r="179" spans="1:7" s="22" customFormat="1" x14ac:dyDescent="0.3">
      <c r="A179" s="26"/>
      <c r="B179" s="27"/>
      <c r="C179" s="27"/>
      <c r="D179" s="28"/>
      <c r="G179" s="126"/>
    </row>
    <row r="180" spans="1:7" ht="19.5" x14ac:dyDescent="0.4">
      <c r="A180" s="334" t="s">
        <v>78</v>
      </c>
      <c r="B180" s="335"/>
      <c r="C180" s="335"/>
      <c r="D180" s="335"/>
      <c r="E180" s="335"/>
      <c r="F180" s="335"/>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6" t="s">
        <v>36</v>
      </c>
      <c r="B186" s="337"/>
      <c r="C186" s="338"/>
      <c r="D186" s="244">
        <f>SUM(B181:C185)</f>
        <v>0</v>
      </c>
    </row>
    <row r="187" spans="1:7" x14ac:dyDescent="0.3">
      <c r="A187" s="336" t="s">
        <v>295</v>
      </c>
      <c r="B187" s="337"/>
      <c r="C187" s="338"/>
      <c r="D187" s="33">
        <f>D186/(COUNT(B181:C185)*2)</f>
        <v>0</v>
      </c>
    </row>
    <row r="188" spans="1:7" s="22" customFormat="1" x14ac:dyDescent="0.3">
      <c r="A188" s="26"/>
      <c r="B188" s="27"/>
      <c r="C188" s="27"/>
      <c r="D188" s="28"/>
      <c r="G188" s="126"/>
    </row>
    <row r="189" spans="1:7" ht="19.5" x14ac:dyDescent="0.4">
      <c r="A189" s="334" t="s">
        <v>216</v>
      </c>
      <c r="B189" s="335"/>
      <c r="C189" s="335"/>
      <c r="D189" s="335"/>
      <c r="E189" s="335"/>
      <c r="F189" s="335"/>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6" t="s">
        <v>36</v>
      </c>
      <c r="B194" s="337"/>
      <c r="C194" s="338"/>
      <c r="D194" s="54">
        <f>SUM(B190:C193)</f>
        <v>0</v>
      </c>
    </row>
    <row r="195" spans="1:6" x14ac:dyDescent="0.3">
      <c r="A195" s="336" t="s">
        <v>295</v>
      </c>
      <c r="B195" s="337"/>
      <c r="C195" s="338"/>
      <c r="D195" s="33">
        <f>D194/(COUNT(B190:C193)*2)</f>
        <v>0</v>
      </c>
    </row>
    <row r="197" spans="1:6" ht="18" x14ac:dyDescent="0.35">
      <c r="A197" s="64" t="s">
        <v>246</v>
      </c>
      <c r="B197" s="63"/>
      <c r="C197" s="63"/>
      <c r="D197" s="295" t="e">
        <f>E197/F197</f>
        <v>#DIV/0!</v>
      </c>
      <c r="E197" s="286">
        <f>COUNTIF('A3 Technique'!F17:F193,"ok")</f>
        <v>0</v>
      </c>
      <c r="F197" s="287">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DELL</cp:lastModifiedBy>
  <cp:lastPrinted>2018-02-22T14:54:44Z</cp:lastPrinted>
  <dcterms:created xsi:type="dcterms:W3CDTF">2015-10-03T07:44:26Z</dcterms:created>
  <dcterms:modified xsi:type="dcterms:W3CDTF">2018-07-24T15:52:53Z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