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0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4" i="38" l="1"/>
  <c r="B299" i="38"/>
  <c r="D244" i="38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D627" i="42" s="1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D471" i="40" s="1"/>
  <c r="B471" i="40" s="1"/>
  <c r="F424" i="40"/>
  <c r="E424" i="40"/>
  <c r="F366" i="40"/>
  <c r="E366" i="40"/>
  <c r="D366" i="40" s="1"/>
  <c r="B366" i="40" s="1"/>
  <c r="F299" i="40"/>
  <c r="E299" i="40"/>
  <c r="D299" i="40" s="1"/>
  <c r="B299" i="40" s="1"/>
  <c r="F244" i="40"/>
  <c r="D244" i="40" s="1"/>
  <c r="B244" i="40" s="1"/>
  <c r="F244" i="38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9" i="39"/>
  <c r="A7" i="39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29" i="36"/>
  <c r="D161" i="39" l="1"/>
  <c r="D162" i="39" s="1"/>
  <c r="D149" i="39"/>
  <c r="D150" i="39" s="1"/>
  <c r="D129" i="40"/>
  <c r="B129" i="40" s="1"/>
  <c r="E244" i="40"/>
  <c r="D390" i="38"/>
  <c r="D391" i="38" s="1"/>
  <c r="D650" i="38"/>
  <c r="D651" i="38" s="1"/>
  <c r="D203" i="38"/>
  <c r="D204" i="38" s="1"/>
  <c r="D588" i="42"/>
  <c r="D589" i="42" s="1"/>
  <c r="D133" i="43"/>
  <c r="D134" i="43" s="1"/>
  <c r="D149" i="43"/>
  <c r="D150" i="43" s="1"/>
  <c r="D63" i="39"/>
  <c r="D64" i="39" s="1"/>
  <c r="D102" i="39"/>
  <c r="D103" i="39" s="1"/>
  <c r="D118" i="39"/>
  <c r="D119" i="39" s="1"/>
  <c r="D627" i="40"/>
  <c r="D245" i="40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609" i="40" s="1"/>
  <c r="D610" i="40" s="1"/>
  <c r="B144" i="29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566" i="42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609" i="42"/>
  <c r="D610" i="42" s="1"/>
  <c r="B145" i="29" s="1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198" i="39" l="1"/>
  <c r="D199" i="39" s="1"/>
  <c r="B11" i="39" s="1"/>
  <c r="D606" i="40"/>
  <c r="D607" i="40" s="1"/>
  <c r="D303" i="40"/>
  <c r="D304" i="40" s="1"/>
  <c r="B90" i="29" s="1"/>
  <c r="D248" i="38"/>
  <c r="D249" i="38" s="1"/>
  <c r="B80" i="29" s="1"/>
  <c r="D725" i="38"/>
  <c r="D726" i="38" s="1"/>
  <c r="B171" i="29" s="1"/>
  <c r="D370" i="38"/>
  <c r="D371" i="38" s="1"/>
  <c r="B98" i="29" s="1"/>
  <c r="D368" i="38"/>
  <c r="D569" i="38"/>
  <c r="D570" i="38" s="1"/>
  <c r="B134" i="29" s="1"/>
  <c r="D567" i="38"/>
  <c r="D301" i="38"/>
  <c r="D303" i="38"/>
  <c r="D304" i="38" s="1"/>
  <c r="B89" i="29" s="1"/>
  <c r="D428" i="38"/>
  <c r="D429" i="38" s="1"/>
  <c r="B107" i="29" s="1"/>
  <c r="D426" i="38"/>
  <c r="D473" i="38"/>
  <c r="D475" i="38"/>
  <c r="D476" i="38" s="1"/>
  <c r="B116" i="29" s="1"/>
  <c r="D672" i="38"/>
  <c r="D673" i="38" s="1"/>
  <c r="B152" i="29" s="1"/>
  <c r="D370" i="40"/>
  <c r="D371" i="40" s="1"/>
  <c r="B99" i="29" s="1"/>
  <c r="D198" i="43"/>
  <c r="D199" i="43" s="1"/>
  <c r="D198" i="41"/>
  <c r="D199" i="41" s="1"/>
  <c r="D606" i="38"/>
  <c r="D607" i="38" s="1"/>
  <c r="B129" i="38"/>
  <c r="D130" i="38" s="1"/>
  <c r="D131" i="38" s="1"/>
  <c r="B62" i="29" s="1"/>
  <c r="B185" i="38"/>
  <c r="D186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0" i="29" l="1"/>
  <c r="D187" i="38"/>
  <c r="B71" i="29" s="1"/>
  <c r="D729" i="38"/>
  <c r="D730" i="38" s="1"/>
  <c r="B35" i="29" s="1"/>
  <c r="B11" i="41"/>
  <c r="B181" i="29"/>
  <c r="B11" i="43"/>
  <c r="B182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<sst xmlns="http://schemas.openxmlformats.org/spreadsheetml/2006/main" count="5408" uniqueCount="762">
  <si>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</si>
  <si>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</si>
  <si>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</si>
  <si>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</si>
  <si>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</si>
  <si>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</si>
  <si>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</si>
  <si>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</si>
  <si>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</si>
  <si>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</si>
  <si>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</si>
  <si>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</si>
  <si>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</si>
  <si>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</si>
  <si>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</si>
  <si>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</si>
  <si>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</si>
  <si>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</si>
  <si>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</si>
  <si>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</si>
  <si>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</si>
  <si>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</si>
  <si>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</si>
  <si>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</si>
  <si>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</si>
  <si>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</si>
  <si>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</si>
  <si>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</si>
  <si>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</si>
  <si>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</si>
  <si>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</si>
  <si>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</si>
  <si>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</si>
  <si>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</si>
  <si>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</si>
  <si>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</si>
  <si>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</si>
  <si>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</si>
  <si>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</si>
  <si>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</si>
  <si>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</si>
  <si>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</si>
  <si>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</si>
  <si>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</si>
  <si>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</si>
  <si>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</si>
  <si>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</si>
  <si>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</si>
  <si>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</si>
  <si>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</si>
  <si>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</si>
  <si>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</si>
  <si>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</si>
  <si>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</si>
  <si>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</si>
  <si>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</si>
  <si>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</si>
  <si>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</si>
  <si>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</si>
  <si>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</si>
  <si>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</si>
  <si>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</si>
  <si>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</si>
  <si>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</si>
  <si>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</si>
  <si>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</si>
  <si>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</si>
  <si>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</si>
  <si>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</si>
  <si>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</si>
  <si>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</si>
  <si>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</si>
  <si>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</si>
  <si>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</si>
  <si>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</si>
  <si>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</si>
  <si>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</si>
  <si>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</si>
  <si>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</si>
  <si>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</si>
  <si>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</si>
  <si>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</si>
  <si>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</si>
  <si>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</si>
  <si>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</si>
  <si>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</si>
  <si>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</si>
  <si>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</si>
  <si>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</si>
  <si>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</si>
  <si>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</si>
  <si>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</si>
  <si>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</si>
  <si>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</si>
  <si>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</si>
  <si>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</si>
  <si>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</si>
  <si>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</si>
  <si>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</si>
  <si>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</si>
  <si>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</si>
  <si>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</si>
  <si>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</si>
  <si>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</si>
  <si>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</si>
  <si>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</si>
  <si>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</si>
  <si>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</si>
  <si>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</si>
  <si>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</si>
  <si>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</si>
  <si>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</si>
  <si>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</si>
  <si>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</si>
  <si>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</si>
  <si>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</si>
  <si>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</si>
  <si>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</si>
  <si>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</si>
  <si>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</si>
  <si>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</si>
  <si>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</si>
  <si>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</si>
  <si>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</si>
  <si>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</si>
  <si>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</si>
  <si>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</si>
  <si>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</si>
  <si>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</si>
  <si>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</si>
  <si>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</si>
  <si>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</si>
  <si>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</si>
  <si>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</si>
  <si>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</si>
  <si>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</si>
  <si>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</si>
  <si>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</si>
  <si>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</si>
  <si>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</si>
  <si>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</si>
  <si>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</si>
  <si>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</si>
  <si>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</si>
  <si>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</si>
  <si>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</si>
  <si>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</si>
  <si>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</si>
  <si>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</si>
  <si>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</si>
  <si>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</si>
  <si>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</si>
  <si>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</si>
  <si>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</si>
  <si>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</si>
  <si>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</si>
  <si>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</si>
  <si>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</si>
  <si>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</si>
  <si>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</si>
  <si>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</si>
  <si>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</si>
  <si>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</si>
  <si>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</si>
  <si>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</si>
  <si>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</si>
  <si>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</si>
  <si>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</si>
  <si>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</si>
  <si>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</si>
  <si>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</si>
  <si>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</si>
  <si>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</si>
  <si>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</si>
  <si>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</si>
  <si>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</si>
  <si>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</si>
  <si>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</si>
  <si>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</si>
  <si>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</si>
  <si>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</si>
  <si>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</si>
  <si>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</si>
  <si>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</si>
  <si>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</si>
  <si>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</si>
  <si>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</si>
  <si>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</si>
  <si>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</si>
  <si>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</si>
  <si>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</si>
  <si>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</si>
  <si>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</si>
  <si>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</si>
  <si>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</si>
  <si>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</si>
  <si>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</si>
  <si>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</si>
  <si>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</si>
  <si>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</si>
  <si>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</si>
  <si>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</si>
  <si>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</si>
  <si>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</si>
  <si>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</si>
  <si>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</si>
  <si>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</si>
  <si>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</si>
  <si>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</si>
  <si>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</si>
  <si>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</si>
  <si>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</si>
  <si>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</si>
  <si>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</si>
  <si>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</si>
  <si>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</si>
  <si>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</si>
  <si>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</si>
  <si>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</si>
  <si>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</si>
  <si>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</si>
  <si>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</si>
  <si>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</si>
  <si>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</si>
  <si>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</si>
  <si>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</si>
  <si>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</si>
  <si>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</si>
  <si>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</si>
  <si>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</si>
  <si>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</si>
  <si>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</si>
  <si>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</si>
  <si>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</si>
  <si>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</si>
  <si>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</si>
  <si>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</si>
  <si>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</si>
  <si>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</si>
  <si>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</si>
  <si>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</si>
  <si>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</si>
  <si>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</si>
  <si>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</si>
  <si>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</si>
  <si>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</si>
  <si>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</si>
  <si>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</si>
  <si>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</si>
  <si>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</si>
  <si>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</si>
  <si>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</si>
  <si>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</si>
  <si>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</si>
  <si>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</si>
  <si>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</si>
  <si>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</si>
  <si>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</si>
  <si>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</si>
  <si>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</si>
  <si>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</si>
  <si>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</si>
  <si>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</si>
  <si>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</si>
  <si>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</si>
  <si>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</si>
  <si>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</si>
  <si>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</si>
  <si>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</si>
  <si>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</si>
  <si>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</si>
  <si>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</si>
  <si>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</si>
  <si>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</si>
  <si>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</si>
  <si>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</si>
  <si>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</si>
  <si>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</si>
  <si>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</si>
  <si>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</si>
  <si>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</si>
  <si>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</si>
  <si>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</si>
  <si>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</si>
  <si>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</si>
  <si>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</si>
  <si>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</si>
  <si>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</si>
  <si>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</si>
  <si>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</si>
  <si>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</si>
  <si>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</si>
  <si>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</si>
  <si>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</si>
  <si>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</si>
  <si>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</si>
  <si>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</si>
  <si>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</si>
  <si>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</si>
  <si>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</si>
  <si>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</si>
  <si>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</si>
  <si>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</si>
  <si>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</si>
  <si>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</si>
  <si>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</si>
  <si>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</si>
  <si>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</si>
  <si>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</si>
  <si>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</si>
  <si>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</si>
  <si>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</si>
  <si>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</si>
  <si>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</si>
  <si>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</si>
  <si>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</si>
  <si>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</si>
  <si>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</si>
  <si>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</si>
  <si>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</si>
  <si>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</si>
  <si>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</si>
  <si>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</si>
  <si>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</si>
  <si>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</si>
  <si>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</si>
  <si>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</si>
  <si>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</si>
  <si>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</si>
  <si>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</si>
  <si>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</si>
  <si>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</si>
  <si>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</si>
  <si>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</si>
  <si>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</si>
  <si>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</si>
  <si>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</si>
  <si>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</si>
  <si>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</si>
  <si>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</si>
  <si>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</si>
  <si>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</si>
  <si>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</si>
  <si>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</si>
  <si>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</si>
  <si>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</si>
  <si>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</si>
  <si>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</si>
  <si>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</si>
  <si>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</si>
  <si>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</si>
  <si>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</si>
  <si>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</si>
  <si>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</si>
  <si>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</si>
  <si>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</si>
  <si>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</si>
  <si>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</si>
  <si>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</si>
  <si>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</si>
  <si>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</si>
  <si>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</si>
  <si>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</si>
  <si>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</si>
  <si>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</si>
  <si>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</si>
  <si>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</si>
  <si>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</si>
  <si>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</si>
  <si>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</si>
  <si>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</si>
  <si>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</si>
  <si>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</si>
  <si>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</si>
  <si>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</si>
  <si>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</si>
  <si>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</si>
  <si>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</si>
  <si>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</si>
  <si>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</si>
  <si>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</si>
  <si>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</si>
  <si>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</si>
  <si>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</si>
  <si>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</si>
  <si>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</si>
  <si>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</si>
  <si>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</si>
  <si>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</si>
  <si>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</si>
  <si>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</si>
  <si>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</si>
  <si>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</si>
  <si>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</si>
  <si>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</si>
  <si>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</si>
  <si>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</si>
  <si>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</si>
  <si>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</si>
  <si>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</si>
  <si>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</si>
  <si>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</si>
  <si>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</si>
  <si>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</si>
  <si>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</si>
  <si>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</si>
  <si>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</si>
  <si>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</si>
  <si>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</si>
  <si>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</si>
  <si>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</si>
  <si>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</si>
  <si>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</si>
  <si>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</si>
  <si>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</si>
  <si>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</si>
  <si>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</si>
  <si>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</si>
  <si>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</si>
  <si>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</si>
  <si>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</si>
  <si>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</si>
  <si>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</si>
  <si>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</si>
  <si>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</si>
  <si>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</si>
  <si>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</si>
  <si>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</si>
  <si>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</si>
  <si>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</si>
  <si>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</si>
  <si>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</si>
  <si>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</si>
  <si>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</si>
  <si>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</si>
  <si>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</si>
  <si>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</si>
  <si>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</si>
  <si>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</si>
  <si>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</si>
  <si>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</si>
  <si>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</si>
  <si>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</si>
  <si>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</si>
  <si>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</si>
  <si>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</si>
  <si>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</si>
  <si>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</si>
  <si>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</si>
  <si>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</si>
  <si>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</si>
  <si>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</si>
  <si>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</si>
  <si>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</si>
  <si>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</si>
  <si>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</si>
  <si>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</si>
  <si>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</si>
  <si>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</si>
  <si>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</si>
  <si>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</si>
  <si>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</si>
  <si>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</si>
  <si>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</si>
  <si>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</si>
  <si>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</si>
  <si>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</si>
  <si>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</si>
  <si>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</si>
  <si>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</si>
  <si>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</si>
  <si>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</si>
  <si>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</si>
  <si>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</si>
  <si>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</si>
  <si>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</si>
  <si>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Hend KAMOUN</t>
  </si>
  <si>
    <t>Directeur du magasin et chefs rayons</t>
  </si>
  <si>
    <t>BIZERTE</t>
  </si>
  <si>
    <t>Monte charge sale</t>
  </si>
  <si>
    <t>assurer le nettoyage du monte charge</t>
  </si>
  <si>
    <t>demander au fournisseur pasta fina le certificat de salubrité pour les raviolis viande et fromage</t>
  </si>
  <si>
    <t>ecaillement du revetement du sol</t>
  </si>
  <si>
    <t>Découpe de fruits et décoration  des tartes sans port de gant à la main</t>
  </si>
  <si>
    <t>port de gant obligatoire pour la manipulation des aliments sensibles</t>
  </si>
  <si>
    <t>eviter les ruptures de froid</t>
  </si>
  <si>
    <t>décoration des tartes de fruits au niveau du labo non climatisé avec attente à température ambiante des  autres tartes décongelées</t>
  </si>
  <si>
    <t>présentation des tartes aux fruits au niveau du bac des dattes
présence des barquettes de fraises au linéaire patisserie</t>
  </si>
  <si>
    <t>assurer la présentation des patisseries au linéaire patisserie</t>
  </si>
  <si>
    <t xml:space="preserve">manque de carreaux de faïence au niveau du mur
</t>
  </si>
  <si>
    <t>présence de saletés entre les tables de travail</t>
  </si>
  <si>
    <t>chariot sale</t>
  </si>
  <si>
    <t>Le tube néon du laboratoire est non protégé.
Le tube néon du rayon boulangerie est grillé.</t>
  </si>
  <si>
    <t>Les fours ne sont pas branchés au système d'aspiration.</t>
  </si>
  <si>
    <t>Mettre en marche le système d'aspiration.</t>
  </si>
  <si>
    <t>Laboratoire non climatisé.</t>
  </si>
  <si>
    <t>Ecaillement du revêtement du sol de la chambre froide négative.</t>
  </si>
  <si>
    <t>polyvalence du personnel antre le rayon traiteur et boul/pat</t>
  </si>
  <si>
    <t>eviter la ployvalence car risque de contamination croisée</t>
  </si>
  <si>
    <t>enregistrement de la desinfection des légumes sur la meme fiche que celle de la boul/pat</t>
  </si>
  <si>
    <t>température affichée au meuble salades est 3,4°C</t>
  </si>
  <si>
    <t>Température à cœur de salade mechouia est 8°C</t>
  </si>
  <si>
    <t>Protection partielle du meuble d'exposition à température ambiante.</t>
  </si>
  <si>
    <t>Protéger la totalité du meuble d'exposition.</t>
  </si>
  <si>
    <t>Le système de fermeture de la portière du meuble horizontal est défaillant.</t>
  </si>
  <si>
    <t>Réparer le système de fermeture du meuble.</t>
  </si>
  <si>
    <t>T° prélevée du meuble froid est 3,4°C
T° affichée est de l'ordre de 5,6°C.</t>
  </si>
  <si>
    <t>les grilles évaporateurs du meuble sont rouillés</t>
  </si>
  <si>
    <t>eviter l'utilisation de vinaigre</t>
  </si>
  <si>
    <t>présence d'une bouteille de vinaigre blanc dans le meuble arrière 
présence de produits de N/D non agrée par UHD</t>
  </si>
  <si>
    <t>Barbe non rasée</t>
  </si>
  <si>
    <t>sensibilisation du personnel</t>
  </si>
  <si>
    <t>eviter le double étiquetage</t>
  </si>
  <si>
    <t xml:space="preserve">double étiquetage pour les saucisses  de francfort emballées dans une barquette
</t>
  </si>
  <si>
    <t xml:space="preserve">poste lave main encombré par les bacs
</t>
  </si>
  <si>
    <t>eviter l'égouttage des bacs dans le poste lave main</t>
  </si>
  <si>
    <t>english pie chawarma non tracé pour le 16/03/19 alors qu'il y a vente sur le hit parade</t>
  </si>
  <si>
    <t>dépassement de DLC fournisseur pour les Brochettes tunisiennes DLC carrefour 20/03/19 &gt;DLC fournisseur 19/03/19</t>
  </si>
  <si>
    <t>assurer le respect des DLC des fournisseurs</t>
  </si>
  <si>
    <t xml:space="preserve">stockage de volailles dans la chambre froide  viandes rouges car Chambre froide positive de volailles en panne </t>
  </si>
  <si>
    <t>Réparer la chambre froide positive volailles</t>
  </si>
  <si>
    <t>présence de produits non agrées par uhd</t>
  </si>
  <si>
    <t>1/utilisation de désodorisant de textile dans le labo (risque de contamination chimique des viandes)
2/présence d’escalope de dinde sur la caisse de poulet entier (risque de contamination croisée)
3/présence de traces de rouille sur le couvercle du mélangeur (risque de contamination chimique des viandes)</t>
  </si>
  <si>
    <t xml:space="preserve">l'utilisation de désodorisant n'est pas conforme 
eviter le mélange de produits 
</t>
  </si>
  <si>
    <t>eliminer les traces de rouille</t>
  </si>
  <si>
    <t>Le revêtement du sol est écaillé</t>
  </si>
  <si>
    <t>Evaporateur du labo fonctionne à moitié malgré le mail envoyé par le magasin</t>
  </si>
  <si>
    <t>température du laboratoire est 17,5°C</t>
  </si>
  <si>
    <t xml:space="preserve">éclairage grillé au labo: 2 tubes néons non fonctionnels
</t>
  </si>
  <si>
    <t>mélangeur non utilisé et le mélange se fait manuellement</t>
  </si>
  <si>
    <t>plan d'action de salmonelle non appliqué dans sa totalité : planche de découpe n'est pas marquée sur le coté</t>
  </si>
  <si>
    <t>présence de traces de rouille sur le couvercle du mélangeur, stagnation d'eau dans le mélangeur
Plateaux en MDF usés et ébréchés</t>
  </si>
  <si>
    <t xml:space="preserve">Ouverture prolongée de la porte du laboratoire provoquant la hausse de la température ambiante </t>
  </si>
  <si>
    <t>1/ enregsitrement erroné de DLC sur la fiche de réception: DLC enregistré pour le poulet aplati 22/03/19 et celle du fournisseur est 24/03/19
2/le magasin n'a pas reçu le cadencier d'hachage de viandes (information communiquée au directeur le jour de l'audit)</t>
  </si>
  <si>
    <t>Réparer les jointures murales de la chambre froide.
Fixer la résine en face de la chambre froide.</t>
  </si>
  <si>
    <t>Présence de rouille dans le revêtement interne de la fabrique de glace.</t>
  </si>
  <si>
    <t>Procéder à un traitement antirouille pour cet équipement.</t>
  </si>
  <si>
    <t>température du meuble surgelé -17,4°C</t>
  </si>
  <si>
    <t>manque d'archivage des certificats de salubrité des produits surgelés</t>
  </si>
  <si>
    <t>assurer l'archivage des certificats de produits surgelés</t>
  </si>
  <si>
    <t>absence de papier seche main</t>
  </si>
  <si>
    <t>absence de produits de nettoyage desinfection</t>
  </si>
  <si>
    <t>prévoir les produits de nettoyage</t>
  </si>
  <si>
    <t xml:space="preserve">présence de couteau avec une manche de couleur jaune (risque de contamination croisée avec le rayon volaille
</t>
  </si>
  <si>
    <t>assurer le respect du code couleur</t>
  </si>
  <si>
    <t xml:space="preserve">manque de carreaux de carrelage au niveau du sol 
</t>
  </si>
  <si>
    <t>Stockage adjacent des paquets des œufs et des produits DPH.</t>
  </si>
  <si>
    <t>1/ Etiquetage non conforme : DLC , DF et lot illisibles sur le produit crème glacée de london  dairy  
2/ Etiquetage non conforme : absence de DLC , DF et lot sur le produit bavarese dolce amaro
3/ Etiquetage non conforme : absence de DF et lot sur le produit Pizza fino</t>
  </si>
  <si>
    <t>2 unités de saucisses de frankfurt non retirés dont la DLC 21/03/19</t>
  </si>
  <si>
    <t>renforcer le contrôle de DLC</t>
  </si>
  <si>
    <t>présence de givre au niveau du linéaire surgelé des crèmes glacées</t>
  </si>
  <si>
    <t>manque de 3 vitres au niveau des meubles surgelés horizontaux</t>
  </si>
  <si>
    <t>Les jointures murales de la chambre froide sont détériorées et laissent s'infiltrer l'eau de dégivrage à partir des brèches vers la zone de stockage sec.
Ecaillement du revêtement du sol devant la chambre froide.
Plinthe cassée de la chambre froide négative</t>
  </si>
  <si>
    <t>Plinthe cassée de la chambre froide négative</t>
  </si>
  <si>
    <t>Le revêtement du sol de la chambre froide positive est écaillé
Plinthe cassée de la chambre froide négative</t>
  </si>
  <si>
    <t>prévoir la protection des meubles surgelés</t>
  </si>
  <si>
    <t>Ecaillement et développement de rouille sur le présentoir des légumes.</t>
  </si>
  <si>
    <t>Repeindre le meuble d'exposition.</t>
  </si>
  <si>
    <t>Absence de dispositif de séchage aux sanitaires.</t>
  </si>
  <si>
    <t>Prévoir des dispositifs de séchage aux sanitaires.</t>
  </si>
  <si>
    <t>Les casiers des vestiaires hommes et femmes sont usés et rouillés.</t>
  </si>
  <si>
    <t>Réparer et repeindre les casiers.</t>
  </si>
  <si>
    <t>Absence de dispositif d'eau sous pression dans la zone de réception.
Absence de station de nettoyage à la poissonnerie.</t>
  </si>
  <si>
    <t>Prévoir un dispositif d'eau sous pression à la réception.
Aménager une station de nettoyage à la poissonnerie.</t>
  </si>
  <si>
    <t>Les poignées des douchettes des rayons fromage et poissonnerie sont abimées.</t>
  </si>
  <si>
    <t>Réparer les poignées des douchettes.</t>
  </si>
  <si>
    <t>Développement de rouille sur le présentoir FLEG et fabrique de glace</t>
  </si>
  <si>
    <t>Manque d'étanchéité à la porte du quai de réception.</t>
  </si>
  <si>
    <t>3 DEIV du rayon fromage sont en panne.</t>
  </si>
  <si>
    <t>Absence de local poubelle au magasin.
Les déchets sont maintenus dans un conteneur non protégé et placé à l'extérieur du magasin.</t>
  </si>
  <si>
    <t>Aménager un local déchet adapté.</t>
  </si>
  <si>
    <t>présence de givre au niveau du linéaire surgelé des crèmes glacées et produits surgelés poissonnerie</t>
  </si>
  <si>
    <t>revoir le fonctionnement de l'évaporateur</t>
  </si>
  <si>
    <t>reparer l'eclairage</t>
  </si>
  <si>
    <t>Local étroit.</t>
  </si>
  <si>
    <t>Ecaillement et développement de rouille sur les étagères d'exposition des conserves.</t>
  </si>
  <si>
    <t>Dr Raja Bouhalfaya</t>
  </si>
  <si>
    <t>Assurer les opérations de nettoyage de ce dispositif.</t>
  </si>
  <si>
    <t>Les autocontrôles de nettoyage pour les palettes n'étaient pas effectués de façon quotidienne, mais seulement 1 fois/semaine.</t>
  </si>
  <si>
    <t>Préciser les dates d'ouvertures correctes des cartons.</t>
  </si>
  <si>
    <t>Encombrement du poste lave-mains par les tapis des plateaux.
Absence de papier au niveau du distributeur. (Voir photo).</t>
  </si>
  <si>
    <t>Approvisionner le poste lave-mains en papier et éviter de l'encombrer par du matériel.</t>
  </si>
  <si>
    <t>Test e traçabilité effectué sur deux articles:
1/*2 Forêt noir: présence de deux dates d'ouvertures de cartons différentes: le 09/04 et le 28/01.
2/Verrines fraises/citrons: test de traçabilité concluant.</t>
  </si>
  <si>
    <t>Dernière vérification effectuée le 01/05/2019.</t>
  </si>
  <si>
    <t>Vérification poids des pains effectuée:
Pain 6 céréales: 230g, 228g
Pain au son: 230g, 226g
Pain semoule: 226g et 234g.</t>
  </si>
  <si>
    <t>CF négative: Manque de propreté au niveau du sol.</t>
  </si>
  <si>
    <t>Assurer les opérations de nettoyage requises.</t>
  </si>
  <si>
    <t>Les produits de pâtisserie traditionnelle exposés au magasin du fournisseur Ben Othman Saloua, étaient dépourvus d'étiquettes du fournisseur.</t>
  </si>
  <si>
    <t>Avertir le fournisseur pour avoir des étiquettes avec toutes les mentions requises.</t>
  </si>
  <si>
    <t>Manque de propreté entre le meuble froid et le meuble des produits secs.
(Voir photo).</t>
  </si>
  <si>
    <t>Renforcer le nettoyage à ce niveau.</t>
  </si>
  <si>
    <t>Assurer un nettoyage adéquat de cet équipement.</t>
  </si>
  <si>
    <t>Réaliser l'opération de décongélation au niveau du froid positif.</t>
  </si>
  <si>
    <t>Test de traçabilité pour les poulets ; lot 1300101, reçus le 11/05/2019, à la quantité de 30 pièces.
Les quantités utilisées du 12 au 14/05 était de 18 pièces, la quantité restante est alors de 12 poulets.
La quantité restante retrouvée au niveau de la CF est de 10 pièces.
Perte de traçabilité de 2 poulets.</t>
  </si>
  <si>
    <t>Absence des produits de nettoyage/désinfection référencés par UHD.</t>
  </si>
  <si>
    <t>L'approvisionnement en ces produits est nécessaire.</t>
  </si>
  <si>
    <t>Aviser le fournisseur sur cet écart.
Protéger les boules dont la cire a été endommagée.</t>
  </si>
  <si>
    <t xml:space="preserve">Dépassement de la durée de vie pour un boudin de saucisse à l’ail (Mliha) entamé le 29/04. 
</t>
  </si>
  <si>
    <t>Même opérateur pour les rayons traiteur et charcuterie/fromages.</t>
  </si>
  <si>
    <t>La polyvalence du personnel engendre un risque accru de contaminations croisées.</t>
  </si>
  <si>
    <t>Développement de moisissures au niveau d’un fromage pré-emballé Mont Régal.
(Voir photo).</t>
  </si>
  <si>
    <t>Renforcer le contrôle des produits exposés et éliminer les produits non conformes.</t>
  </si>
  <si>
    <t>Assurer l'enregistrement de la traçabilité de tous les articles de fromages.</t>
  </si>
  <si>
    <t>1/Un morceau de fromage Brie de Tarte, emballé le 14/05, n'était pas tracé dans les enregistrements de la traçabilité.
2/Absence d'enregistrement de la traçabilité des fromages blancs pour le mois de mai.</t>
  </si>
  <si>
    <t>Absence des produits de nettoyage référencés au niveau du rayon.</t>
  </si>
  <si>
    <t>La température prélevée au niveau du laboratoire était de l'ordre de 12°C;</t>
  </si>
  <si>
    <t>Veiller au maintien de la porte du labo fermée pour conserver une température adéquate.</t>
  </si>
  <si>
    <t>Vérification du thermomètre effectuée le 01/05/2019.</t>
  </si>
  <si>
    <t>Assurer un remplissage conforme des fiches de traçabilité.</t>
  </si>
  <si>
    <t xml:space="preserve">Traçabilité fabrication Boucherie: remplissage erroné de la fiche de traçabilité.(Voir photo).
</t>
  </si>
  <si>
    <t>Les produits de nettoyage/désinfection référencés n'étaient pas disponibles.</t>
  </si>
  <si>
    <t>L'acquisition de ces produits est nécessaire.</t>
  </si>
  <si>
    <t>Vente LS uniquement.</t>
  </si>
  <si>
    <t>Le balisage des produits doit être effectué en les deux langues.</t>
  </si>
  <si>
    <t>Absence d'exposition de produits surgelés, pour cause de la panne du meuble.</t>
  </si>
  <si>
    <t>Vérification du thermomètre effectuée le 03/05/2019.</t>
  </si>
  <si>
    <t>Absence de papier essuie mains au niveau du stand.</t>
  </si>
  <si>
    <t>Approvisionner le poste lave-mains en papier.</t>
  </si>
  <si>
    <t>Renforcer les opérations de nettoyage de ces éléments.</t>
  </si>
  <si>
    <t>Etat de fraicheur non satisfaisant des pommes: présence de traces de pourritures sur certains articles.</t>
  </si>
  <si>
    <t>Assurer les opérations de nettoyage pour éviter la stagnation d'eau.</t>
  </si>
  <si>
    <t>Dépassement de la DLC pour des paquets de Chips Shrimp Crackers, dont la date limite était le 12/05/2019. (Voir photo).</t>
  </si>
  <si>
    <t>Renforcer le contrôle des dates limites des produits exposés.</t>
  </si>
  <si>
    <t xml:space="preserve">Absence de retrait pour un autre paquet de la même marque, dont la DLC était le 15/05/2019.
</t>
  </si>
  <si>
    <t>Développement de moisissures au niveau des supports des portes-étiquettes des étagères des meubles froids.</t>
  </si>
  <si>
    <t>Dépassement de la DLC pour un paquet de beurre STIL.
La date limite était le 15 Avril 2019.</t>
  </si>
  <si>
    <t>Renforcer le contrôle des dates limites des produits.</t>
  </si>
  <si>
    <t>Contrôler l'aspect des produits surgelés et éliminer les produits non conformes.</t>
  </si>
  <si>
    <t>Vérification du thermomètre effectuée le 30/04/2019.</t>
  </si>
  <si>
    <t>1/Absence de l'enregistrement du relevé mensuel des températures pour le mois d'avril.
2/Le meuble d'animation n'était pas inclus dans le suivi des températures.</t>
  </si>
  <si>
    <t>Assurer le suivi des températures requises et de la totalité des meubles froids.</t>
  </si>
  <si>
    <t>Le dernier suivi de l'état de santé du personnel effectué le 11/04/2019.</t>
  </si>
  <si>
    <t>GTC hors service au niveau du magasin.</t>
  </si>
  <si>
    <t>Voir avec le service concerné l'activation de ce dispositif.</t>
  </si>
  <si>
    <t>Prévoir un local poubelle pour le magasin.</t>
  </si>
  <si>
    <t>Absence de papier essuie mains au niveau des vestiaires des femmes.
Absence de savon liquide et de papier au niveau des vestiaires des hommes.</t>
  </si>
  <si>
    <t>Approvisionner les vestiaires et les sanitaires en papier et savon.</t>
  </si>
  <si>
    <t>On rappelle que la durée de vie après entame est de J ouverture +10j pour les salamis et J ouverture+15j pour les jambons.</t>
  </si>
  <si>
    <t>Améliorer les opérations de rangement de la réserve.</t>
  </si>
  <si>
    <t>Enregistrement des produits réceptionnés du rayon traiteur et celui du rayon poissonnerie, sur la même fiche.</t>
  </si>
  <si>
    <t>Ecaillement du revêtement du sol à plusieurs niveaux.</t>
  </si>
  <si>
    <t>Procéder aux réparations nécessaires du sol.</t>
  </si>
  <si>
    <t>Température prélevée: 5,7°C</t>
  </si>
  <si>
    <t>Température affichée: 2,9°C et prélevée 6,8°C.</t>
  </si>
  <si>
    <t xml:space="preserve">Développement de rouille
Au niveau des barres métalliques des présentoirs.
</t>
  </si>
  <si>
    <t>Un traitement ant-rouille est requis à ce niveau.</t>
  </si>
  <si>
    <t>Revêtement du sol endommagé à plusieurs niveaux.</t>
  </si>
  <si>
    <t>Développement de rouille sur certaines étagères d'exposition.</t>
  </si>
  <si>
    <t>Le sol au niveau de la CF était fortement crevassé.</t>
  </si>
  <si>
    <t>Présence de givre au niveau du compartiment des crèmes glacées.</t>
  </si>
  <si>
    <t>Procéder à la réparation du revêtement du sol.</t>
  </si>
  <si>
    <t>Des opérations de dégivrage ont requises à ce niveau.</t>
  </si>
  <si>
    <t>Températures vérifiées pour les meubles froids positifs 2°C, 3,4°C, 1,6°C et 4°C;
Meuble froid négatif:
Température affichée: -20°C et vérifiée -18°C.</t>
  </si>
  <si>
    <t>Le revêtement du sol de la CF négative était écaillé.</t>
  </si>
  <si>
    <t xml:space="preserve">Un tube-néon n’était pas fonctionnel au niveau du linéaire biscuits secs.
</t>
  </si>
  <si>
    <t>Les fours n'étaient pas reliés aux hottes aspirantes.</t>
  </si>
  <si>
    <t>Revoir le système d'extraction d'air.</t>
  </si>
  <si>
    <t>CF positive:
Température affichée: 5,8°C
Température prélevée: 8°C</t>
  </si>
  <si>
    <t>Une partie de la grille de soufflage était démontée au niveau du meuble froid d’exposition</t>
  </si>
  <si>
    <t>Procéder aux réparations nécessaires du meuble.</t>
  </si>
  <si>
    <t>Température affichée: 4°C et vérifiée: 4,2°C</t>
  </si>
  <si>
    <t>Stockage avec les produits de volailles.
Température affichée: 4°C et mesurée 2°C</t>
  </si>
  <si>
    <t>Les meubles d'exposition étaient partiellement protégés.</t>
  </si>
  <si>
    <t>Prévoir des meubles correctement protégés.</t>
  </si>
  <si>
    <t xml:space="preserve">L’une des poignées de la rôtissoire était démontée.
</t>
  </si>
  <si>
    <t>Prévoir une poignée pour la rôtissoire.</t>
  </si>
  <si>
    <t>La température à cœur de la salade Méchouia: 6,4°C</t>
  </si>
  <si>
    <t>Revoir l'intensité du froid pour le meuble .</t>
  </si>
  <si>
    <t>Le revêtement du sol était endommagé à plusieurs niveaux.</t>
  </si>
  <si>
    <t>Eclairage non fonctionnel au niveau de la plonge.</t>
  </si>
  <si>
    <t>Réparer l'éclairage à ce niveau.</t>
  </si>
  <si>
    <t>CF Positive produits de volailles: 
Température affichée: 4°C et mesurée: 2°C.</t>
  </si>
  <si>
    <t>Température mesurée: 12°C</t>
  </si>
  <si>
    <t>Revoir l'intensité du fonctionnement de l'évaporateur.</t>
  </si>
  <si>
    <t>Meuble LS:
Températures affichées: 2°C et 3°C 
Températures mesurées: 4,2°C, 4,8°C et 3,4°C.</t>
  </si>
  <si>
    <t>Comptoir frigorifique du rayon:
Température affichée: 6°C et mesurée: 4,4°C</t>
  </si>
  <si>
    <t>Les systèmes de fermetures des portières du meuble froid du rayon étaient défaillants.</t>
  </si>
  <si>
    <t xml:space="preserve">Développement de rouille au niveau de la grille de soufflage du meuble d'exposition des produits charcuterie.
</t>
  </si>
  <si>
    <t>Températures affichées: 5,7°C et 7°C et celles vérifiées: 3,4 et 5,2°C</t>
  </si>
  <si>
    <t>Morceaux de carrelages démontés au niveau du stand.</t>
  </si>
  <si>
    <t>Prévoir des carreaux de carrelage pour la réparation du sol.</t>
  </si>
  <si>
    <t>Meuble négatif des produits surgelés en panne le jour de l'audit.</t>
  </si>
  <si>
    <t>Procéder à la réparation de ce meuble.</t>
  </si>
  <si>
    <t>Fournir des distributeurs de papier pour les vestiaires.</t>
  </si>
  <si>
    <t xml:space="preserve">Labo. Boucherie:  Le poste lave-mains n’était pas correctement fixé.
</t>
  </si>
  <si>
    <t>Prévoir la fixation du poste lave-mains.</t>
  </si>
  <si>
    <t>Développement de rouille au niveau de la machine de glace et du présentoir des fruits et légumes.</t>
  </si>
  <si>
    <t>Un traitement anti-rouille est à mettre en place.</t>
  </si>
  <si>
    <t>Revoir l'approvisionnement du labo boucherie en eau chaude.</t>
  </si>
  <si>
    <t>Plusieurs DEIV au niveau du magasin n'étaient pas fonctionnels.</t>
  </si>
  <si>
    <t>Prévoir un support pour la station de nettoyage de la boucherie et un dispositif d'eau en sous pression pour la réception.</t>
  </si>
  <si>
    <t>Revoir le fonctionnement de ces éléments.</t>
  </si>
  <si>
    <t>Manque d'étanchéité de la porte de la réception.</t>
  </si>
  <si>
    <t>Améliorer l'étanchéité de la porte de la réception.</t>
  </si>
  <si>
    <t>Absence de local poubelle, les déchets étaient entreposés dans une benne non protégée placée à l'extérieur du magasin.</t>
  </si>
  <si>
    <t>Aménager un local poubelle protégé pour le magasin.</t>
  </si>
  <si>
    <t>La poubelle de la salle de pause était à ouverture manuelle.</t>
  </si>
  <si>
    <t>Prévoir une poubelle à pédale à ce niveau.</t>
  </si>
  <si>
    <t>Procéder à la réparation de cette canalisation.</t>
  </si>
  <si>
    <t>Plusieurs écarts techniques n'étaient pas encore traités.</t>
  </si>
  <si>
    <t>Procéder aux réparations nécessaires au niveau du magasin.</t>
  </si>
  <si>
    <t>Le GTC était hors service au niveau du magasin.</t>
  </si>
  <si>
    <t>Procéder aux réglages nécessaires des alarmes.</t>
  </si>
  <si>
    <t>Présence de givre au niveau de l'un des compartiments des meubles des surgelés.</t>
  </si>
  <si>
    <t>Etat de fonctionnement défaillant du monte-charges de la zone de la réception.</t>
  </si>
  <si>
    <t>Procéder au dégivrage de cet élément.</t>
  </si>
  <si>
    <t>Procéder aux réparations du monte charge.</t>
  </si>
  <si>
    <t>1/Les planches de découpe étaient fortement fissurées.
2/Développement de rouille sur les parois et le couvercle du mélangeur</t>
  </si>
  <si>
    <t>1/Prévoir le rabotage de ces planches de découpe.
2/Prévoir l'entretien du mélangeur.</t>
  </si>
  <si>
    <t>Développement de rouille au niveau des étagères d'exposition des biscuits secs.</t>
  </si>
  <si>
    <t>Prévoir un traitement anti-rouille à ce niveau.</t>
  </si>
  <si>
    <t>Accumulation de souillures à l'intérieur du monte-charges: Manque de propreté à ce niveau.</t>
  </si>
  <si>
    <t>1/Prévoir un emplacement distinct éloigné des produits pour ces dispositifs.
2/Eviter la polyvalence du personnel.</t>
  </si>
  <si>
    <t>Manque de propreté au niveau des étagères d'exposition des farines et sucre.</t>
  </si>
  <si>
    <t>Améliorer le nettoyage de ces étagères.</t>
  </si>
  <si>
    <t xml:space="preserve">
Certains piques prix utilisés au niveau du stand étaient rouillés.
</t>
  </si>
  <si>
    <t>Eliminer les piques prix rouillés .</t>
  </si>
  <si>
    <t xml:space="preserve">Manque de propreté au niveau du meuble froid d'exposition : attention aux cadavres d'insectes.
</t>
  </si>
  <si>
    <t>Renforcer les opérations de nettoyage des meubles froids.</t>
  </si>
  <si>
    <t>Présence de givre à l’intérieur de certains emballages de produits de la mer FAKAM.
La température affichée au niveau du meuble est de -20°C.</t>
  </si>
  <si>
    <t>La décongélation des produits était effectuée au niveau du stand, donc à température ambiante.(Voir photo).</t>
  </si>
  <si>
    <t>1/Le nettoyage et le rabotage de ces éléments sont préconisés.
2/Prévoir des plateaux pour l'entreposage des produits.
3/Remplacer les plateaux usés.</t>
  </si>
  <si>
    <t xml:space="preserve">1/Les planches de découpe étaient fortement rayées et non correctement nettoyées.
2/Entreposage des produits directement sur les tables de travail.
3/Certains plateaux étaient ébréchés.
(Voir photos).
</t>
  </si>
  <si>
    <t>Absence de la dénomination du produits en arabe pour les articles poissons de soupe et maigre.</t>
  </si>
  <si>
    <t>Dernière opération de vérification effectuée le 17/04/2019.</t>
  </si>
  <si>
    <t>Effectuer les opérations d'autocontrôles des palettes quotidiennement.</t>
  </si>
  <si>
    <t>Etat de propreté insatisfaisant des vitres de la rôtissoire; présence de traces de gras à ce niveau.</t>
  </si>
  <si>
    <t>La décontamination des œufs et des fruits pour le rayon Boul./Pat, était effectuée sur la même feuille.
L'enregistrement de ces opérations était effectué sur la même ligne, exemple: les dates du 09/05 et du 10/05.</t>
  </si>
  <si>
    <t>Prévoir des enregistrements distincts pour la décontamination des œufs et des autres crudités.</t>
  </si>
  <si>
    <t>Assurer l'enregistrement de la traçabilité de tous les articles utilisés au rayon.</t>
  </si>
  <si>
    <t xml:space="preserve">Etiquettes illisibles pour les boules de fromages Edam de Land ’Or.
Certaines boules présentaient un écaillement de leurs cires. (Voir photo).
</t>
  </si>
  <si>
    <t>Le plan d'action suite à la détection de la salmonelle,  n'était pas totalement appliqué et cela pour cause de la non disponibilité des produits désinfectants référencés au niveau du magasin; pour cela les opérations de nettoyage/désinfection des locaux et des équipements ne peuvent pas être efficacement maitrisées.</t>
  </si>
  <si>
    <t>Les opérations de nettoyage et de désinfection, doivent être réalisées en utilisant des produits homologués indiquées au niveau des protocoles de nettoyage.</t>
  </si>
  <si>
    <t xml:space="preserve">1/Entreposage des plaques de prix directement dans l’étal. (Voir photo).
2/Vu l'absence du poissonnier le jour de l'audit, le chargé du rayon FLEG assure le service au niveau de ce rayon.
</t>
  </si>
  <si>
    <t>Prévoir des enregistrements distinct pour les produits réceptionnés pour chaque rayon.</t>
  </si>
  <si>
    <t>Absence des produits de nettoyage référencés indiqués dans le protocole de nettoyage.</t>
  </si>
  <si>
    <t>1/Manque de propreté en dessous es caisses des pommes de terre: souillures par de la terre.
2/Manque de propreté au niveau des grilles de soufflage du meuble des produits 4 émet gamme.</t>
  </si>
  <si>
    <t>Assurer les opérations de contrôle et de tri des produits.</t>
  </si>
  <si>
    <t>1/Débordement d’eau depuis un récipient utilisé pour la collecte d’eau en provenance d’une canalisation rompue.
2/Accumulation de vieux matériels dans une partie de la réserve, ce qui peut entraver les opérations de nettoyage et constituer des gites pour les nuisibles.</t>
  </si>
  <si>
    <t>La séparation par catégorie de produits alimentaires et non alimentaires n'était pas totalement assurée.</t>
  </si>
  <si>
    <t>Respecter les dates de restait des produits; on rappelle que la date de retrait des produits est de DLC- 1 semaine.</t>
  </si>
  <si>
    <t>Le nettoyage de ces éléments est requis.</t>
  </si>
  <si>
    <t>Absence de l'affichage du référentiel au niveau du rayon.</t>
  </si>
  <si>
    <t>Afficher le référentiel 2019 au niveau du rayon.</t>
  </si>
  <si>
    <t>Absence de local poubelle au niveau du magasin. Les déchets étaient entreposés au niveau d'une benne à l'extérieur. (Voir photo).</t>
  </si>
  <si>
    <t xml:space="preserve">Les produits non conformes du rayon PLS: les œufs et les yaourts, n’étaient pas placés au froid. (Voir photo).
</t>
  </si>
  <si>
    <t>Placer ces produits au niveau d'une armoire froide destinée aux produits casse/retours.</t>
  </si>
  <si>
    <t>Procéder à la réparation de ces systèmes de fermetures.</t>
  </si>
  <si>
    <t>L'entretien des grilles de soufflage des meubles est préconisé.</t>
  </si>
  <si>
    <t>Développement de rouille au niveau de la machine à glace.</t>
  </si>
  <si>
    <t>L'entretien de a machine à glace est nécessaire.</t>
  </si>
  <si>
    <t>Absence de distributeurs de papier au niveau des vestiaires.</t>
  </si>
  <si>
    <t>1/Absence de dispositif d'eau en sous pression pour la zone de la réception.
2/Plonge boucherie:
La station de nettoyage était dépourvu de support pour le produit de nettoyage
3/Absence de station de nettoyage au niveau de la poissonnerie.</t>
  </si>
  <si>
    <t>Plonge boucherie: 
L'eau chaude parvient tardivement avec un faible débit.</t>
  </si>
  <si>
    <t>Présence de stagnation d'eau en provenance d'une canalisation rompue au niveau de la réserve.</t>
  </si>
  <si>
    <t>Absence de protection du quai .
Manque d'étanchéité de la porte de la réception.</t>
  </si>
  <si>
    <t>1/Prévoir une protection du quai.
2/Améliorer l'étanchéité de la porte de la réception.</t>
  </si>
  <si>
    <t>L'entretien de ces éléments est requis.</t>
  </si>
  <si>
    <t>1/Manque de protection pour le compartiment bas du meuble des surgelés.
2/Certains afficheurs de températures des meubles froids n'étaient pas fonctionnels.
3/Revêtement écaillé de certaines étagères des meubles froids.</t>
  </si>
  <si>
    <t>1/La protection de ce meuble est nécessaire afin de garantir des températures adéquates
2/Assurer la réparation des afficheurs.
3/L'entretien des étagères d'exposition est nécessaire.</t>
  </si>
  <si>
    <t>Procéder au remplacement de ces élément.</t>
  </si>
  <si>
    <t>Revoir l'intensité du froid au niveau de la CF positive.
Dépassement de la température requise de 4°C.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</si>
</sst>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6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41" fillId="0" borderId="4" xfId="0" applyFont="1" applyBorder="1" applyAlignment="1" applyProtection="1">
      <alignment wrapText="1"/>
      <protection locked="0"/>
    </xf>
    <xf numFmtId="0" fontId="37" fillId="0" borderId="2" xfId="0" applyFont="1" applyFill="1" applyBorder="1" applyAlignment="1" applyProtection="1">
      <alignment wrapText="1"/>
      <protection locked="0"/>
    </xf>
    <xf numFmtId="165" fontId="37" fillId="0" borderId="2" xfId="0" applyNumberFormat="1" applyFont="1" applyFill="1" applyBorder="1" applyAlignment="1" applyProtection="1">
      <alignment horizontal="left" wrapText="1"/>
      <protection hidden="1"/>
    </xf>
    <xf numFmtId="9" fontId="6" fillId="0" borderId="1" xfId="0" applyNumberFormat="1" applyFont="1" applyFill="1" applyBorder="1" applyAlignment="1" applyProtection="1">
      <alignment wrapText="1"/>
      <protection locked="0"/>
    </xf>
    <xf numFmtId="0" fontId="35" fillId="0" borderId="1" xfId="1" applyFont="1" applyBorder="1" applyAlignment="1" applyProtection="1">
      <alignment vertical="center" wrapText="1"/>
    </xf>
    <xf numFmtId="0" fontId="35" fillId="0" borderId="1" xfId="0" applyFont="1" applyFill="1" applyBorder="1" applyAlignment="1" applyProtection="1">
      <alignment horizontal="left" wrapText="1"/>
      <protection locked="0"/>
    </xf>
    <xf numFmtId="0" fontId="47" fillId="0" borderId="1" xfId="0" applyFont="1" applyBorder="1" applyAlignment="1" applyProtection="1">
      <alignment wrapText="1"/>
      <protection locked="0"/>
    </xf>
    <xf numFmtId="0" fontId="35" fillId="0" borderId="1" xfId="0" applyFont="1" applyFill="1" applyBorder="1" applyAlignment="1" applyProtection="1">
      <alignment horizontal="left" vertical="top"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 applyProtection="1">
      <alignment horizontal="left" vertical="top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9" fontId="37" fillId="0" borderId="1" xfId="0" applyNumberFormat="1" applyFont="1" applyFill="1" applyBorder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37" fillId="2" borderId="7" xfId="0" applyFont="1" applyFill="1" applyBorder="1" applyAlignment="1" applyProtection="1">
      <alignment horizontal="left" vertical="top" wrapText="1"/>
      <protection locked="0"/>
    </xf>
    <xf numFmtId="0" fontId="35" fillId="0" borderId="18" xfId="1" applyFont="1" applyFill="1" applyBorder="1" applyAlignment="1" applyProtection="1">
      <alignment wrapText="1"/>
    </xf>
    <xf numFmtId="0" fontId="35" fillId="0" borderId="17" xfId="1" applyFont="1" applyFill="1" applyBorder="1" applyAlignment="1" applyProtection="1"/>
    <xf numFmtId="0" fontId="37" fillId="20" borderId="1" xfId="0" applyFont="1" applyFill="1" applyBorder="1" applyAlignment="1" applyProtection="1">
      <alignment horizontal="center" vertical="center" wrapText="1"/>
      <protection locked="0"/>
    </xf>
    <xf numFmtId="0" fontId="37" fillId="2" borderId="1" xfId="0" applyFont="1" applyFill="1" applyBorder="1" applyAlignment="1" applyProtection="1">
      <alignment vertical="top" wrapText="1"/>
      <protection locked="0"/>
    </xf>
    <xf numFmtId="0" fontId="37" fillId="20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horizontal="left" vertical="top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FFFF"/>
      <color rgb="FF0083E6"/>
      <color rgb="FF0088EE"/>
      <color rgb="FFFF5050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0.91176470588235292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2800"/>
        <c:axId val="-343836816"/>
      </c:barChart>
      <c:catAx>
        <c:axId val="-34384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36816"/>
        <c:crosses val="autoZero"/>
        <c:auto val="1"/>
        <c:lblAlgn val="ctr"/>
        <c:lblOffset val="100"/>
        <c:noMultiLvlLbl val="0"/>
      </c:catAx>
      <c:valAx>
        <c:axId val="-34383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0093280"/>
        <c:axId val="-519000352"/>
      </c:barChart>
      <c:catAx>
        <c:axId val="-68009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19000352"/>
        <c:crosses val="autoZero"/>
        <c:auto val="1"/>
        <c:lblAlgn val="ctr"/>
        <c:lblOffset val="100"/>
        <c:noMultiLvlLbl val="0"/>
      </c:catAx>
      <c:valAx>
        <c:axId val="-51900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009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0.95652173913043481</c:v>
                </c:pt>
                <c:pt idx="1">
                  <c:v>0.54545454545454541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73740336"/>
        <c:axId val="-673735440"/>
      </c:barChart>
      <c:catAx>
        <c:axId val="-67374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73735440"/>
        <c:crosses val="autoZero"/>
        <c:auto val="1"/>
        <c:lblAlgn val="ctr"/>
        <c:lblOffset val="100"/>
        <c:noMultiLvlLbl val="0"/>
      </c:catAx>
      <c:valAx>
        <c:axId val="-67373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7374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0.80263157894736847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136"/>
        <c:axId val="-336658592"/>
      </c:barChart>
      <c:catAx>
        <c:axId val="-33665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8592"/>
        <c:crosses val="autoZero"/>
        <c:auto val="1"/>
        <c:lblAlgn val="ctr"/>
        <c:lblOffset val="100"/>
        <c:noMultiLvlLbl val="0"/>
      </c:catAx>
      <c:valAx>
        <c:axId val="-33665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0.8529411764705882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47712"/>
        <c:axId val="-336648800"/>
      </c:barChart>
      <c:catAx>
        <c:axId val="-33664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8800"/>
        <c:crosses val="autoZero"/>
        <c:auto val="1"/>
        <c:lblAlgn val="ctr"/>
        <c:lblOffset val="100"/>
        <c:noMultiLvlLbl val="0"/>
      </c:catAx>
      <c:valAx>
        <c:axId val="-33664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4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0432"/>
        <c:axId val="-336661312"/>
      </c:barChart>
      <c:catAx>
        <c:axId val="-33665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1312"/>
        <c:crosses val="autoZero"/>
        <c:auto val="1"/>
        <c:lblAlgn val="ctr"/>
        <c:lblOffset val="100"/>
        <c:noMultiLvlLbl val="0"/>
      </c:catAx>
      <c:valAx>
        <c:axId val="-33666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0.70901639344262291</c:v>
                </c:pt>
                <c:pt idx="1">
                  <c:v>0.70614035087719296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680"/>
        <c:axId val="-336655872"/>
      </c:barChart>
      <c:catAx>
        <c:axId val="-33665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5872"/>
        <c:crosses val="autoZero"/>
        <c:auto val="1"/>
        <c:lblAlgn val="ctr"/>
        <c:lblOffset val="100"/>
        <c:noMultiLvlLbl val="0"/>
      </c:catAx>
      <c:valAx>
        <c:axId val="-33665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0.85245901639344257</c:v>
                </c:pt>
                <c:pt idx="1">
                  <c:v>0.83477011494252873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62400"/>
        <c:axId val="-336647168"/>
      </c:barChart>
      <c:catAx>
        <c:axId val="-33666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7168"/>
        <c:crosses val="autoZero"/>
        <c:auto val="1"/>
        <c:lblAlgn val="ctr"/>
        <c:lblOffset val="100"/>
        <c:noMultiLvlLbl val="0"/>
      </c:catAx>
      <c:valAx>
        <c:axId val="-33664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6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0.78073770491803274</c:v>
                </c:pt>
                <c:pt idx="1">
                  <c:v>0.77045523290986084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36651520"/>
        <c:axId val="-336660768"/>
        <c:extLst/>
      </c:barChart>
      <c:catAx>
        <c:axId val="-336651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0768"/>
        <c:crosses val="autoZero"/>
        <c:auto val="1"/>
        <c:lblAlgn val="ctr"/>
        <c:lblOffset val="100"/>
        <c:noMultiLvlLbl val="0"/>
      </c:catAx>
      <c:valAx>
        <c:axId val="-3366607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0.56362500000000004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36652608"/>
        <c:axId val="-336652064"/>
        <c:extLst/>
      </c:barChart>
      <c:catAx>
        <c:axId val="-33665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064"/>
        <c:crosses val="autoZero"/>
        <c:auto val="1"/>
        <c:lblAlgn val="ctr"/>
        <c:lblOffset val="100"/>
        <c:noMultiLvlLbl val="0"/>
      </c:catAx>
      <c:valAx>
        <c:axId val="-33665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5520"/>
        <c:axId val="-343844976"/>
      </c:barChart>
      <c:catAx>
        <c:axId val="-34384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976"/>
        <c:crosses val="autoZero"/>
        <c:auto val="1"/>
        <c:lblAlgn val="ctr"/>
        <c:lblOffset val="100"/>
        <c:noMultiLvlLbl val="0"/>
      </c:catAx>
      <c:valAx>
        <c:axId val="-34384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0.69047619047619047</c:v>
                </c:pt>
                <c:pt idx="1">
                  <c:v>0.91025641025641024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328"/>
        <c:axId val="-343851504"/>
      </c:barChart>
      <c:catAx>
        <c:axId val="-34384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51504"/>
        <c:crosses val="autoZero"/>
        <c:auto val="1"/>
        <c:lblAlgn val="ctr"/>
        <c:lblOffset val="100"/>
        <c:noMultiLvlLbl val="0"/>
      </c:catAx>
      <c:valAx>
        <c:axId val="-34385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0.80952380952380953</c:v>
                </c:pt>
                <c:pt idx="1">
                  <c:v>0.91249999999999998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872"/>
        <c:axId val="-343846608"/>
      </c:barChart>
      <c:catAx>
        <c:axId val="-34384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6608"/>
        <c:crosses val="autoZero"/>
        <c:auto val="1"/>
        <c:lblAlgn val="ctr"/>
        <c:lblOffset val="100"/>
        <c:noMultiLvlLbl val="0"/>
      </c:catAx>
      <c:valAx>
        <c:axId val="-34384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0.84210526315789469</c:v>
                </c:pt>
                <c:pt idx="1">
                  <c:v>0.59210526315789469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39536"/>
        <c:axId val="-343844432"/>
      </c:barChart>
      <c:catAx>
        <c:axId val="-34383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432"/>
        <c:crosses val="autoZero"/>
        <c:auto val="1"/>
        <c:lblAlgn val="ctr"/>
        <c:lblOffset val="100"/>
        <c:noMultiLvlLbl val="0"/>
      </c:catAx>
      <c:valAx>
        <c:axId val="-34384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3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0.63043478260869568</c:v>
                </c:pt>
                <c:pt idx="1">
                  <c:v>0.91860465116279066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8144"/>
        <c:axId val="-445132704"/>
      </c:barChart>
      <c:catAx>
        <c:axId val="-4451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2704"/>
        <c:crosses val="autoZero"/>
        <c:auto val="1"/>
        <c:lblAlgn val="ctr"/>
        <c:lblOffset val="100"/>
        <c:noMultiLvlLbl val="0"/>
      </c:catAx>
      <c:valAx>
        <c:axId val="-44513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0.89743589743589747</c:v>
                </c:pt>
                <c:pt idx="1">
                  <c:v>0.8970588235294118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7056"/>
        <c:axId val="-445130528"/>
      </c:barChart>
      <c:catAx>
        <c:axId val="-44513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0528"/>
        <c:crosses val="autoZero"/>
        <c:auto val="1"/>
        <c:lblAlgn val="ctr"/>
        <c:lblOffset val="100"/>
        <c:noMultiLvlLbl val="0"/>
      </c:catAx>
      <c:valAx>
        <c:axId val="-44513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0.81034482758620685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3248"/>
        <c:axId val="-445136512"/>
      </c:barChart>
      <c:catAx>
        <c:axId val="-44513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6512"/>
        <c:crosses val="autoZero"/>
        <c:auto val="1"/>
        <c:lblAlgn val="ctr"/>
        <c:lblOffset val="100"/>
        <c:noMultiLvlLbl val="0"/>
      </c:catAx>
      <c:valAx>
        <c:axId val="-445136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27808"/>
        <c:axId val="-445126176"/>
      </c:barChart>
      <c:catAx>
        <c:axId val="-44512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26176"/>
        <c:crosses val="autoZero"/>
        <c:auto val="1"/>
        <c:lblAlgn val="ctr"/>
        <c:lblOffset val="100"/>
        <c:noMultiLvlLbl val="0"/>
      </c:catAx>
      <c:valAx>
        <c:axId val="-44512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2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B2" sqref="B2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30" t="s">
        <v>277</v>
      </c>
      <c r="B18" s="430"/>
      <c r="C18" s="430"/>
      <c r="D18" s="431" t="s">
        <v>478</v>
      </c>
      <c r="E18" s="431"/>
      <c r="F18" s="431"/>
      <c r="G18" s="431"/>
      <c r="H18" s="431"/>
      <c r="I18" s="431"/>
      <c r="J18" s="431"/>
      <c r="K18" s="431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2" t="s">
        <v>278</v>
      </c>
      <c r="B21" s="432"/>
      <c r="C21" s="432"/>
      <c r="D21" s="432"/>
      <c r="E21" s="432"/>
      <c r="F21" s="432"/>
      <c r="G21" s="432"/>
      <c r="H21" s="432"/>
      <c r="I21" s="432"/>
      <c r="J21" s="432"/>
      <c r="K21" s="432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6" t="s">
        <v>280</v>
      </c>
      <c r="C23" s="426"/>
      <c r="D23" s="49"/>
      <c r="E23" s="49"/>
      <c r="F23" s="49"/>
      <c r="G23" s="49"/>
      <c r="H23" s="49"/>
      <c r="I23" s="49"/>
      <c r="J23" s="48" t="str">
        <f>D18</f>
        <v>BIZERTE</v>
      </c>
    </row>
    <row r="24" spans="1:11" ht="33" customHeight="1" x14ac:dyDescent="0.25">
      <c r="A24" s="57" t="s">
        <v>281</v>
      </c>
      <c r="B24" s="425">
        <f>AVERAGE('A1 Exploitation'!D730,'A1 Technique'!D199)</f>
        <v>0.78073770491803274</v>
      </c>
      <c r="C24" s="425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5">
        <f>AVERAGE('A2 Exploitation'!D730,'A2 Technique'!D199)</f>
        <v>0.77045523290986084</v>
      </c>
      <c r="C25" s="425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5" t="e">
        <f>AVERAGE('A3 Exploitation'!D730,'A3 Technique'!D199)</f>
        <v>#DIV/0!</v>
      </c>
      <c r="C26" s="425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5" t="e">
        <f>AVERAGE('A4 Exploitation'!D730,'A4 Technique'!D199)</f>
        <v>#DIV/0!</v>
      </c>
      <c r="C27" s="425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5"/>
      <c r="C28" s="425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5"/>
      <c r="C29" s="425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6" t="s">
        <v>287</v>
      </c>
      <c r="C33" s="426"/>
      <c r="D33" s="49"/>
      <c r="E33" s="49"/>
      <c r="F33" s="49"/>
      <c r="G33" s="49"/>
      <c r="H33" s="49"/>
      <c r="I33" s="49"/>
      <c r="J33" s="48" t="str">
        <f>D18</f>
        <v>BIZERTE</v>
      </c>
    </row>
    <row r="34" spans="1:10" ht="33" customHeight="1" x14ac:dyDescent="0.25">
      <c r="A34" s="57" t="s">
        <v>281</v>
      </c>
      <c r="B34" s="425">
        <f>'A1 Exploitation'!D730</f>
        <v>0.85245901639344257</v>
      </c>
      <c r="C34" s="425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5">
        <f>'A2 Exploitation'!D730</f>
        <v>0.83477011494252873</v>
      </c>
      <c r="C35" s="425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5" t="e">
        <f>'A3 Exploitation'!D730</f>
        <v>#DIV/0!</v>
      </c>
      <c r="C36" s="425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5">
        <f>'A4 Exploitation'!D730</f>
        <v>-0.5</v>
      </c>
      <c r="C37" s="425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5"/>
      <c r="C38" s="425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5"/>
      <c r="C39" s="425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9" t="s">
        <v>288</v>
      </c>
      <c r="C42" s="429"/>
      <c r="D42" s="49"/>
      <c r="E42" s="49"/>
      <c r="F42" s="49"/>
      <c r="G42" s="49"/>
      <c r="H42" s="49"/>
      <c r="I42" s="49"/>
      <c r="J42" s="48" t="str">
        <f>D18</f>
        <v>BIZERTE</v>
      </c>
    </row>
    <row r="43" spans="1:10" ht="33" customHeight="1" x14ac:dyDescent="0.25">
      <c r="A43" s="57" t="s">
        <v>281</v>
      </c>
      <c r="B43" s="425">
        <f>AVERAGE('A1 Exploitation'!D728, 'A1 Technique'!D197)</f>
        <v>0.56362500000000004</v>
      </c>
      <c r="C43" s="425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5" t="e">
        <f>AVERAGE('A2 Exploitation'!D728, 'A2 Technique'!D197)</f>
        <v>#DIV/0!</v>
      </c>
      <c r="C44" s="425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5" t="e">
        <f>AVERAGE('A3 Exploitation'!D728, 'A3 Technique'!D197)</f>
        <v>#DIV/0!</v>
      </c>
      <c r="C45" s="425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5" t="e">
        <f>AVERAGE('A4 Exploitation'!D728, 'A4 Technique'!D197)</f>
        <v>#DIV/0!</v>
      </c>
      <c r="C46" s="425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5"/>
      <c r="C47" s="425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5"/>
      <c r="C48" s="425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6" t="s">
        <v>289</v>
      </c>
      <c r="C51" s="426"/>
      <c r="D51" s="49"/>
      <c r="E51" s="49"/>
      <c r="F51" s="49"/>
      <c r="G51" s="49"/>
      <c r="H51" s="49"/>
      <c r="I51" s="49"/>
      <c r="J51" s="48" t="str">
        <f>D18</f>
        <v>BIZERTE</v>
      </c>
    </row>
    <row r="52" spans="1:10" ht="33" customHeight="1" x14ac:dyDescent="0.25">
      <c r="A52" s="57" t="s">
        <v>281</v>
      </c>
      <c r="B52" s="428">
        <f>'A1 Exploitation'!D48</f>
        <v>0.91666666666666663</v>
      </c>
      <c r="C52" s="428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8">
        <f>'A2 Exploitation'!D48</f>
        <v>0.91176470588235292</v>
      </c>
      <c r="C53" s="428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8" t="e">
        <f>'A3 Exploitation'!D48</f>
        <v>#DIV/0!</v>
      </c>
      <c r="C54" s="428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8" t="e">
        <f>'A4 Exploitation'!D48</f>
        <v>#DIV/0!</v>
      </c>
      <c r="C55" s="428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8"/>
      <c r="C56" s="428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8"/>
      <c r="C57" s="428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6" t="s">
        <v>290</v>
      </c>
      <c r="C60" s="426"/>
      <c r="D60" s="49"/>
      <c r="E60" s="49"/>
      <c r="F60" s="49"/>
      <c r="G60" s="49"/>
      <c r="H60" s="49"/>
      <c r="I60" s="49"/>
      <c r="J60" s="48" t="str">
        <f>D18</f>
        <v>BIZERTE</v>
      </c>
    </row>
    <row r="61" spans="1:10" ht="33" customHeight="1" x14ac:dyDescent="0.25">
      <c r="A61" s="57" t="s">
        <v>281</v>
      </c>
      <c r="B61" s="425" t="e">
        <f>'A1 Exploitation'!D131</f>
        <v>#DIV/0!</v>
      </c>
      <c r="C61" s="425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5" t="e">
        <f>'A2 Exploitation'!D131</f>
        <v>#DIV/0!</v>
      </c>
      <c r="C62" s="425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5" t="e">
        <f>'A3 Exploitation'!D131</f>
        <v>#DIV/0!</v>
      </c>
      <c r="C63" s="425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5">
        <f>'A4 Exploitation'!D131</f>
        <v>-0.5</v>
      </c>
      <c r="C64" s="425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5"/>
      <c r="C65" s="425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5"/>
      <c r="C66" s="425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6" t="s">
        <v>464</v>
      </c>
      <c r="C69" s="426"/>
      <c r="D69" s="49"/>
      <c r="E69" s="49"/>
      <c r="F69" s="49"/>
      <c r="G69" s="49"/>
      <c r="H69" s="49"/>
      <c r="I69" s="49"/>
      <c r="J69" s="48" t="str">
        <f>D18</f>
        <v>BIZERTE</v>
      </c>
    </row>
    <row r="70" spans="1:10" ht="33" customHeight="1" x14ac:dyDescent="0.25">
      <c r="A70" s="57" t="s">
        <v>281</v>
      </c>
      <c r="B70" s="425">
        <f>'A1 Exploitation'!D187</f>
        <v>0.69047619047619047</v>
      </c>
      <c r="C70" s="425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5">
        <f>'A2 Exploitation'!D187</f>
        <v>0.91025641025641024</v>
      </c>
      <c r="C71" s="425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5" t="e">
        <f>'A3 Exploitation'!D187</f>
        <v>#DIV/0!</v>
      </c>
      <c r="C72" s="425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5" t="e">
        <f>'A4 Exploitation'!D187</f>
        <v>#DIV/0!</v>
      </c>
      <c r="C73" s="425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5"/>
      <c r="C74" s="425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5"/>
      <c r="C75" s="425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6" t="s">
        <v>465</v>
      </c>
      <c r="C78" s="426"/>
      <c r="D78" s="49"/>
      <c r="E78" s="49"/>
      <c r="F78" s="49"/>
      <c r="G78" s="49"/>
      <c r="H78" s="49"/>
      <c r="I78" s="49"/>
      <c r="J78" s="48" t="str">
        <f>D18</f>
        <v>BIZERTE</v>
      </c>
    </row>
    <row r="79" spans="1:10" ht="33" customHeight="1" x14ac:dyDescent="0.25">
      <c r="A79" s="57" t="s">
        <v>281</v>
      </c>
      <c r="B79" s="425">
        <f>'A1 Exploitation'!D249</f>
        <v>0.80952380952380953</v>
      </c>
      <c r="C79" s="425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5">
        <f>'A2 Exploitation'!D249</f>
        <v>0.91249999999999998</v>
      </c>
      <c r="C80" s="425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5" t="e">
        <f>'A3 Exploitation'!D249</f>
        <v>#DIV/0!</v>
      </c>
      <c r="C81" s="425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5" t="e">
        <f>'A4 Exploitation'!D249</f>
        <v>#DIV/0!</v>
      </c>
      <c r="C82" s="425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5"/>
      <c r="C83" s="425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5"/>
      <c r="C84" s="425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6" t="s">
        <v>466</v>
      </c>
      <c r="C87" s="426"/>
      <c r="D87" s="49"/>
      <c r="E87" s="49"/>
      <c r="F87" s="49"/>
      <c r="G87" s="49"/>
      <c r="H87" s="49"/>
      <c r="I87" s="49"/>
      <c r="J87" s="48" t="str">
        <f>D18</f>
        <v>BIZERTE</v>
      </c>
    </row>
    <row r="88" spans="1:10" ht="33" customHeight="1" x14ac:dyDescent="0.25">
      <c r="A88" s="57" t="s">
        <v>281</v>
      </c>
      <c r="B88" s="425">
        <f>'A1 Exploitation'!D304</f>
        <v>0.84210526315789469</v>
      </c>
      <c r="C88" s="425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5">
        <f>'A2 Exploitation'!D304</f>
        <v>0.59210526315789469</v>
      </c>
      <c r="C89" s="425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5" t="e">
        <f>'A3 Exploitation'!D304</f>
        <v>#DIV/0!</v>
      </c>
      <c r="C90" s="425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5" t="e">
        <f>'A4 Exploitation'!D304</f>
        <v>#DIV/0!</v>
      </c>
      <c r="C91" s="425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5"/>
      <c r="C92" s="425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5"/>
      <c r="C93" s="425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6" t="s">
        <v>467</v>
      </c>
      <c r="C96" s="426"/>
      <c r="D96" s="49"/>
      <c r="E96" s="49"/>
      <c r="F96" s="49"/>
      <c r="G96" s="49"/>
      <c r="H96" s="49"/>
      <c r="I96" s="49"/>
      <c r="J96" s="48" t="str">
        <f>D18</f>
        <v>BIZERTE</v>
      </c>
    </row>
    <row r="97" spans="1:10" ht="33" customHeight="1" x14ac:dyDescent="0.25">
      <c r="A97" s="57" t="s">
        <v>281</v>
      </c>
      <c r="B97" s="425">
        <f>'A1 Exploitation'!D371</f>
        <v>0.63043478260869568</v>
      </c>
      <c r="C97" s="425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5">
        <f>'A2 Exploitation'!D371</f>
        <v>0.91860465116279066</v>
      </c>
      <c r="C98" s="425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5" t="e">
        <f>'A3 Exploitation'!D371</f>
        <v>#DIV/0!</v>
      </c>
      <c r="C99" s="425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5" t="e">
        <f>'A4 Exploitation'!D371</f>
        <v>#DIV/0!</v>
      </c>
      <c r="C100" s="425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5"/>
      <c r="C101" s="425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5"/>
      <c r="C102" s="425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6" t="s">
        <v>468</v>
      </c>
      <c r="C105" s="426"/>
      <c r="D105" s="49"/>
      <c r="E105" s="49"/>
      <c r="F105" s="49"/>
      <c r="G105" s="49"/>
      <c r="H105" s="49"/>
      <c r="I105" s="49"/>
      <c r="J105" s="48" t="str">
        <f>D18</f>
        <v>BIZERTE</v>
      </c>
    </row>
    <row r="106" spans="1:10" ht="33" customHeight="1" x14ac:dyDescent="0.25">
      <c r="A106" s="57" t="s">
        <v>281</v>
      </c>
      <c r="B106" s="425">
        <f>'A1 Exploitation'!D429</f>
        <v>0.89743589743589747</v>
      </c>
      <c r="C106" s="425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5">
        <f>'A2 Exploitation'!D429</f>
        <v>0.8970588235294118</v>
      </c>
      <c r="C107" s="425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5" t="e">
        <f>'A3 Exploitation'!D429</f>
        <v>#DIV/0!</v>
      </c>
      <c r="C108" s="425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5" t="e">
        <f>'A4 Exploitation'!D429</f>
        <v>#DIV/0!</v>
      </c>
      <c r="C109" s="425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5"/>
      <c r="C110" s="425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5"/>
      <c r="C111" s="425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6" t="s">
        <v>469</v>
      </c>
      <c r="C114" s="426"/>
      <c r="D114" s="49"/>
      <c r="E114" s="49"/>
      <c r="F114" s="49"/>
      <c r="G114" s="49"/>
      <c r="H114" s="49"/>
      <c r="I114" s="49"/>
      <c r="J114" s="48" t="str">
        <f>D18</f>
        <v>BIZERTE</v>
      </c>
    </row>
    <row r="115" spans="1:10" ht="33" customHeight="1" x14ac:dyDescent="0.25">
      <c r="A115" s="57" t="s">
        <v>281</v>
      </c>
      <c r="B115" s="425">
        <f>'A1 Exploitation'!D476</f>
        <v>1</v>
      </c>
      <c r="C115" s="425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5">
        <f>'A2 Exploitation'!D476</f>
        <v>0.81034482758620685</v>
      </c>
      <c r="C116" s="425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5" t="e">
        <f>'A3 Exploitation'!D476</f>
        <v>#DIV/0!</v>
      </c>
      <c r="C117" s="425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5" t="e">
        <f>'A4 Exploitation'!D476</f>
        <v>#DIV/0!</v>
      </c>
      <c r="C118" s="425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5"/>
      <c r="C119" s="425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5"/>
      <c r="C120" s="425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6" t="s">
        <v>470</v>
      </c>
      <c r="C123" s="426"/>
      <c r="D123" s="49"/>
      <c r="E123" s="49"/>
      <c r="F123" s="49"/>
      <c r="G123" s="49"/>
      <c r="H123" s="49"/>
      <c r="I123" s="49"/>
      <c r="J123" s="48" t="str">
        <f>D18</f>
        <v>BIZERTE</v>
      </c>
    </row>
    <row r="124" spans="1:10" ht="33" customHeight="1" x14ac:dyDescent="0.25">
      <c r="A124" s="57" t="s">
        <v>281</v>
      </c>
      <c r="B124" s="425" t="e">
        <f>'A1 Exploitation'!D527</f>
        <v>#DIV/0!</v>
      </c>
      <c r="C124" s="425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5" t="e">
        <f>'A2 Exploitation'!D527</f>
        <v>#DIV/0!</v>
      </c>
      <c r="C125" s="425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5" t="e">
        <f>'A3 Exploitation'!D527</f>
        <v>#DIV/0!</v>
      </c>
      <c r="C126" s="425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5" t="e">
        <f>'A4 Exploitation'!D527</f>
        <v>#DIV/0!</v>
      </c>
      <c r="C127" s="425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5"/>
      <c r="C128" s="425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5"/>
      <c r="C129" s="425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6" t="s">
        <v>471</v>
      </c>
      <c r="C132" s="426"/>
      <c r="D132" s="49"/>
      <c r="E132" s="49"/>
      <c r="F132" s="49"/>
      <c r="G132" s="49"/>
      <c r="H132" s="49"/>
      <c r="I132" s="49"/>
      <c r="J132" s="48" t="str">
        <f>D18</f>
        <v>BIZERTE</v>
      </c>
    </row>
    <row r="133" spans="1:10" ht="33" customHeight="1" x14ac:dyDescent="0.25">
      <c r="A133" s="57" t="s">
        <v>281</v>
      </c>
      <c r="B133" s="425">
        <f>'A1 Exploitation'!D570</f>
        <v>1</v>
      </c>
      <c r="C133" s="425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5">
        <f>'A2 Exploitation'!D570</f>
        <v>1</v>
      </c>
      <c r="C134" s="425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5" t="e">
        <f>'A3 Exploitation'!D570</f>
        <v>#DIV/0!</v>
      </c>
      <c r="C135" s="425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5" t="e">
        <f>'A4 Exploitation'!D570</f>
        <v>#DIV/0!</v>
      </c>
      <c r="C136" s="425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5"/>
      <c r="C137" s="425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5"/>
      <c r="C138" s="425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6" t="s">
        <v>291</v>
      </c>
      <c r="C141" s="426"/>
      <c r="D141" s="49"/>
      <c r="E141" s="49"/>
      <c r="F141" s="49"/>
      <c r="G141" s="49"/>
      <c r="H141" s="49"/>
      <c r="I141" s="49"/>
      <c r="J141" s="48" t="str">
        <f>D18</f>
        <v>BIZERTE</v>
      </c>
    </row>
    <row r="142" spans="1:10" ht="33" customHeight="1" x14ac:dyDescent="0.25">
      <c r="A142" s="57" t="s">
        <v>281</v>
      </c>
      <c r="B142" s="425">
        <f>'A1 Exploitation'!D610</f>
        <v>0.95652173913043481</v>
      </c>
      <c r="C142" s="425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5">
        <f>'A2 Exploitation'!D610</f>
        <v>0.54545454545454541</v>
      </c>
      <c r="C143" s="425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5" t="e">
        <f>'A3 Exploitation'!D610</f>
        <v>#DIV/0!</v>
      </c>
      <c r="C144" s="425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5" t="e">
        <f>'A4 Exploitation'!D610</f>
        <v>#DIV/0!</v>
      </c>
      <c r="C145" s="425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5"/>
      <c r="C146" s="425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5"/>
      <c r="C147" s="425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6" t="s">
        <v>292</v>
      </c>
      <c r="C150" s="426"/>
      <c r="D150" s="49"/>
      <c r="E150" s="49"/>
      <c r="F150" s="49"/>
      <c r="G150" s="49"/>
      <c r="H150" s="49"/>
      <c r="I150" s="49"/>
      <c r="J150" s="48" t="str">
        <f>D18</f>
        <v>BIZERTE</v>
      </c>
    </row>
    <row r="151" spans="1:10" ht="33" customHeight="1" x14ac:dyDescent="0.25">
      <c r="A151" s="57" t="s">
        <v>281</v>
      </c>
      <c r="B151" s="425">
        <f>'A1 Exploitation'!D673</f>
        <v>0.94736842105263153</v>
      </c>
      <c r="C151" s="425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5">
        <f>'A2 Exploitation'!D673</f>
        <v>0.80263157894736847</v>
      </c>
      <c r="C152" s="425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5" t="e">
        <f>'A3 Exploitation'!D673</f>
        <v>#DIV/0!</v>
      </c>
      <c r="C153" s="425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5" t="e">
        <f>'A4 Exploitation'!D673</f>
        <v>#DIV/0!</v>
      </c>
      <c r="C154" s="425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5"/>
      <c r="C155" s="425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5"/>
      <c r="C156" s="425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7"/>
      <c r="C159" s="427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6" t="s">
        <v>472</v>
      </c>
      <c r="C160" s="426"/>
      <c r="D160" s="49"/>
      <c r="E160" s="49"/>
      <c r="F160" s="49"/>
      <c r="G160" s="49"/>
      <c r="H160" s="49"/>
      <c r="I160" s="49"/>
      <c r="J160" s="48" t="str">
        <f>D18</f>
        <v>BIZERTE</v>
      </c>
    </row>
    <row r="161" spans="1:10" ht="33" customHeight="1" x14ac:dyDescent="0.25">
      <c r="A161" s="57" t="s">
        <v>281</v>
      </c>
      <c r="B161" s="425">
        <f>'A1 Exploitation'!D702</f>
        <v>0.92105263157894735</v>
      </c>
      <c r="C161" s="425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5">
        <f>'A2 Exploitation'!D702</f>
        <v>0.8529411764705882</v>
      </c>
      <c r="C162" s="425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5" t="e">
        <f>'A3 Exploitation'!D702</f>
        <v>#DIV/0!</v>
      </c>
      <c r="C163" s="425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5" t="e">
        <f>'A4 Exploitation'!D702</f>
        <v>#DIV/0!</v>
      </c>
      <c r="C164" s="425"/>
    </row>
    <row r="165" spans="1:10" ht="33" customHeight="1" x14ac:dyDescent="0.25">
      <c r="A165" s="56" t="s">
        <v>285</v>
      </c>
      <c r="B165" s="425"/>
      <c r="C165" s="425"/>
    </row>
    <row r="166" spans="1:10" ht="18" x14ac:dyDescent="0.25">
      <c r="A166" s="56" t="s">
        <v>286</v>
      </c>
      <c r="B166" s="425"/>
      <c r="C166" s="425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6" t="s">
        <v>473</v>
      </c>
      <c r="C169" s="426"/>
      <c r="J169" s="48" t="str">
        <f>D18</f>
        <v>BIZERTE</v>
      </c>
    </row>
    <row r="170" spans="1:10" ht="33" customHeight="1" x14ac:dyDescent="0.25">
      <c r="A170" s="57" t="s">
        <v>281</v>
      </c>
      <c r="B170" s="425">
        <f>'A1 Exploitation'!D726</f>
        <v>1</v>
      </c>
      <c r="C170" s="425"/>
    </row>
    <row r="171" spans="1:10" ht="33" customHeight="1" x14ac:dyDescent="0.25">
      <c r="A171" s="56" t="s">
        <v>282</v>
      </c>
      <c r="B171" s="425">
        <f>'A2 Exploitation'!D726</f>
        <v>0.875</v>
      </c>
      <c r="C171" s="425"/>
    </row>
    <row r="172" spans="1:10" ht="33" customHeight="1" x14ac:dyDescent="0.25">
      <c r="A172" s="57" t="s">
        <v>283</v>
      </c>
      <c r="B172" s="425" t="e">
        <f>'A3 Exploitation'!D726</f>
        <v>#DIV/0!</v>
      </c>
      <c r="C172" s="425"/>
    </row>
    <row r="173" spans="1:10" ht="33" customHeight="1" x14ac:dyDescent="0.25">
      <c r="A173" s="57" t="s">
        <v>284</v>
      </c>
      <c r="B173" s="425" t="e">
        <f>'A4 Exploitation'!D726</f>
        <v>#DIV/0!</v>
      </c>
      <c r="C173" s="425"/>
    </row>
    <row r="174" spans="1:10" ht="33" customHeight="1" x14ac:dyDescent="0.25">
      <c r="A174" s="56" t="s">
        <v>285</v>
      </c>
      <c r="B174" s="425"/>
      <c r="C174" s="425"/>
    </row>
    <row r="175" spans="1:10" ht="18" x14ac:dyDescent="0.25">
      <c r="A175" s="56" t="s">
        <v>286</v>
      </c>
      <c r="B175" s="425"/>
      <c r="C175" s="425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6" t="s">
        <v>293</v>
      </c>
      <c r="C178" s="426"/>
      <c r="J178" s="48" t="str">
        <f>D18</f>
        <v>BIZERTE</v>
      </c>
    </row>
    <row r="179" spans="1:10" ht="33" customHeight="1" x14ac:dyDescent="0.25">
      <c r="A179" s="57" t="s">
        <v>281</v>
      </c>
      <c r="B179" s="425">
        <f>'A1 Technique'!D199</f>
        <v>0.70901639344262291</v>
      </c>
      <c r="C179" s="425"/>
    </row>
    <row r="180" spans="1:10" ht="33" customHeight="1" x14ac:dyDescent="0.25">
      <c r="A180" s="56" t="s">
        <v>282</v>
      </c>
      <c r="B180" s="425">
        <f>'A2 Technique'!D199</f>
        <v>0.70614035087719296</v>
      </c>
      <c r="C180" s="425"/>
    </row>
    <row r="181" spans="1:10" ht="33" customHeight="1" x14ac:dyDescent="0.25">
      <c r="A181" s="57" t="s">
        <v>283</v>
      </c>
      <c r="B181" s="425" t="e">
        <f>'A3 Technique'!D199</f>
        <v>#DIV/0!</v>
      </c>
      <c r="C181" s="425"/>
    </row>
    <row r="182" spans="1:10" ht="33" customHeight="1" x14ac:dyDescent="0.25">
      <c r="A182" s="57" t="s">
        <v>284</v>
      </c>
      <c r="B182" s="425" t="e">
        <f>'A4 Technique'!D199</f>
        <v>#DIV/0!</v>
      </c>
      <c r="C182" s="425"/>
    </row>
    <row r="183" spans="1:10" ht="33" customHeight="1" x14ac:dyDescent="0.25">
      <c r="A183" s="56" t="s">
        <v>285</v>
      </c>
      <c r="B183" s="425"/>
      <c r="C183" s="425"/>
    </row>
    <row r="184" spans="1:10" ht="18" x14ac:dyDescent="0.25">
      <c r="A184" s="56" t="s">
        <v>286</v>
      </c>
      <c r="B184" s="425"/>
      <c r="C184" s="42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93" zoomScale="62" zoomScaleNormal="100" zoomScaleSheetLayoutView="62" workbookViewId="0">
      <selection activeCell="F437" sqref="F437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2"/>
      <c r="E1" s="512"/>
      <c r="F1" s="512"/>
      <c r="G1" s="512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3" t="s">
        <v>151</v>
      </c>
      <c r="B7" s="513"/>
      <c r="C7" s="513"/>
      <c r="D7" s="513"/>
      <c r="E7" s="513"/>
      <c r="F7" s="513"/>
      <c r="G7" s="111"/>
    </row>
    <row r="8" spans="1:7" ht="22.5" x14ac:dyDescent="0.45">
      <c r="A8" s="514" t="str">
        <f>'Page de garde'!D18</f>
        <v>BIZERTE</v>
      </c>
      <c r="B8" s="514"/>
      <c r="C8" s="514"/>
      <c r="D8" s="514"/>
      <c r="E8" s="514"/>
      <c r="F8" s="514"/>
      <c r="G8" s="111"/>
    </row>
    <row r="9" spans="1:7" ht="22.5" x14ac:dyDescent="0.45">
      <c r="A9" s="112" t="s">
        <v>39</v>
      </c>
      <c r="B9" s="515" t="s">
        <v>476</v>
      </c>
      <c r="C9" s="515"/>
      <c r="D9" s="515"/>
      <c r="E9" s="515"/>
      <c r="F9" s="515"/>
      <c r="G9" s="111"/>
    </row>
    <row r="10" spans="1:7" ht="22.5" x14ac:dyDescent="0.45">
      <c r="A10" s="113" t="s">
        <v>41</v>
      </c>
      <c r="B10" s="516" t="s">
        <v>477</v>
      </c>
      <c r="C10" s="516"/>
      <c r="D10" s="516"/>
      <c r="E10" s="516"/>
      <c r="F10" s="516"/>
      <c r="G10" s="111"/>
    </row>
    <row r="11" spans="1:7" ht="22.5" x14ac:dyDescent="0.45">
      <c r="A11" s="112" t="s">
        <v>40</v>
      </c>
      <c r="B11" s="511">
        <v>43543</v>
      </c>
      <c r="C11" s="511"/>
      <c r="D11" s="511"/>
      <c r="E11" s="511"/>
      <c r="F11" s="511"/>
      <c r="G11" s="111"/>
    </row>
    <row r="12" spans="1:7" ht="22.5" x14ac:dyDescent="0.45">
      <c r="A12" s="112" t="s">
        <v>200</v>
      </c>
      <c r="B12" s="517">
        <f>D730</f>
        <v>0.85245901639344257</v>
      </c>
      <c r="C12" s="517"/>
      <c r="D12" s="517"/>
      <c r="E12" s="517"/>
      <c r="F12" s="517"/>
      <c r="G12" s="111"/>
    </row>
    <row r="13" spans="1:7" ht="22.5" x14ac:dyDescent="0.45">
      <c r="A13" s="110"/>
      <c r="B13" s="108"/>
      <c r="C13" s="108"/>
      <c r="D13" s="512"/>
      <c r="E13" s="512"/>
      <c r="F13" s="512"/>
      <c r="G13" s="51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43543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49" t="s">
        <v>266</v>
      </c>
      <c r="F17" s="449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49"/>
      <c r="F18" s="449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63" x14ac:dyDescent="0.4">
      <c r="A22" s="121" t="s">
        <v>158</v>
      </c>
      <c r="B22" s="122">
        <v>0</v>
      </c>
      <c r="C22" s="122"/>
      <c r="D22" s="123" t="s">
        <v>479</v>
      </c>
      <c r="E22" s="123" t="s">
        <v>480</v>
      </c>
      <c r="F22" s="123" t="s">
        <v>299</v>
      </c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0.8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1</v>
      </c>
      <c r="C34" s="142" t="str">
        <f>IF(B34=0, -5, "0")</f>
        <v>0</v>
      </c>
      <c r="D34" s="424" t="s">
        <v>481</v>
      </c>
      <c r="E34" s="124"/>
      <c r="F34" s="123" t="s">
        <v>299</v>
      </c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3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3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25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0.96153846153846156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33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0.91666666666666663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43543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49" t="s">
        <v>266</v>
      </c>
      <c r="F52" s="449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49"/>
      <c r="F53" s="449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522" t="s">
        <v>351</v>
      </c>
      <c r="B65" s="522"/>
      <c r="C65" s="522"/>
      <c r="D65" s="522"/>
      <c r="E65" s="522"/>
      <c r="F65" s="52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2"/>
      <c r="B83" s="442"/>
      <c r="C83" s="442"/>
      <c r="D83" s="442"/>
      <c r="E83" s="442"/>
      <c r="F83" s="442"/>
      <c r="G83" s="442"/>
    </row>
    <row r="84" spans="1:7" ht="45" customHeight="1" x14ac:dyDescent="0.45">
      <c r="A84" s="523" t="s">
        <v>352</v>
      </c>
      <c r="B84" s="523"/>
      <c r="C84" s="523"/>
      <c r="D84" s="523"/>
      <c r="E84" s="523"/>
      <c r="F84" s="52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8"/>
      <c r="B103" s="436"/>
      <c r="C103" s="436"/>
      <c r="D103" s="436"/>
      <c r="E103" s="436"/>
      <c r="F103" s="443"/>
      <c r="G103" s="173"/>
    </row>
    <row r="104" spans="1:7" s="80" customFormat="1" ht="46.5" customHeight="1" x14ac:dyDescent="0.4">
      <c r="A104" s="522" t="s">
        <v>353</v>
      </c>
      <c r="B104" s="522"/>
      <c r="C104" s="522"/>
      <c r="D104" s="522"/>
      <c r="E104" s="522"/>
      <c r="F104" s="52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4"/>
      <c r="B111" s="445"/>
      <c r="C111" s="445"/>
      <c r="D111" s="445"/>
      <c r="E111" s="445"/>
      <c r="F111" s="446"/>
      <c r="G111" s="129"/>
    </row>
    <row r="112" spans="1:7" s="80" customFormat="1" ht="39.75" customHeight="1" x14ac:dyDescent="0.4">
      <c r="A112" s="522" t="s">
        <v>390</v>
      </c>
      <c r="B112" s="522"/>
      <c r="C112" s="522"/>
      <c r="D112" s="522"/>
      <c r="E112" s="522"/>
      <c r="F112" s="52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6"/>
      <c r="B120" s="436"/>
      <c r="C120" s="436"/>
      <c r="D120" s="436"/>
      <c r="E120" s="436"/>
      <c r="F120" s="436"/>
      <c r="G120" s="173"/>
    </row>
    <row r="121" spans="1:7" ht="22.5" x14ac:dyDescent="0.4">
      <c r="A121" s="522" t="s">
        <v>311</v>
      </c>
      <c r="B121" s="522"/>
      <c r="C121" s="522"/>
      <c r="D121" s="522"/>
      <c r="E121" s="522"/>
      <c r="F121" s="52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7"/>
      <c r="B132" s="437"/>
      <c r="C132" s="437"/>
      <c r="D132" s="437"/>
      <c r="E132" s="437"/>
      <c r="F132" s="437"/>
      <c r="G132" s="114"/>
    </row>
    <row r="133" spans="1:16384" ht="22.5" customHeight="1" x14ac:dyDescent="0.4">
      <c r="A133" s="524" t="s">
        <v>424</v>
      </c>
      <c r="B133" s="524"/>
      <c r="C133" s="524"/>
      <c r="D133" s="524"/>
      <c r="E133" s="524"/>
      <c r="F133" s="524"/>
      <c r="G133" s="114"/>
    </row>
    <row r="134" spans="1:16384" s="258" customFormat="1" ht="22.5" customHeight="1" x14ac:dyDescent="0.4">
      <c r="A134" s="525"/>
      <c r="B134" s="525"/>
      <c r="C134" s="525"/>
      <c r="D134" s="525"/>
      <c r="E134" s="525"/>
      <c r="F134" s="525"/>
      <c r="G134" s="114"/>
    </row>
    <row r="135" spans="1:16384" s="326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49" t="s">
        <v>266</v>
      </c>
      <c r="F135" s="449" t="s">
        <v>302</v>
      </c>
    </row>
    <row r="136" spans="1:16384" s="326" customFormat="1" ht="22.5" customHeight="1" x14ac:dyDescent="0.25">
      <c r="A136" s="447"/>
      <c r="B136" s="118" t="s">
        <v>32</v>
      </c>
      <c r="C136" s="118" t="s">
        <v>31</v>
      </c>
      <c r="D136" s="448"/>
      <c r="E136" s="449"/>
      <c r="F136" s="449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6" t="s">
        <v>461</v>
      </c>
      <c r="B139" s="526"/>
      <c r="C139" s="526"/>
      <c r="D139" s="526"/>
      <c r="E139" s="526"/>
      <c r="F139" s="526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1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42" x14ac:dyDescent="0.4">
      <c r="A148" s="306" t="s">
        <v>334</v>
      </c>
      <c r="B148" s="318">
        <v>1</v>
      </c>
      <c r="C148" s="306"/>
      <c r="D148" s="306" t="s">
        <v>490</v>
      </c>
      <c r="E148" s="306"/>
      <c r="F148" s="322" t="s">
        <v>298</v>
      </c>
      <c r="G148" s="114"/>
    </row>
    <row r="149" spans="1:7" ht="21" x14ac:dyDescent="0.4">
      <c r="A149" s="125" t="s">
        <v>421</v>
      </c>
      <c r="B149" s="318">
        <v>1</v>
      </c>
      <c r="C149" s="125"/>
      <c r="D149" s="125" t="s">
        <v>491</v>
      </c>
      <c r="E149" s="125"/>
      <c r="F149" s="322" t="s">
        <v>298</v>
      </c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87.75" customHeight="1" x14ac:dyDescent="0.4">
      <c r="A160" s="290" t="s">
        <v>63</v>
      </c>
      <c r="B160" s="318">
        <v>0</v>
      </c>
      <c r="C160" s="142">
        <f>IF(B160=0, -2, "0")</f>
        <v>-2</v>
      </c>
      <c r="D160" s="125" t="s">
        <v>483</v>
      </c>
      <c r="E160" s="125" t="s">
        <v>484</v>
      </c>
      <c r="F160" s="322" t="s">
        <v>298</v>
      </c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8">
        <v>2</v>
      </c>
      <c r="B165" s="436"/>
      <c r="C165" s="436"/>
      <c r="D165" s="436"/>
      <c r="E165" s="436"/>
      <c r="F165" s="436"/>
      <c r="G165" s="114"/>
    </row>
    <row r="166" spans="1:7" s="258" customFormat="1" ht="32.25" customHeight="1" x14ac:dyDescent="0.4">
      <c r="A166" s="526" t="s">
        <v>462</v>
      </c>
      <c r="B166" s="526"/>
      <c r="C166" s="526"/>
      <c r="D166" s="526"/>
      <c r="E166" s="526"/>
      <c r="F166" s="526"/>
      <c r="G166" s="114"/>
    </row>
    <row r="167" spans="1:7" s="258" customFormat="1" ht="84" x14ac:dyDescent="0.4">
      <c r="A167" s="404" t="s">
        <v>316</v>
      </c>
      <c r="B167" s="122">
        <v>0</v>
      </c>
      <c r="C167" s="143">
        <f>IF(B167=0, -10, "0")</f>
        <v>-10</v>
      </c>
      <c r="D167" s="160" t="s">
        <v>486</v>
      </c>
      <c r="E167" s="160" t="s">
        <v>485</v>
      </c>
      <c r="F167" s="322" t="s">
        <v>298</v>
      </c>
      <c r="G167" s="114"/>
    </row>
    <row r="168" spans="1:7" ht="84" x14ac:dyDescent="0.4">
      <c r="A168" s="125" t="s">
        <v>342</v>
      </c>
      <c r="B168" s="122">
        <v>0</v>
      </c>
      <c r="C168" s="125"/>
      <c r="D168" s="125" t="s">
        <v>487</v>
      </c>
      <c r="E168" s="125" t="s">
        <v>488</v>
      </c>
      <c r="F168" s="322" t="s">
        <v>298</v>
      </c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3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39"/>
      <c r="B176" s="440"/>
      <c r="C176" s="440"/>
      <c r="D176" s="440"/>
      <c r="E176" s="440"/>
      <c r="F176" s="440"/>
      <c r="G176" s="114"/>
    </row>
    <row r="177" spans="1:7" ht="32.25" customHeight="1" x14ac:dyDescent="0.4">
      <c r="A177" s="526" t="s">
        <v>311</v>
      </c>
      <c r="B177" s="526"/>
      <c r="C177" s="526"/>
      <c r="D177" s="526"/>
      <c r="E177" s="526"/>
      <c r="F177" s="526"/>
      <c r="G177" s="114"/>
    </row>
    <row r="178" spans="1:7" ht="21" x14ac:dyDescent="0.4">
      <c r="A178" s="121" t="s">
        <v>348</v>
      </c>
      <c r="B178" s="122">
        <v>2</v>
      </c>
      <c r="C178" s="121"/>
      <c r="D178" s="123"/>
      <c r="E178" s="123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1</v>
      </c>
      <c r="C185" s="121"/>
      <c r="D185" s="411">
        <v>0.83299999999999996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7"/>
      <c r="C186" s="478"/>
      <c r="D186" s="309">
        <f>SUM(B148:C164,B178:C185,B167:C175,B140:C145)</f>
        <v>58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0.69047619047619047</v>
      </c>
      <c r="E187" s="108"/>
      <c r="F187" s="114"/>
      <c r="G187" s="114"/>
    </row>
    <row r="188" spans="1:7" ht="21" x14ac:dyDescent="0.4">
      <c r="A188" s="441"/>
      <c r="B188" s="441"/>
      <c r="C188" s="441"/>
      <c r="D188" s="441"/>
      <c r="E188" s="441"/>
      <c r="F188" s="44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43543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49" t="s">
        <v>266</v>
      </c>
      <c r="F191" s="449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49"/>
      <c r="F192" s="449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1" t="s">
        <v>34</v>
      </c>
      <c r="B203" s="462"/>
      <c r="C203" s="463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0</v>
      </c>
      <c r="C211" s="143">
        <f>IF(B211=0, -10, "0")</f>
        <v>-10</v>
      </c>
      <c r="D211" s="196" t="s">
        <v>497</v>
      </c>
      <c r="E211" s="196" t="s">
        <v>498</v>
      </c>
      <c r="F211" s="123" t="s">
        <v>299</v>
      </c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63" x14ac:dyDescent="0.4">
      <c r="A218" s="168" t="s">
        <v>393</v>
      </c>
      <c r="B218" s="122">
        <v>1</v>
      </c>
      <c r="C218" s="198" t="str">
        <f>IF(B218=0, -5, "0")</f>
        <v>0</v>
      </c>
      <c r="D218" s="123" t="s">
        <v>499</v>
      </c>
      <c r="E218" s="123"/>
      <c r="F218" s="123" t="s">
        <v>299</v>
      </c>
      <c r="G218" s="129"/>
    </row>
    <row r="219" spans="1:7" ht="63" x14ac:dyDescent="0.4">
      <c r="A219" s="199" t="s">
        <v>133</v>
      </c>
      <c r="B219" s="122">
        <v>1</v>
      </c>
      <c r="C219" s="174" t="str">
        <f>IF(B219=0, -5, "0")</f>
        <v>0</v>
      </c>
      <c r="D219" s="422" t="s">
        <v>516</v>
      </c>
      <c r="E219" s="123"/>
      <c r="F219" s="123" t="s">
        <v>298</v>
      </c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61" t="s">
        <v>34</v>
      </c>
      <c r="B227" s="462"/>
      <c r="C227" s="463"/>
      <c r="D227" s="148">
        <f>SUM(B207:C226)</f>
        <v>26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0.61904761904761907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8" t="s">
        <v>311</v>
      </c>
      <c r="B236" s="519"/>
      <c r="C236" s="519"/>
      <c r="D236" s="520"/>
      <c r="E236" s="128"/>
      <c r="F236" s="123"/>
      <c r="G236" s="129"/>
    </row>
    <row r="237" spans="1:7" s="80" customFormat="1" ht="51.75" customHeight="1" x14ac:dyDescent="0.4">
      <c r="A237" s="125" t="s">
        <v>329</v>
      </c>
      <c r="B237" s="122">
        <v>2</v>
      </c>
      <c r="C237" s="206"/>
      <c r="D237" s="123"/>
      <c r="E237" s="123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125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61" t="s">
        <v>34</v>
      </c>
      <c r="B245" s="462"/>
      <c r="C245" s="463"/>
      <c r="D245" s="130">
        <f>SUM(B231:C235,B237:C244)</f>
        <v>26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68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0.80952380952380953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43543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49" t="s">
        <v>266</v>
      </c>
      <c r="F253" s="449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49"/>
      <c r="F254" s="449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1" t="s">
        <v>34</v>
      </c>
      <c r="B265" s="462"/>
      <c r="C265" s="463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84" x14ac:dyDescent="0.4">
      <c r="A278" s="121" t="s">
        <v>117</v>
      </c>
      <c r="B278" s="122">
        <v>0</v>
      </c>
      <c r="C278" s="122"/>
      <c r="D278" s="128" t="s">
        <v>513</v>
      </c>
      <c r="E278" s="128" t="s">
        <v>512</v>
      </c>
      <c r="F278" s="123" t="s">
        <v>298</v>
      </c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5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42" x14ac:dyDescent="0.4">
      <c r="A284" s="290" t="s">
        <v>63</v>
      </c>
      <c r="B284" s="122">
        <v>0</v>
      </c>
      <c r="C284" s="142">
        <f>IF(B284=0, -2, "0")</f>
        <v>-2</v>
      </c>
      <c r="D284" s="128" t="s">
        <v>510</v>
      </c>
      <c r="E284" s="128" t="s">
        <v>511</v>
      </c>
      <c r="F284" s="123" t="s">
        <v>298</v>
      </c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63" x14ac:dyDescent="0.4">
      <c r="A286" s="121" t="s">
        <v>402</v>
      </c>
      <c r="B286" s="122">
        <v>0</v>
      </c>
      <c r="C286" s="296"/>
      <c r="D286" s="128" t="s">
        <v>514</v>
      </c>
      <c r="E286" s="128" t="s">
        <v>515</v>
      </c>
      <c r="F286" s="123" t="s">
        <v>298</v>
      </c>
      <c r="G286" s="114"/>
    </row>
    <row r="287" spans="1:7" ht="39" customHeight="1" x14ac:dyDescent="0.4">
      <c r="A287" s="121" t="s">
        <v>150</v>
      </c>
      <c r="B287" s="122">
        <v>0</v>
      </c>
      <c r="C287" s="122"/>
      <c r="D287" s="128" t="s">
        <v>509</v>
      </c>
      <c r="E287" s="128" t="s">
        <v>508</v>
      </c>
      <c r="F287" s="123" t="s">
        <v>298</v>
      </c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9"/>
      <c r="B290" s="469"/>
      <c r="C290" s="469"/>
      <c r="D290" s="469"/>
      <c r="E290" s="469"/>
      <c r="F290" s="469"/>
      <c r="G290" s="129"/>
    </row>
    <row r="291" spans="1:7" s="80" customFormat="1" ht="31.5" customHeight="1" x14ac:dyDescent="0.4">
      <c r="A291" s="521" t="s">
        <v>311</v>
      </c>
      <c r="B291" s="521"/>
      <c r="C291" s="521"/>
      <c r="D291" s="521"/>
      <c r="E291" s="521"/>
      <c r="F291" s="521"/>
      <c r="G291" s="129"/>
    </row>
    <row r="292" spans="1:7" s="80" customFormat="1" ht="48" customHeight="1" x14ac:dyDescent="0.4">
      <c r="A292" s="125" t="s">
        <v>329</v>
      </c>
      <c r="B292" s="122">
        <v>2</v>
      </c>
      <c r="C292" s="126"/>
      <c r="D292" s="123"/>
      <c r="E292" s="123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182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48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0.8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64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0.84210526315789469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43543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49" t="s">
        <v>266</v>
      </c>
      <c r="F308" s="449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49"/>
      <c r="F309" s="449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63" x14ac:dyDescent="0.4">
      <c r="A315" s="164" t="s">
        <v>119</v>
      </c>
      <c r="B315" s="122" t="s">
        <v>30</v>
      </c>
      <c r="C315" s="122"/>
      <c r="D315" s="123" t="s">
        <v>519</v>
      </c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14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84" x14ac:dyDescent="0.4">
      <c r="A324" s="138" t="s">
        <v>145</v>
      </c>
      <c r="B324" s="122">
        <v>1</v>
      </c>
      <c r="C324" s="143"/>
      <c r="D324" s="172" t="s">
        <v>531</v>
      </c>
      <c r="E324" s="123" t="s">
        <v>524</v>
      </c>
      <c r="F324" s="123" t="s">
        <v>299</v>
      </c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1</v>
      </c>
      <c r="C326" s="143" t="str">
        <f>IF(B326=0, -10, "0")</f>
        <v>0</v>
      </c>
      <c r="D326" s="193" t="s">
        <v>532</v>
      </c>
      <c r="E326" s="124"/>
      <c r="F326" s="123" t="s">
        <v>299</v>
      </c>
      <c r="G326" s="114"/>
    </row>
    <row r="327" spans="1:7" ht="42" x14ac:dyDescent="0.4">
      <c r="A327" s="121" t="s">
        <v>53</v>
      </c>
      <c r="B327" s="122">
        <v>1</v>
      </c>
      <c r="C327" s="122"/>
      <c r="D327" s="172" t="s">
        <v>529</v>
      </c>
      <c r="E327" s="124"/>
      <c r="F327" s="123"/>
      <c r="G327" s="114"/>
    </row>
    <row r="328" spans="1:7" ht="189" x14ac:dyDescent="0.4">
      <c r="A328" s="291" t="s">
        <v>440</v>
      </c>
      <c r="B328" s="122">
        <v>0</v>
      </c>
      <c r="C328" s="143">
        <f>IF(B328=0, -10, IF(B328=1, -5, "0"))</f>
        <v>-10</v>
      </c>
      <c r="D328" s="128" t="s">
        <v>522</v>
      </c>
      <c r="E328" s="128" t="s">
        <v>523</v>
      </c>
      <c r="F328" s="123" t="s">
        <v>298</v>
      </c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58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68" x14ac:dyDescent="0.4">
      <c r="A337" s="168" t="s">
        <v>58</v>
      </c>
      <c r="B337" s="122">
        <v>1</v>
      </c>
      <c r="C337" s="174" t="str">
        <f>IF(B337=0, -5, "0")</f>
        <v>0</v>
      </c>
      <c r="D337" s="213" t="s">
        <v>533</v>
      </c>
      <c r="E337" s="123"/>
      <c r="F337" s="123" t="s">
        <v>298</v>
      </c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6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E339" s="180"/>
      <c r="F339" s="123"/>
      <c r="G339" s="129"/>
    </row>
    <row r="340" spans="1:7" s="258" customFormat="1" ht="42" x14ac:dyDescent="0.4">
      <c r="A340" s="290" t="s">
        <v>331</v>
      </c>
      <c r="B340" s="122">
        <v>0</v>
      </c>
      <c r="C340" s="142">
        <f>IF(B340=0, -2, "0")</f>
        <v>-2</v>
      </c>
      <c r="D340" s="128" t="s">
        <v>521</v>
      </c>
      <c r="E340" s="128"/>
      <c r="F340" s="123" t="s">
        <v>299</v>
      </c>
      <c r="G340" s="129"/>
    </row>
    <row r="341" spans="1:7" ht="21" x14ac:dyDescent="0.4">
      <c r="A341" s="121" t="s">
        <v>402</v>
      </c>
      <c r="B341" s="122">
        <v>2</v>
      </c>
      <c r="C341" s="296"/>
      <c r="D341" s="128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0.45454545454545453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84" x14ac:dyDescent="0.4">
      <c r="A349" s="214" t="s">
        <v>50</v>
      </c>
      <c r="B349" s="122">
        <v>1</v>
      </c>
      <c r="C349" s="143">
        <f>IF(B349=0, -10, IF(B349=1, -5, "0"))</f>
        <v>-5</v>
      </c>
      <c r="D349" s="179" t="s">
        <v>517</v>
      </c>
      <c r="E349" s="179" t="s">
        <v>518</v>
      </c>
      <c r="F349" s="123" t="s">
        <v>298</v>
      </c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60"/>
      <c r="B357" s="460"/>
      <c r="C357" s="460"/>
      <c r="D357" s="460"/>
      <c r="E357" s="460"/>
      <c r="F357" s="460"/>
      <c r="G357" s="460"/>
    </row>
    <row r="358" spans="1:7" ht="32.25" customHeight="1" x14ac:dyDescent="0.4">
      <c r="A358" s="505" t="s">
        <v>311</v>
      </c>
      <c r="B358" s="505"/>
      <c r="C358" s="505"/>
      <c r="D358" s="505"/>
      <c r="E358" s="505"/>
      <c r="F358" s="505"/>
      <c r="G358" s="114"/>
    </row>
    <row r="359" spans="1:7" ht="21" x14ac:dyDescent="0.4">
      <c r="A359" s="125" t="s">
        <v>329</v>
      </c>
      <c r="B359" s="122">
        <v>2</v>
      </c>
      <c r="C359" s="307"/>
      <c r="D359" s="123"/>
      <c r="E359" s="123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84" x14ac:dyDescent="0.4">
      <c r="A361" s="125" t="s">
        <v>376</v>
      </c>
      <c r="B361" s="122">
        <v>1</v>
      </c>
      <c r="C361" s="126"/>
      <c r="D361" s="182" t="s">
        <v>530</v>
      </c>
      <c r="E361" s="127"/>
      <c r="F361" s="123" t="s">
        <v>298</v>
      </c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0.71399999999999997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24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0.70588235294117652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58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0.63043478260869568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43543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49" t="s">
        <v>266</v>
      </c>
      <c r="F375" s="449" t="s">
        <v>302</v>
      </c>
      <c r="G375" s="173"/>
    </row>
    <row r="376" spans="1:7" s="6" customFormat="1" ht="21" x14ac:dyDescent="0.4">
      <c r="A376" s="447"/>
      <c r="B376" s="118" t="s">
        <v>32</v>
      </c>
      <c r="C376" s="118" t="s">
        <v>31</v>
      </c>
      <c r="D376" s="448"/>
      <c r="E376" s="449"/>
      <c r="F376" s="449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423"/>
      <c r="E379" s="63"/>
      <c r="F379" s="123"/>
      <c r="G379" s="173"/>
    </row>
    <row r="380" spans="1:7" s="6" customFormat="1" ht="21" x14ac:dyDescent="0.4">
      <c r="A380" s="157" t="s">
        <v>215</v>
      </c>
      <c r="B380" s="122">
        <v>2</v>
      </c>
      <c r="C380" s="122"/>
      <c r="D380" s="266"/>
      <c r="E380" s="266"/>
      <c r="F380" s="123"/>
      <c r="G380" s="173"/>
    </row>
    <row r="381" spans="1:7" s="6" customFormat="1" ht="32.25" x14ac:dyDescent="0.4">
      <c r="A381" s="157" t="s">
        <v>216</v>
      </c>
      <c r="B381" s="122">
        <v>1</v>
      </c>
      <c r="C381" s="122"/>
      <c r="D381" s="66" t="s">
        <v>535</v>
      </c>
      <c r="E381" s="265"/>
      <c r="F381" s="123" t="s">
        <v>299</v>
      </c>
      <c r="G381" s="173"/>
    </row>
    <row r="382" spans="1:7" s="6" customFormat="1" ht="21" x14ac:dyDescent="0.4">
      <c r="A382" s="157" t="s">
        <v>332</v>
      </c>
      <c r="B382" s="122">
        <v>2</v>
      </c>
      <c r="C382" s="122"/>
      <c r="D382" s="66"/>
      <c r="E382" s="265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67"/>
      <c r="E383" s="265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67"/>
      <c r="E384" s="265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66"/>
      <c r="E385" s="265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63"/>
      <c r="E386" s="63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21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0.95454545454545459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105" x14ac:dyDescent="0.4">
      <c r="A395" s="138" t="s">
        <v>154</v>
      </c>
      <c r="B395" s="122">
        <v>0</v>
      </c>
      <c r="C395" s="122"/>
      <c r="D395" s="193" t="s">
        <v>543</v>
      </c>
      <c r="E395" s="193" t="s">
        <v>544</v>
      </c>
      <c r="F395" s="123" t="s">
        <v>298</v>
      </c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1</v>
      </c>
      <c r="C411" s="296"/>
      <c r="D411" s="229" t="s">
        <v>540</v>
      </c>
      <c r="E411" s="127"/>
      <c r="F411" s="123" t="s">
        <v>299</v>
      </c>
      <c r="G411" s="173"/>
    </row>
    <row r="412" spans="1:7" s="6" customFormat="1" ht="42" x14ac:dyDescent="0.4">
      <c r="A412" s="121" t="s">
        <v>150</v>
      </c>
      <c r="B412" s="122">
        <v>0</v>
      </c>
      <c r="C412" s="126"/>
      <c r="D412" s="229" t="s">
        <v>541</v>
      </c>
      <c r="E412" s="128" t="s">
        <v>542</v>
      </c>
      <c r="F412" s="123" t="s">
        <v>299</v>
      </c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3"/>
      <c r="B415" s="442"/>
      <c r="C415" s="442"/>
      <c r="D415" s="442"/>
      <c r="E415" s="442"/>
      <c r="F415" s="442"/>
      <c r="G415" s="442"/>
    </row>
    <row r="416" spans="1:7" s="6" customFormat="1" ht="24.75" x14ac:dyDescent="0.4">
      <c r="A416" s="508" t="s">
        <v>320</v>
      </c>
      <c r="B416" s="508"/>
      <c r="C416" s="508"/>
      <c r="D416" s="508"/>
      <c r="E416" s="508"/>
      <c r="F416" s="508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123"/>
      <c r="E417" s="123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182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8"/>
      <c r="F420" s="123"/>
      <c r="G420" s="173"/>
    </row>
    <row r="421" spans="1:7" s="260" customFormat="1" ht="54" customHeight="1" x14ac:dyDescent="0.4">
      <c r="A421" s="334" t="s">
        <v>415</v>
      </c>
      <c r="B421" s="122">
        <v>0</v>
      </c>
      <c r="C421" s="126"/>
      <c r="D421" s="229" t="s">
        <v>538</v>
      </c>
      <c r="E421" s="128" t="s">
        <v>539</v>
      </c>
      <c r="F421" s="123" t="s">
        <v>298</v>
      </c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49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0.875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0.89743589743589747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43543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49" t="s">
        <v>266</v>
      </c>
      <c r="F433" s="449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49"/>
      <c r="F434" s="449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 t="s">
        <v>298</v>
      </c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8" t="s">
        <v>311</v>
      </c>
      <c r="B464" s="508"/>
      <c r="C464" s="508"/>
      <c r="D464" s="508"/>
      <c r="E464" s="508"/>
      <c r="F464" s="508"/>
      <c r="G464" s="114"/>
    </row>
    <row r="465" spans="1:7" ht="22.5" x14ac:dyDescent="0.4">
      <c r="A465" s="121" t="s">
        <v>329</v>
      </c>
      <c r="B465" s="122">
        <v>2</v>
      </c>
      <c r="C465" s="217"/>
      <c r="D465" s="123"/>
      <c r="E465" s="123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207"/>
      <c r="E467" s="41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58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9" t="s">
        <v>425</v>
      </c>
      <c r="B478" s="509"/>
      <c r="C478" s="509"/>
      <c r="D478" s="509"/>
      <c r="E478" s="509"/>
      <c r="F478" s="509"/>
      <c r="G478" s="114"/>
    </row>
    <row r="479" spans="1:7" s="258" customFormat="1" ht="21" customHeight="1" x14ac:dyDescent="0.4">
      <c r="A479" s="234">
        <f>B11</f>
        <v>43543</v>
      </c>
      <c r="G479" s="114"/>
    </row>
    <row r="480" spans="1:7" s="258" customFormat="1" ht="21" x14ac:dyDescent="0.4">
      <c r="A480" s="480" t="s">
        <v>28</v>
      </c>
      <c r="B480" s="481" t="s">
        <v>29</v>
      </c>
      <c r="C480" s="481"/>
      <c r="D480" s="481" t="s">
        <v>42</v>
      </c>
      <c r="E480" s="482" t="s">
        <v>266</v>
      </c>
      <c r="F480" s="482" t="s">
        <v>302</v>
      </c>
      <c r="G480" s="114"/>
    </row>
    <row r="481" spans="1:7" s="258" customFormat="1" ht="21" x14ac:dyDescent="0.4">
      <c r="A481" s="480"/>
      <c r="B481" s="320" t="s">
        <v>32</v>
      </c>
      <c r="C481" s="320" t="s">
        <v>31</v>
      </c>
      <c r="D481" s="481"/>
      <c r="E481" s="482"/>
      <c r="F481" s="48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0" t="s">
        <v>52</v>
      </c>
      <c r="B483" s="470"/>
      <c r="C483" s="470"/>
      <c r="D483" s="470"/>
      <c r="E483" s="470"/>
      <c r="F483" s="470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7" t="s">
        <v>463</v>
      </c>
      <c r="B491" s="468"/>
      <c r="C491" s="468"/>
      <c r="D491" s="468"/>
      <c r="E491" s="468"/>
      <c r="F491" s="468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421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421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s="258" customFormat="1" ht="26.25" customHeight="1" x14ac:dyDescent="0.5">
      <c r="A518" s="369" t="s">
        <v>311</v>
      </c>
      <c r="B518" s="504"/>
      <c r="C518" s="504"/>
      <c r="D518" s="504"/>
      <c r="E518" s="504"/>
      <c r="F518" s="504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10" t="s">
        <v>97</v>
      </c>
      <c r="B530" s="510"/>
      <c r="C530" s="510"/>
      <c r="D530" s="510"/>
      <c r="E530" s="510"/>
      <c r="F530" s="510"/>
      <c r="G530" s="114"/>
    </row>
    <row r="531" spans="1:7" s="258" customFormat="1" ht="22.5" customHeight="1" x14ac:dyDescent="0.4">
      <c r="A531" s="234">
        <f>B11</f>
        <v>43543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6" t="s">
        <v>28</v>
      </c>
      <c r="B532" s="475" t="s">
        <v>29</v>
      </c>
      <c r="C532" s="488"/>
      <c r="D532" s="448" t="s">
        <v>42</v>
      </c>
      <c r="E532" s="449" t="s">
        <v>266</v>
      </c>
      <c r="F532" s="449" t="s">
        <v>302</v>
      </c>
      <c r="G532" s="114"/>
    </row>
    <row r="533" spans="1:7" s="258" customFormat="1" ht="21" x14ac:dyDescent="0.4">
      <c r="A533" s="487"/>
      <c r="B533" s="315" t="s">
        <v>32</v>
      </c>
      <c r="C533" s="316" t="s">
        <v>31</v>
      </c>
      <c r="D533" s="448"/>
      <c r="E533" s="449"/>
      <c r="F533" s="449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6"/>
      <c r="D535" s="506"/>
      <c r="E535" s="506"/>
      <c r="F535" s="507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57.7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419"/>
      <c r="E540" s="41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61" t="s">
        <v>34</v>
      </c>
      <c r="B542" s="462"/>
      <c r="C542" s="463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61" t="s">
        <v>33</v>
      </c>
      <c r="B543" s="462"/>
      <c r="C543" s="463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5"/>
      <c r="B544" s="435"/>
      <c r="C544" s="435"/>
      <c r="D544" s="435"/>
      <c r="E544" s="435"/>
      <c r="F544" s="435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7"/>
      <c r="B556" s="460"/>
      <c r="C556" s="460"/>
      <c r="D556" s="460"/>
      <c r="E556" s="460"/>
      <c r="F556" s="460"/>
      <c r="G556" s="460"/>
    </row>
    <row r="557" spans="1:7" s="258" customFormat="1" ht="35.25" customHeight="1" x14ac:dyDescent="0.4">
      <c r="A557" s="371" t="s">
        <v>311</v>
      </c>
      <c r="B557" s="337"/>
      <c r="C557" s="458"/>
      <c r="D557" s="458"/>
      <c r="E557" s="458"/>
      <c r="F557" s="459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3"/>
      <c r="E558" s="123"/>
      <c r="F558" s="123" t="s">
        <v>298</v>
      </c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82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53" t="s">
        <v>34</v>
      </c>
      <c r="B566" s="453"/>
      <c r="C566" s="454"/>
      <c r="D566" s="358">
        <f>SUM(B558:C565,B546:C555)</f>
        <v>36</v>
      </c>
      <c r="E566" s="108"/>
      <c r="F566" s="114"/>
      <c r="G566" s="114"/>
    </row>
    <row r="567" spans="1:7" s="258" customFormat="1" ht="21" x14ac:dyDescent="0.4">
      <c r="A567" s="453" t="s">
        <v>33</v>
      </c>
      <c r="B567" s="453"/>
      <c r="C567" s="453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48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66" t="s">
        <v>19</v>
      </c>
      <c r="B573" s="466"/>
      <c r="C573" s="466"/>
      <c r="D573" s="466"/>
      <c r="E573" s="466"/>
      <c r="F573" s="466"/>
      <c r="G573" s="114"/>
    </row>
    <row r="574" spans="1:7" ht="22.5" x14ac:dyDescent="0.4">
      <c r="A574" s="243">
        <f>B11</f>
        <v>43543</v>
      </c>
      <c r="B574" s="114"/>
      <c r="C574" s="135"/>
      <c r="D574" s="356"/>
      <c r="E574" s="356"/>
      <c r="F574" s="356"/>
      <c r="G574" s="114"/>
    </row>
    <row r="575" spans="1:7" ht="21" x14ac:dyDescent="0.4">
      <c r="A575" s="480" t="s">
        <v>28</v>
      </c>
      <c r="B575" s="481" t="s">
        <v>29</v>
      </c>
      <c r="C575" s="481"/>
      <c r="D575" s="481" t="s">
        <v>42</v>
      </c>
      <c r="E575" s="482" t="s">
        <v>266</v>
      </c>
      <c r="F575" s="482" t="s">
        <v>302</v>
      </c>
      <c r="G575" s="114"/>
    </row>
    <row r="576" spans="1:7" ht="21" x14ac:dyDescent="0.4">
      <c r="A576" s="480"/>
      <c r="B576" s="320" t="s">
        <v>32</v>
      </c>
      <c r="C576" s="320" t="s">
        <v>31</v>
      </c>
      <c r="D576" s="481"/>
      <c r="E576" s="482"/>
      <c r="F576" s="48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34.5" x14ac:dyDescent="0.4">
      <c r="A580" s="121" t="s">
        <v>45</v>
      </c>
      <c r="B580" s="122">
        <v>1</v>
      </c>
      <c r="C580" s="122"/>
      <c r="D580" s="267" t="s">
        <v>546</v>
      </c>
      <c r="E580" s="124"/>
      <c r="F580" s="123" t="s">
        <v>299</v>
      </c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53" t="s">
        <v>34</v>
      </c>
      <c r="B588" s="453"/>
      <c r="C588" s="454"/>
      <c r="D588" s="358">
        <f>SUM(B579:C587)</f>
        <v>17</v>
      </c>
      <c r="E588" s="108"/>
      <c r="F588" s="114"/>
      <c r="G588" s="114"/>
    </row>
    <row r="589" spans="1:7" s="258" customFormat="1" ht="21" x14ac:dyDescent="0.4">
      <c r="A589" s="453" t="s">
        <v>33</v>
      </c>
      <c r="B589" s="453"/>
      <c r="C589" s="453"/>
      <c r="D589" s="388">
        <f>D588/(COUNT(B579:C587)*2)</f>
        <v>0.94444444444444442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23"/>
      <c r="E599" s="123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1</v>
      </c>
      <c r="C605" s="122"/>
      <c r="D605" s="411">
        <v>0.5</v>
      </c>
      <c r="E605" s="124"/>
      <c r="F605" s="123"/>
      <c r="G605" s="129"/>
    </row>
    <row r="606" spans="1:7" s="258" customFormat="1" ht="21" x14ac:dyDescent="0.4">
      <c r="A606" s="453" t="s">
        <v>34</v>
      </c>
      <c r="B606" s="453"/>
      <c r="C606" s="454"/>
      <c r="D606" s="358">
        <f>SUM(B592:C605)</f>
        <v>27</v>
      </c>
      <c r="E606" s="108"/>
      <c r="F606" s="114"/>
      <c r="G606" s="114"/>
    </row>
    <row r="607" spans="1:7" s="258" customFormat="1" ht="21" x14ac:dyDescent="0.4">
      <c r="A607" s="453" t="s">
        <v>33</v>
      </c>
      <c r="B607" s="453"/>
      <c r="C607" s="453"/>
      <c r="D607" s="388">
        <f>D606/(COUNT(B592:C605)*2)</f>
        <v>0.9642857142857143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44</v>
      </c>
      <c r="E609" s="304"/>
      <c r="F609" s="304"/>
      <c r="G609" s="129"/>
    </row>
    <row r="610" spans="1:7" ht="22.5" x14ac:dyDescent="0.45">
      <c r="A610" s="455" t="s">
        <v>170</v>
      </c>
      <c r="B610" s="456"/>
      <c r="C610" s="457"/>
      <c r="D610" s="154">
        <f>D609/(COUNT(B579:C587,B592:C605)*2)</f>
        <v>0.95652173913043481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6" t="s">
        <v>8</v>
      </c>
      <c r="B612" s="466"/>
      <c r="C612" s="466"/>
      <c r="D612" s="466"/>
      <c r="E612" s="466"/>
      <c r="F612" s="466"/>
      <c r="G612" s="129"/>
    </row>
    <row r="613" spans="1:7" ht="22.5" x14ac:dyDescent="0.4">
      <c r="A613" s="156">
        <f>B11</f>
        <v>43543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49" t="s">
        <v>266</v>
      </c>
      <c r="F614" s="449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49"/>
      <c r="F615" s="449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4"/>
      <c r="D617" s="464"/>
      <c r="E617" s="464"/>
      <c r="F617" s="465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1" x14ac:dyDescent="0.4">
      <c r="A622" s="212" t="s">
        <v>50</v>
      </c>
      <c r="B622" s="212">
        <v>2</v>
      </c>
      <c r="C622" s="212" t="str">
        <f>IF(B622=0, -10, IF(B622=1, -5, "0"))</f>
        <v>0</v>
      </c>
      <c r="D622" s="212"/>
      <c r="E622" s="124"/>
      <c r="F622" s="123"/>
      <c r="G622" s="129"/>
    </row>
    <row r="623" spans="1:7" ht="21" x14ac:dyDescent="0.4">
      <c r="A623" s="212" t="s">
        <v>113</v>
      </c>
      <c r="B623" s="212">
        <v>2</v>
      </c>
      <c r="C623" s="212"/>
      <c r="D623" s="212"/>
      <c r="E623" s="124"/>
      <c r="F623" s="123"/>
      <c r="G623" s="129"/>
    </row>
    <row r="624" spans="1:7" ht="21" x14ac:dyDescent="0.4">
      <c r="A624" s="212" t="s">
        <v>203</v>
      </c>
      <c r="B624" s="212">
        <v>2</v>
      </c>
      <c r="C624" s="212"/>
      <c r="D624" s="212"/>
      <c r="E624" s="265"/>
      <c r="F624" s="123"/>
      <c r="G624" s="129"/>
    </row>
    <row r="625" spans="1:7" ht="22.5" customHeight="1" x14ac:dyDescent="0.4">
      <c r="A625" s="212" t="s">
        <v>396</v>
      </c>
      <c r="B625" s="212">
        <v>2</v>
      </c>
      <c r="C625" s="212" t="str">
        <f>IF(B625=0, -2, "0")</f>
        <v>0</v>
      </c>
      <c r="D625" s="212"/>
      <c r="E625" s="124"/>
      <c r="F625" s="123"/>
      <c r="G625" s="129"/>
    </row>
    <row r="626" spans="1:7" ht="42" x14ac:dyDescent="0.4">
      <c r="A626" s="212" t="s">
        <v>457</v>
      </c>
      <c r="B626" s="212">
        <v>2</v>
      </c>
      <c r="C626" s="212" t="str">
        <f>IF(B626=0, -10, "0")</f>
        <v>0</v>
      </c>
      <c r="D626" s="212"/>
      <c r="E626" s="124"/>
      <c r="F626" s="123"/>
      <c r="G626" s="129"/>
    </row>
    <row r="627" spans="1:7" ht="21" x14ac:dyDescent="0.4">
      <c r="A627" s="212" t="s">
        <v>34</v>
      </c>
      <c r="B627" s="212"/>
      <c r="C627" s="212"/>
      <c r="D627" s="212">
        <f>SUM(B618:C626)</f>
        <v>18</v>
      </c>
      <c r="E627" s="490"/>
      <c r="F627" s="469"/>
      <c r="G627" s="129"/>
    </row>
    <row r="628" spans="1:7" ht="21" x14ac:dyDescent="0.4">
      <c r="A628" s="453" t="s">
        <v>33</v>
      </c>
      <c r="B628" s="453"/>
      <c r="C628" s="453"/>
      <c r="D628" s="388">
        <f>D627/(COUNT(B618:C626)*2)</f>
        <v>1</v>
      </c>
      <c r="E628" s="491"/>
      <c r="F628" s="492"/>
      <c r="G628" s="129"/>
    </row>
    <row r="629" spans="1:7" ht="21" x14ac:dyDescent="0.4">
      <c r="A629" s="325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245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42" x14ac:dyDescent="0.4">
      <c r="A633" s="138" t="s">
        <v>186</v>
      </c>
      <c r="B633" s="122">
        <v>0</v>
      </c>
      <c r="C633" s="122"/>
      <c r="D633" s="212" t="s">
        <v>548</v>
      </c>
      <c r="E633" s="212" t="s">
        <v>549</v>
      </c>
      <c r="F633" s="123" t="s">
        <v>299</v>
      </c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1" t="s">
        <v>34</v>
      </c>
      <c r="B639" s="462"/>
      <c r="C639" s="463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4"/>
      <c r="D642" s="464"/>
      <c r="E642" s="464"/>
      <c r="F642" s="465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1" t="s">
        <v>34</v>
      </c>
      <c r="B650" s="462"/>
      <c r="C650" s="463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64"/>
      <c r="C653" s="464"/>
      <c r="D653" s="464"/>
      <c r="E653" s="464"/>
      <c r="F653" s="465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168" x14ac:dyDescent="0.4">
      <c r="A656" s="203" t="s">
        <v>418</v>
      </c>
      <c r="B656" s="122">
        <v>1</v>
      </c>
      <c r="C656" s="174"/>
      <c r="D656" s="179" t="s">
        <v>547</v>
      </c>
      <c r="E656" s="127"/>
      <c r="F656" s="123" t="s">
        <v>298</v>
      </c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9" t="s">
        <v>311</v>
      </c>
      <c r="B661" s="500"/>
      <c r="C661" s="500"/>
      <c r="D661" s="500"/>
      <c r="E661" s="500"/>
      <c r="F661" s="501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23"/>
      <c r="E662" s="123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1</v>
      </c>
      <c r="C668" s="122"/>
      <c r="D668" s="411">
        <v>0.5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26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0.9285714285714286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72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0.94736842105263153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6" t="s">
        <v>356</v>
      </c>
      <c r="B676" s="466"/>
      <c r="C676" s="466"/>
      <c r="D676" s="466"/>
      <c r="E676" s="466"/>
      <c r="F676" s="466"/>
      <c r="G676" s="114"/>
    </row>
    <row r="677" spans="1:7" ht="21" x14ac:dyDescent="0.4">
      <c r="A677" s="243">
        <f>B11</f>
        <v>43543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49" t="s">
        <v>266</v>
      </c>
      <c r="F678" s="449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49"/>
      <c r="F679" s="449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1</v>
      </c>
      <c r="C688" s="169" t="str">
        <f>IF(B688=0, -5, "0")</f>
        <v>0</v>
      </c>
      <c r="D688" s="200"/>
      <c r="E688" s="269"/>
      <c r="F688" s="123" t="s">
        <v>298</v>
      </c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>
        <v>2</v>
      </c>
      <c r="C695" s="166"/>
      <c r="D695" s="420"/>
      <c r="E695" s="127"/>
      <c r="F695" s="123"/>
      <c r="G695" s="114"/>
    </row>
    <row r="696" spans="1:7" ht="21" x14ac:dyDescent="0.4">
      <c r="A696" s="272" t="s">
        <v>389</v>
      </c>
      <c r="B696" s="122">
        <v>1</v>
      </c>
      <c r="C696" s="174"/>
      <c r="D696" s="84"/>
      <c r="E696" s="147"/>
      <c r="F696" s="123" t="s">
        <v>299</v>
      </c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1</v>
      </c>
      <c r="C700" s="122"/>
      <c r="D700" s="411">
        <v>0.5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35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0.92105263157894735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2" t="s">
        <v>459</v>
      </c>
      <c r="B704" s="502"/>
      <c r="C704" s="502"/>
      <c r="D704" s="502"/>
      <c r="E704" s="502"/>
      <c r="F704" s="502"/>
      <c r="G704" s="274"/>
    </row>
    <row r="705" spans="1:7" ht="21" customHeight="1" x14ac:dyDescent="0.4">
      <c r="A705" s="251">
        <f>B11</f>
        <v>43543</v>
      </c>
      <c r="B705" s="114"/>
      <c r="C705" s="135"/>
      <c r="D705" s="273"/>
      <c r="E705" s="273"/>
      <c r="F705" s="273"/>
      <c r="G705" s="274"/>
    </row>
    <row r="706" spans="1:7" ht="21" x14ac:dyDescent="0.4">
      <c r="A706" s="473" t="s">
        <v>28</v>
      </c>
      <c r="B706" s="475" t="s">
        <v>29</v>
      </c>
      <c r="C706" s="475"/>
      <c r="D706" s="448" t="s">
        <v>42</v>
      </c>
      <c r="E706" s="449" t="s">
        <v>266</v>
      </c>
      <c r="F706" s="449" t="s">
        <v>302</v>
      </c>
      <c r="G706" s="274"/>
    </row>
    <row r="707" spans="1:7" ht="21" x14ac:dyDescent="0.4">
      <c r="A707" s="474"/>
      <c r="B707" s="383" t="s">
        <v>32</v>
      </c>
      <c r="C707" s="383" t="s">
        <v>31</v>
      </c>
      <c r="D707" s="448"/>
      <c r="E707" s="449"/>
      <c r="F707" s="449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0" t="s">
        <v>306</v>
      </c>
      <c r="B709" s="451"/>
      <c r="C709" s="451"/>
      <c r="D709" s="451"/>
      <c r="E709" s="451"/>
      <c r="F709" s="452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 t="s">
        <v>298</v>
      </c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1"/>
      <c r="C715" s="472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71"/>
      <c r="C716" s="472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0" t="s">
        <v>307</v>
      </c>
      <c r="B718" s="451"/>
      <c r="C718" s="451"/>
      <c r="D718" s="451"/>
      <c r="E718" s="451"/>
      <c r="F718" s="452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0.83725000000000005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624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0.85245901639344257</v>
      </c>
      <c r="E730" s="259"/>
      <c r="F730" s="259"/>
    </row>
  </sheetData>
  <sheetProtection algorithmName="SHA-512" hashValue="NHFalv8A0z9b5PHlJij46J8Dbxfzg3y13U8T604hdD5kJPICKyDq8W7iTYROUpbrG7Y8ZH+PUi9Mx7v0zd/A6w==" saltValue="ijR4qvodkOk3GmvJOEdwGw==" spinCount="100000" sheet="1" formatCells="0" formatColumns="0" formatRows="0"/>
  <mergeCells count="155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B706:C706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449:B463 B359:B366 B56:B63 B394:B414 B39:B42 B546:B555 B618:B626 B558:B565 B719:B721 B631:B638 B122:B128 B681:B700 B579:B587 B66:B82 B312:B319 B379:B389 B536:B541 B519:B525 B417:B424 B324:B343 B292:B299 B85:B102 B662:B668 B437:B444 B506:B516 B257:B264 B348:B356 B178:B185 B592:B605 B654:B660 B269:B289 B231:B235 B710:B714 B105:B110 B140:B146 B237:B244 B465:B471 B528:B529 B484:B490 B643:B649 B30:B37 B492:B504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6" sqref="A6:F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8"/>
      <c r="E1" s="548"/>
      <c r="F1" s="548"/>
      <c r="G1" s="548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9" t="s">
        <v>46</v>
      </c>
      <c r="B6" s="549"/>
      <c r="C6" s="549"/>
      <c r="D6" s="549"/>
      <c r="E6" s="549"/>
      <c r="F6" s="549"/>
      <c r="G6" s="92"/>
    </row>
    <row r="7" spans="1:7" s="2" customFormat="1" ht="21.75" customHeight="1" x14ac:dyDescent="0.45">
      <c r="A7" s="550" t="str">
        <f>'Page de garde'!D18</f>
        <v>BIZERTE</v>
      </c>
      <c r="B7" s="550"/>
      <c r="C7" s="550"/>
      <c r="D7" s="550"/>
      <c r="E7" s="550"/>
      <c r="F7" s="550"/>
      <c r="G7" s="92"/>
    </row>
    <row r="8" spans="1:7" s="2" customFormat="1" ht="24" x14ac:dyDescent="0.45">
      <c r="A8" s="4" t="s">
        <v>39</v>
      </c>
      <c r="B8" s="551" t="str">
        <f>'A1 Exploitation'!B9:F9</f>
        <v>Dr Hend KAMOUN</v>
      </c>
      <c r="C8" s="551"/>
      <c r="D8" s="551"/>
      <c r="E8" s="551"/>
      <c r="F8" s="551"/>
      <c r="G8" s="92"/>
    </row>
    <row r="9" spans="1:7" s="2" customFormat="1" ht="24" x14ac:dyDescent="0.45">
      <c r="A9" s="5" t="s">
        <v>41</v>
      </c>
      <c r="B9" s="552" t="str">
        <f>'A1 Exploitation'!B10:F10</f>
        <v>Directeur du magasin et chefs rayons</v>
      </c>
      <c r="C9" s="552"/>
      <c r="D9" s="552"/>
      <c r="E9" s="552"/>
      <c r="F9" s="552"/>
      <c r="G9" s="92"/>
    </row>
    <row r="10" spans="1:7" s="2" customFormat="1" ht="24" x14ac:dyDescent="0.45">
      <c r="A10" s="4" t="s">
        <v>40</v>
      </c>
      <c r="B10" s="547">
        <f>'A1 Exploitation'!B11:F11</f>
        <v>43543</v>
      </c>
      <c r="C10" s="547"/>
      <c r="D10" s="547"/>
      <c r="E10" s="547"/>
      <c r="F10" s="547"/>
      <c r="G10" s="92"/>
    </row>
    <row r="11" spans="1:7" s="2" customFormat="1" ht="24" x14ac:dyDescent="0.45">
      <c r="A11" s="4" t="s">
        <v>250</v>
      </c>
      <c r="B11" s="544">
        <f>D199</f>
        <v>0.70901639344262291</v>
      </c>
      <c r="C11" s="544"/>
      <c r="D11" s="544"/>
      <c r="E11" s="544"/>
      <c r="F11" s="544"/>
      <c r="G11" s="92"/>
    </row>
    <row r="12" spans="1:7" s="2" customFormat="1" ht="22.5" x14ac:dyDescent="0.45">
      <c r="A12" s="1"/>
      <c r="D12" s="512"/>
      <c r="E12" s="512"/>
      <c r="F12" s="512"/>
      <c r="G12" s="512"/>
    </row>
    <row r="13" spans="1:7" s="2" customFormat="1" ht="11.25" customHeight="1" x14ac:dyDescent="0.3">
      <c r="A13" s="545" t="s">
        <v>28</v>
      </c>
      <c r="B13" s="546" t="s">
        <v>29</v>
      </c>
      <c r="C13" s="546"/>
      <c r="D13" s="546" t="s">
        <v>42</v>
      </c>
      <c r="E13" s="546" t="s">
        <v>160</v>
      </c>
      <c r="F13" s="546" t="s">
        <v>161</v>
      </c>
      <c r="G13" s="80"/>
    </row>
    <row r="14" spans="1:7" s="2" customFormat="1" ht="12.75" customHeight="1" x14ac:dyDescent="0.3">
      <c r="A14" s="545"/>
      <c r="B14" s="22" t="s">
        <v>32</v>
      </c>
      <c r="C14" s="22" t="s">
        <v>31</v>
      </c>
      <c r="D14" s="546"/>
      <c r="E14" s="546"/>
      <c r="F14" s="546"/>
      <c r="G14" s="94"/>
    </row>
    <row r="15" spans="1:7" x14ac:dyDescent="0.3">
      <c r="A15" s="535"/>
      <c r="B15" s="536"/>
      <c r="C15" s="536"/>
      <c r="D15" s="536"/>
      <c r="E15" s="536"/>
      <c r="F15" s="536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1</v>
      </c>
      <c r="C19" s="62"/>
      <c r="D19" s="63" t="s">
        <v>482</v>
      </c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1" t="s">
        <v>34</v>
      </c>
      <c r="B22" s="537"/>
      <c r="C22" s="538"/>
      <c r="D22" s="99">
        <f>SUM(B17:C21)</f>
        <v>9</v>
      </c>
    </row>
    <row r="23" spans="1:7" x14ac:dyDescent="0.3">
      <c r="A23" s="528" t="s">
        <v>251</v>
      </c>
      <c r="B23" s="529"/>
      <c r="C23" s="530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3" t="s">
        <v>4</v>
      </c>
      <c r="B25" s="534"/>
      <c r="C25" s="534"/>
      <c r="D25" s="534"/>
      <c r="E25" s="534"/>
      <c r="F25" s="534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ht="33" x14ac:dyDescent="0.3">
      <c r="A31" s="7" t="s">
        <v>69</v>
      </c>
      <c r="B31" s="265">
        <v>0</v>
      </c>
      <c r="C31" s="62"/>
      <c r="D31" s="63" t="s">
        <v>556</v>
      </c>
      <c r="E31" s="63" t="s">
        <v>557</v>
      </c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8" t="s">
        <v>34</v>
      </c>
      <c r="B33" s="529"/>
      <c r="C33" s="530"/>
      <c r="D33" s="97">
        <f>SUM(B26:C32)</f>
        <v>12</v>
      </c>
    </row>
    <row r="34" spans="1:7" x14ac:dyDescent="0.3">
      <c r="A34" s="528" t="s">
        <v>251</v>
      </c>
      <c r="B34" s="529"/>
      <c r="C34" s="530"/>
      <c r="D34" s="21">
        <f>D33/(COUNT(B26:C32)*2)</f>
        <v>0.8571428571428571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3" t="s">
        <v>180</v>
      </c>
      <c r="B36" s="534"/>
      <c r="C36" s="534"/>
      <c r="D36" s="534"/>
      <c r="E36" s="534"/>
      <c r="F36" s="534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8" t="s">
        <v>34</v>
      </c>
      <c r="B42" s="529"/>
      <c r="C42" s="530"/>
      <c r="D42" s="97">
        <f>SUM(B37:C41)</f>
        <v>10</v>
      </c>
      <c r="E42" s="3"/>
      <c r="F42" s="3"/>
      <c r="G42" s="93"/>
    </row>
    <row r="43" spans="1:7" s="10" customFormat="1" x14ac:dyDescent="0.3">
      <c r="A43" s="528" t="s">
        <v>251</v>
      </c>
      <c r="B43" s="529"/>
      <c r="C43" s="530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2" t="s">
        <v>19</v>
      </c>
      <c r="B45" s="543"/>
      <c r="C45" s="543"/>
      <c r="D45" s="543"/>
      <c r="E45" s="543"/>
      <c r="F45" s="543"/>
    </row>
    <row r="46" spans="1:7" x14ac:dyDescent="0.3">
      <c r="A46" s="7" t="s">
        <v>226</v>
      </c>
      <c r="B46" s="62">
        <v>1</v>
      </c>
      <c r="C46" s="62"/>
      <c r="D46" s="63" t="s">
        <v>574</v>
      </c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ht="49.5" x14ac:dyDescent="0.3">
      <c r="A48" s="7" t="s">
        <v>192</v>
      </c>
      <c r="B48" s="265">
        <v>1</v>
      </c>
      <c r="C48" s="62"/>
      <c r="D48" s="63" t="s">
        <v>575</v>
      </c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8" t="s">
        <v>34</v>
      </c>
      <c r="B52" s="529"/>
      <c r="C52" s="530"/>
      <c r="D52" s="97">
        <f>SUM(B46:C51)</f>
        <v>10</v>
      </c>
    </row>
    <row r="53" spans="1:7" x14ac:dyDescent="0.3">
      <c r="A53" s="528" t="s">
        <v>251</v>
      </c>
      <c r="B53" s="529"/>
      <c r="C53" s="530"/>
      <c r="D53" s="21">
        <f>D52/(COUNT(B46:C51)*2)</f>
        <v>0.83333333333333337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3" t="s">
        <v>8</v>
      </c>
      <c r="B55" s="534"/>
      <c r="C55" s="534"/>
      <c r="D55" s="534"/>
      <c r="E55" s="534"/>
      <c r="F55" s="534"/>
    </row>
    <row r="56" spans="1:7" ht="66.75" x14ac:dyDescent="0.35">
      <c r="A56" s="29" t="s">
        <v>148</v>
      </c>
      <c r="B56" s="62">
        <v>1</v>
      </c>
      <c r="C56" s="88" t="str">
        <f>IF(B56=0, -5, "0")</f>
        <v>0</v>
      </c>
      <c r="D56" s="63" t="s">
        <v>554</v>
      </c>
      <c r="E56" s="62"/>
      <c r="F56" s="62"/>
    </row>
    <row r="57" spans="1:7" x14ac:dyDescent="0.3">
      <c r="A57" s="9" t="s">
        <v>141</v>
      </c>
      <c r="B57" s="265">
        <v>2</v>
      </c>
      <c r="C57" s="62"/>
      <c r="D57" s="63"/>
      <c r="E57" s="67"/>
      <c r="F57" s="62"/>
    </row>
    <row r="58" spans="1:7" ht="33" x14ac:dyDescent="0.3">
      <c r="A58" s="11" t="s">
        <v>205</v>
      </c>
      <c r="B58" s="265">
        <v>0</v>
      </c>
      <c r="C58" s="62"/>
      <c r="D58" s="63" t="s">
        <v>551</v>
      </c>
      <c r="E58" s="63" t="s">
        <v>555</v>
      </c>
      <c r="F58" s="62"/>
    </row>
    <row r="59" spans="1:7" ht="33" x14ac:dyDescent="0.3">
      <c r="A59" s="11" t="s">
        <v>79</v>
      </c>
      <c r="B59" s="265">
        <v>1</v>
      </c>
      <c r="C59" s="62"/>
      <c r="D59" s="63" t="s">
        <v>550</v>
      </c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8" t="s">
        <v>34</v>
      </c>
      <c r="B63" s="529"/>
      <c r="C63" s="530"/>
      <c r="D63" s="97">
        <f>SUM(B56:C62)</f>
        <v>10</v>
      </c>
    </row>
    <row r="64" spans="1:7" x14ac:dyDescent="0.3">
      <c r="A64" s="528" t="s">
        <v>251</v>
      </c>
      <c r="B64" s="529"/>
      <c r="C64" s="530"/>
      <c r="D64" s="21">
        <f>D63/(COUNT(B56:C62)*2)</f>
        <v>0.7142857142857143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3" t="s">
        <v>111</v>
      </c>
      <c r="B66" s="534"/>
      <c r="C66" s="534"/>
      <c r="D66" s="534"/>
      <c r="E66" s="534"/>
      <c r="F66" s="534"/>
    </row>
    <row r="67" spans="1:7" ht="19.5" x14ac:dyDescent="0.4">
      <c r="A67" s="7" t="s">
        <v>227</v>
      </c>
      <c r="B67" s="68">
        <v>1</v>
      </c>
      <c r="C67" s="69"/>
      <c r="D67" s="258" t="s">
        <v>553</v>
      </c>
      <c r="E67" s="70"/>
      <c r="F67" s="62"/>
    </row>
    <row r="68" spans="1:7" ht="51" x14ac:dyDescent="0.4">
      <c r="A68" s="7" t="s">
        <v>228</v>
      </c>
      <c r="B68" s="68">
        <v>1</v>
      </c>
      <c r="C68" s="69"/>
      <c r="D68" s="63" t="s">
        <v>489</v>
      </c>
      <c r="E68" s="70"/>
      <c r="F68" s="62"/>
    </row>
    <row r="69" spans="1:7" ht="67.5" x14ac:dyDescent="0.4">
      <c r="A69" s="7" t="s">
        <v>249</v>
      </c>
      <c r="B69" s="68">
        <v>1</v>
      </c>
      <c r="C69" s="69"/>
      <c r="D69" s="63" t="s">
        <v>492</v>
      </c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34.5" x14ac:dyDescent="0.4">
      <c r="A73" s="7" t="s">
        <v>81</v>
      </c>
      <c r="B73" s="68">
        <v>0</v>
      </c>
      <c r="C73" s="69"/>
      <c r="D73" s="63" t="s">
        <v>493</v>
      </c>
      <c r="E73" s="63" t="s">
        <v>494</v>
      </c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63" t="s">
        <v>495</v>
      </c>
      <c r="E76" s="73"/>
      <c r="F76" s="62"/>
    </row>
    <row r="77" spans="1:7" ht="33.75" x14ac:dyDescent="0.35">
      <c r="A77" s="32" t="s">
        <v>241</v>
      </c>
      <c r="B77" s="68">
        <v>1</v>
      </c>
      <c r="C77" s="88" t="str">
        <f>IF(B77=0, -5, "0")</f>
        <v>0</v>
      </c>
      <c r="D77" s="63" t="s">
        <v>496</v>
      </c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75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258"/>
      <c r="E80" s="73"/>
      <c r="F80" s="62"/>
    </row>
    <row r="81" spans="1:7" x14ac:dyDescent="0.3">
      <c r="A81" s="7" t="s">
        <v>255</v>
      </c>
      <c r="B81" s="68">
        <v>2</v>
      </c>
      <c r="C81" s="62"/>
      <c r="D81" s="63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8" t="s">
        <v>34</v>
      </c>
      <c r="B84" s="529"/>
      <c r="C84" s="530"/>
      <c r="D84" s="97">
        <f>SUM(B67:C83)</f>
        <v>26</v>
      </c>
    </row>
    <row r="85" spans="1:7" x14ac:dyDescent="0.3">
      <c r="A85" s="528" t="s">
        <v>251</v>
      </c>
      <c r="B85" s="529"/>
      <c r="C85" s="530"/>
      <c r="D85" s="21">
        <f>D84/(COUNT(B67:C83)*2)</f>
        <v>0.8125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3" t="s">
        <v>172</v>
      </c>
      <c r="B87" s="534"/>
      <c r="C87" s="534"/>
      <c r="D87" s="534"/>
      <c r="E87" s="534"/>
      <c r="F87" s="534"/>
    </row>
    <row r="88" spans="1:7" ht="42" customHeight="1" x14ac:dyDescent="0.4">
      <c r="A88" s="36" t="s">
        <v>229</v>
      </c>
      <c r="B88" s="78">
        <v>1</v>
      </c>
      <c r="C88" s="69"/>
      <c r="D88" s="81" t="s">
        <v>553</v>
      </c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62"/>
    </row>
    <row r="95" spans="1:7" ht="49.5" x14ac:dyDescent="0.3">
      <c r="A95" s="8" t="s">
        <v>138</v>
      </c>
      <c r="B95" s="78">
        <v>0</v>
      </c>
      <c r="C95" s="62"/>
      <c r="D95" s="63" t="s">
        <v>502</v>
      </c>
      <c r="E95" s="63" t="s">
        <v>503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265"/>
      <c r="F96" s="62"/>
    </row>
    <row r="97" spans="1:7" x14ac:dyDescent="0.3">
      <c r="A97" s="13" t="s">
        <v>239</v>
      </c>
      <c r="B97" s="78">
        <v>2</v>
      </c>
      <c r="C97" s="62"/>
      <c r="D97" s="63"/>
      <c r="E97" s="265"/>
      <c r="F97" s="62"/>
    </row>
    <row r="98" spans="1:7" x14ac:dyDescent="0.3">
      <c r="A98" s="7" t="s">
        <v>115</v>
      </c>
      <c r="B98" s="78">
        <v>2</v>
      </c>
      <c r="C98" s="62"/>
      <c r="D98" s="63"/>
      <c r="E98" s="63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 t="s">
        <v>500</v>
      </c>
      <c r="E99" s="62"/>
      <c r="F99" s="62"/>
    </row>
    <row r="100" spans="1:7" ht="33.75" x14ac:dyDescent="0.35">
      <c r="A100" s="31" t="s">
        <v>253</v>
      </c>
      <c r="B100" s="78">
        <v>1</v>
      </c>
      <c r="C100" s="88" t="str">
        <f>IF(B100=0, -5, "0")</f>
        <v>0</v>
      </c>
      <c r="D100" s="63" t="s">
        <v>501</v>
      </c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8" t="s">
        <v>34</v>
      </c>
      <c r="B102" s="529"/>
      <c r="C102" s="530"/>
      <c r="D102" s="97">
        <f>SUM(B88:C101)</f>
        <v>24</v>
      </c>
    </row>
    <row r="103" spans="1:7" x14ac:dyDescent="0.3">
      <c r="A103" s="528" t="s">
        <v>251</v>
      </c>
      <c r="B103" s="529"/>
      <c r="C103" s="530"/>
      <c r="D103" s="21">
        <f>D102/(COUNT(B88:C101)*2)</f>
        <v>0.8571428571428571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3" t="s">
        <v>173</v>
      </c>
      <c r="B106" s="534"/>
      <c r="C106" s="534"/>
      <c r="D106" s="534"/>
      <c r="E106" s="534"/>
      <c r="F106" s="534"/>
      <c r="G106" s="93"/>
    </row>
    <row r="107" spans="1:7" s="10" customFormat="1" ht="51" x14ac:dyDescent="0.4">
      <c r="A107" s="36" t="s">
        <v>230</v>
      </c>
      <c r="B107" s="78">
        <v>0</v>
      </c>
      <c r="C107" s="69"/>
      <c r="D107" s="63" t="s">
        <v>504</v>
      </c>
      <c r="E107" s="63" t="s">
        <v>505</v>
      </c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94" t="s">
        <v>506</v>
      </c>
      <c r="E112" s="265"/>
      <c r="F112" s="62"/>
      <c r="G112" s="93"/>
    </row>
    <row r="113" spans="1:7" s="10" customFormat="1" ht="33" x14ac:dyDescent="0.3">
      <c r="A113" s="9" t="s">
        <v>138</v>
      </c>
      <c r="B113" s="78">
        <v>1</v>
      </c>
      <c r="C113" s="62"/>
      <c r="D113" s="63" t="s">
        <v>507</v>
      </c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8" t="s">
        <v>34</v>
      </c>
      <c r="B118" s="529"/>
      <c r="C118" s="530"/>
      <c r="D118" s="97">
        <f>SUM(B107:C117)</f>
        <v>19</v>
      </c>
      <c r="E118" s="3"/>
      <c r="F118" s="3"/>
      <c r="G118" s="93"/>
    </row>
    <row r="119" spans="1:7" s="10" customFormat="1" x14ac:dyDescent="0.3">
      <c r="A119" s="528" t="s">
        <v>251</v>
      </c>
      <c r="B119" s="529"/>
      <c r="C119" s="530"/>
      <c r="D119" s="21">
        <f>D118/(COUNT(B107:C117)*2)</f>
        <v>0.86363636363636365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3" t="s">
        <v>156</v>
      </c>
      <c r="B121" s="534"/>
      <c r="C121" s="534"/>
      <c r="D121" s="534"/>
      <c r="E121" s="534"/>
      <c r="F121" s="534"/>
    </row>
    <row r="122" spans="1:7" ht="49.5" x14ac:dyDescent="0.3">
      <c r="A122" s="30" t="s">
        <v>231</v>
      </c>
      <c r="B122" s="79">
        <v>0</v>
      </c>
      <c r="C122" s="62"/>
      <c r="D122" s="81" t="s">
        <v>519</v>
      </c>
      <c r="E122" s="81" t="s">
        <v>520</v>
      </c>
      <c r="F122" s="62"/>
    </row>
    <row r="123" spans="1:7" x14ac:dyDescent="0.3">
      <c r="A123" s="30" t="s">
        <v>228</v>
      </c>
      <c r="B123" s="79">
        <v>1</v>
      </c>
      <c r="C123" s="62"/>
      <c r="D123" s="81" t="s">
        <v>525</v>
      </c>
      <c r="E123" s="63"/>
      <c r="F123" s="62"/>
    </row>
    <row r="124" spans="1:7" ht="51" x14ac:dyDescent="0.4">
      <c r="A124" s="7" t="s">
        <v>249</v>
      </c>
      <c r="B124" s="79">
        <v>0</v>
      </c>
      <c r="C124" s="69"/>
      <c r="D124" s="63" t="s">
        <v>528</v>
      </c>
      <c r="E124" s="63" t="s">
        <v>573</v>
      </c>
      <c r="F124" s="62"/>
    </row>
    <row r="125" spans="1:7" ht="51" x14ac:dyDescent="0.4">
      <c r="A125" s="8" t="s">
        <v>206</v>
      </c>
      <c r="B125" s="79">
        <v>0</v>
      </c>
      <c r="C125" s="69"/>
      <c r="D125" s="63" t="s">
        <v>526</v>
      </c>
      <c r="E125" s="63" t="s">
        <v>572</v>
      </c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50.25" x14ac:dyDescent="0.35">
      <c r="A128" s="28" t="s">
        <v>197</v>
      </c>
      <c r="B128" s="79">
        <v>0</v>
      </c>
      <c r="C128" s="88">
        <f>IF(B128=0, -5, "0")</f>
        <v>-5</v>
      </c>
      <c r="D128" s="63" t="s">
        <v>527</v>
      </c>
      <c r="E128" s="63" t="s">
        <v>572</v>
      </c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8" t="s">
        <v>34</v>
      </c>
      <c r="B133" s="529"/>
      <c r="C133" s="530"/>
      <c r="D133" s="97">
        <f>SUM(B122:C132)</f>
        <v>8</v>
      </c>
    </row>
    <row r="134" spans="1:7" x14ac:dyDescent="0.3">
      <c r="A134" s="528" t="s">
        <v>251</v>
      </c>
      <c r="B134" s="529"/>
      <c r="C134" s="530"/>
      <c r="D134" s="20">
        <f>D133/(COUNT(B122:C132)*2)</f>
        <v>0.33333333333333331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3" t="s">
        <v>61</v>
      </c>
      <c r="B136" s="534"/>
      <c r="C136" s="534"/>
      <c r="D136" s="534"/>
      <c r="E136" s="534"/>
      <c r="F136" s="534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62"/>
    </row>
    <row r="139" spans="1:7" ht="38.25" customHeight="1" x14ac:dyDescent="0.3">
      <c r="A139" s="9" t="s">
        <v>233</v>
      </c>
      <c r="B139" s="78">
        <v>1</v>
      </c>
      <c r="C139" s="63"/>
      <c r="D139" s="81" t="s">
        <v>545</v>
      </c>
      <c r="E139" s="265"/>
      <c r="F139" s="62"/>
    </row>
    <row r="140" spans="1:7" ht="148.5" x14ac:dyDescent="0.3">
      <c r="A140" s="38" t="s">
        <v>234</v>
      </c>
      <c r="B140" s="78">
        <v>0</v>
      </c>
      <c r="C140" s="63"/>
      <c r="D140" s="81" t="s">
        <v>552</v>
      </c>
      <c r="E140" s="63" t="s">
        <v>534</v>
      </c>
      <c r="F140" s="62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66"/>
      <c r="E142" s="265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3" t="s">
        <v>537</v>
      </c>
      <c r="E144" s="265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67"/>
      <c r="E145" s="265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62"/>
    </row>
    <row r="147" spans="1:7" ht="49.5" x14ac:dyDescent="0.3">
      <c r="A147" s="36" t="s">
        <v>175</v>
      </c>
      <c r="B147" s="78">
        <v>0</v>
      </c>
      <c r="C147" s="63"/>
      <c r="D147" s="63" t="s">
        <v>535</v>
      </c>
      <c r="E147" s="63" t="s">
        <v>536</v>
      </c>
      <c r="F147" s="62"/>
    </row>
    <row r="148" spans="1:7" x14ac:dyDescent="0.3">
      <c r="A148" s="7" t="s">
        <v>261</v>
      </c>
      <c r="B148" s="78">
        <v>2</v>
      </c>
      <c r="C148" s="63"/>
      <c r="D148" s="95"/>
      <c r="E148" s="265"/>
      <c r="F148" s="62"/>
    </row>
    <row r="149" spans="1:7" x14ac:dyDescent="0.3">
      <c r="A149" s="528" t="s">
        <v>34</v>
      </c>
      <c r="B149" s="529"/>
      <c r="C149" s="530"/>
      <c r="D149" s="97">
        <f>SUM(B137:C148)</f>
        <v>19</v>
      </c>
    </row>
    <row r="150" spans="1:7" x14ac:dyDescent="0.3">
      <c r="A150" s="528" t="s">
        <v>251</v>
      </c>
      <c r="B150" s="529"/>
      <c r="C150" s="530"/>
      <c r="D150" s="21">
        <f>D149/(COUNT(B137:C148)*2)</f>
        <v>0.79166666666666663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3" t="s">
        <v>178</v>
      </c>
      <c r="B152" s="534"/>
      <c r="C152" s="534"/>
      <c r="D152" s="534"/>
      <c r="E152" s="534"/>
      <c r="F152" s="534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66.75" x14ac:dyDescent="0.35">
      <c r="A156" s="28" t="s">
        <v>263</v>
      </c>
      <c r="B156" s="265">
        <v>0</v>
      </c>
      <c r="C156" s="88">
        <f>IF(B156=0, -5, "0")</f>
        <v>-5</v>
      </c>
      <c r="D156" s="63" t="s">
        <v>558</v>
      </c>
      <c r="E156" s="63" t="s">
        <v>559</v>
      </c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265"/>
      <c r="F157" s="62"/>
    </row>
    <row r="158" spans="1:7" ht="33" x14ac:dyDescent="0.3">
      <c r="A158" s="47" t="s">
        <v>166</v>
      </c>
      <c r="B158" s="265">
        <v>0</v>
      </c>
      <c r="C158" s="62"/>
      <c r="D158" s="95" t="s">
        <v>560</v>
      </c>
      <c r="E158" s="63" t="s">
        <v>561</v>
      </c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8" t="s">
        <v>34</v>
      </c>
      <c r="B161" s="537"/>
      <c r="C161" s="538"/>
      <c r="D161" s="99">
        <f>SUM(B153:C160)</f>
        <v>7</v>
      </c>
    </row>
    <row r="162" spans="1:7" x14ac:dyDescent="0.3">
      <c r="A162" s="528" t="s">
        <v>251</v>
      </c>
      <c r="B162" s="529"/>
      <c r="C162" s="530"/>
      <c r="D162" s="21">
        <f>D161/(COUNT(B153:C160)*2)</f>
        <v>0.3888888888888889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3" t="s">
        <v>64</v>
      </c>
      <c r="B164" s="534"/>
      <c r="C164" s="534"/>
      <c r="D164" s="534"/>
      <c r="E164" s="534"/>
      <c r="F164" s="534"/>
    </row>
    <row r="165" spans="1:7" ht="99.75" x14ac:dyDescent="0.35">
      <c r="A165" s="28" t="s">
        <v>242</v>
      </c>
      <c r="B165" s="62">
        <v>0</v>
      </c>
      <c r="C165" s="88">
        <f>IF(B165=0, -5, "0")</f>
        <v>-5</v>
      </c>
      <c r="D165" s="63" t="s">
        <v>562</v>
      </c>
      <c r="E165" s="63" t="s">
        <v>563</v>
      </c>
      <c r="F165" s="62"/>
    </row>
    <row r="166" spans="1:7" ht="49.5" x14ac:dyDescent="0.3">
      <c r="A166" s="7" t="s">
        <v>243</v>
      </c>
      <c r="B166" s="265">
        <v>0</v>
      </c>
      <c r="C166" s="62"/>
      <c r="D166" s="63" t="s">
        <v>564</v>
      </c>
      <c r="E166" s="63" t="s">
        <v>565</v>
      </c>
      <c r="F166" s="62"/>
    </row>
    <row r="167" spans="1:7" ht="33" x14ac:dyDescent="0.3">
      <c r="A167" s="30" t="s">
        <v>176</v>
      </c>
      <c r="B167" s="265">
        <v>1</v>
      </c>
      <c r="C167" s="62"/>
      <c r="D167" s="63" t="s">
        <v>566</v>
      </c>
      <c r="E167" s="265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8" t="s">
        <v>34</v>
      </c>
      <c r="B169" s="529"/>
      <c r="C169" s="530"/>
      <c r="D169" s="97">
        <f>SUM(B165:C168)</f>
        <v>-2</v>
      </c>
    </row>
    <row r="170" spans="1:7" x14ac:dyDescent="0.3">
      <c r="A170" s="528" t="s">
        <v>251</v>
      </c>
      <c r="B170" s="529"/>
      <c r="C170" s="530"/>
      <c r="D170" s="21">
        <f>D169/(COUNT(B165:C168)*2)</f>
        <v>-0.2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1" t="s">
        <v>15</v>
      </c>
      <c r="B172" s="532"/>
      <c r="C172" s="532"/>
      <c r="D172" s="532"/>
      <c r="E172" s="532"/>
      <c r="F172" s="532"/>
    </row>
    <row r="173" spans="1:7" ht="33" x14ac:dyDescent="0.3">
      <c r="A173" s="8" t="s">
        <v>152</v>
      </c>
      <c r="B173" s="62">
        <v>1</v>
      </c>
      <c r="C173" s="62"/>
      <c r="D173" s="63" t="s">
        <v>568</v>
      </c>
      <c r="E173" s="62"/>
      <c r="F173" s="62"/>
    </row>
    <row r="174" spans="1:7" ht="33" x14ac:dyDescent="0.3">
      <c r="A174" s="7" t="s">
        <v>74</v>
      </c>
      <c r="B174" s="265">
        <v>1</v>
      </c>
      <c r="C174" s="62"/>
      <c r="D174" s="63" t="s">
        <v>567</v>
      </c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8" t="s">
        <v>34</v>
      </c>
      <c r="B177" s="529"/>
      <c r="C177" s="530"/>
      <c r="D177" s="97">
        <f>SUM(B173:C176)</f>
        <v>6</v>
      </c>
    </row>
    <row r="178" spans="1:7" x14ac:dyDescent="0.3">
      <c r="A178" s="528" t="s">
        <v>251</v>
      </c>
      <c r="B178" s="529"/>
      <c r="C178" s="530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3" t="s">
        <v>65</v>
      </c>
      <c r="B180" s="534"/>
      <c r="C180" s="534"/>
      <c r="D180" s="534"/>
      <c r="E180" s="534"/>
      <c r="F180" s="534"/>
    </row>
    <row r="181" spans="1:7" ht="66" x14ac:dyDescent="0.3">
      <c r="A181" s="30" t="s">
        <v>270</v>
      </c>
      <c r="B181" s="62">
        <v>0</v>
      </c>
      <c r="C181" s="62"/>
      <c r="D181" s="63" t="s">
        <v>569</v>
      </c>
      <c r="E181" s="63" t="s">
        <v>570</v>
      </c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8" t="s">
        <v>34</v>
      </c>
      <c r="B186" s="529"/>
      <c r="C186" s="530"/>
      <c r="D186" s="97">
        <f>SUM(B181:C185)</f>
        <v>8</v>
      </c>
    </row>
    <row r="187" spans="1:7" x14ac:dyDescent="0.3">
      <c r="A187" s="528" t="s">
        <v>251</v>
      </c>
      <c r="B187" s="529"/>
      <c r="C187" s="530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3" t="s">
        <v>177</v>
      </c>
      <c r="B189" s="534"/>
      <c r="C189" s="534"/>
      <c r="D189" s="534"/>
      <c r="E189" s="534"/>
      <c r="F189" s="534"/>
    </row>
    <row r="190" spans="1:7" x14ac:dyDescent="0.3">
      <c r="A190" s="30" t="s">
        <v>309</v>
      </c>
      <c r="B190" s="62">
        <v>2</v>
      </c>
      <c r="C190" s="62"/>
      <c r="D190" s="265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49.5" x14ac:dyDescent="0.3">
      <c r="A192" s="8" t="s">
        <v>267</v>
      </c>
      <c r="B192" s="265">
        <v>1</v>
      </c>
      <c r="C192" s="62"/>
      <c r="D192" s="63" t="s">
        <v>571</v>
      </c>
      <c r="E192" s="62"/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28" t="s">
        <v>34</v>
      </c>
      <c r="B194" s="529"/>
      <c r="C194" s="530"/>
      <c r="D194" s="40">
        <f>SUM(B190:C193)</f>
        <v>7</v>
      </c>
    </row>
    <row r="195" spans="1:6" x14ac:dyDescent="0.3">
      <c r="A195" s="528" t="s">
        <v>251</v>
      </c>
      <c r="B195" s="529"/>
      <c r="C195" s="530"/>
      <c r="D195" s="21">
        <f>D194/(COUNT(B190:C193)*2)</f>
        <v>0.875</v>
      </c>
    </row>
    <row r="197" spans="1:6" ht="18" x14ac:dyDescent="0.35">
      <c r="A197" s="43" t="s">
        <v>422</v>
      </c>
      <c r="B197" s="42"/>
      <c r="C197" s="42"/>
      <c r="D197" s="104">
        <v>0.28999999999999998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173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0.70901639344262291</v>
      </c>
    </row>
  </sheetData>
  <sheetProtection algorithmName="SHA-512" hashValue="v3tY8rTvBeRd0BMiIPF1BImtHSB9dYK9NeHbkqXwKoR1Kmz1fu2pgUDoBcnGXYZ+BO2ciaFBcW+SNe09tUSR2g==" saltValue="NpHdUrC83E8xWCE8fYvO3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71" zoomScaleNormal="100" zoomScaleSheetLayoutView="71" workbookViewId="0">
      <selection activeCell="D287" sqref="D287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2"/>
      <c r="E1" s="512"/>
      <c r="F1" s="512"/>
      <c r="G1" s="51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3" t="s">
        <v>151</v>
      </c>
      <c r="B7" s="513"/>
      <c r="C7" s="513"/>
      <c r="D7" s="513"/>
      <c r="E7" s="513"/>
      <c r="F7" s="513"/>
      <c r="G7" s="111"/>
    </row>
    <row r="8" spans="1:7" ht="22.5" x14ac:dyDescent="0.45">
      <c r="A8" s="514" t="str">
        <f>'Page de garde'!D18</f>
        <v>BIZERTE</v>
      </c>
      <c r="B8" s="514"/>
      <c r="C8" s="514"/>
      <c r="D8" s="514"/>
      <c r="E8" s="514"/>
      <c r="F8" s="514"/>
      <c r="G8" s="111"/>
    </row>
    <row r="9" spans="1:7" ht="22.5" x14ac:dyDescent="0.45">
      <c r="A9" s="112" t="s">
        <v>39</v>
      </c>
      <c r="B9" s="515" t="s">
        <v>576</v>
      </c>
      <c r="C9" s="515"/>
      <c r="D9" s="515"/>
      <c r="E9" s="515"/>
      <c r="F9" s="515"/>
      <c r="G9" s="111"/>
    </row>
    <row r="10" spans="1:7" ht="22.5" x14ac:dyDescent="0.45">
      <c r="A10" s="113" t="s">
        <v>41</v>
      </c>
      <c r="B10" s="516" t="s">
        <v>477</v>
      </c>
      <c r="C10" s="516"/>
      <c r="D10" s="516"/>
      <c r="E10" s="516"/>
      <c r="F10" s="516"/>
      <c r="G10" s="111"/>
    </row>
    <row r="11" spans="1:7" ht="22.5" x14ac:dyDescent="0.45">
      <c r="A11" s="112" t="s">
        <v>40</v>
      </c>
      <c r="B11" s="511">
        <v>43600</v>
      </c>
      <c r="C11" s="511"/>
      <c r="D11" s="511"/>
      <c r="E11" s="511"/>
      <c r="F11" s="511"/>
      <c r="G11" s="111"/>
    </row>
    <row r="12" spans="1:7" ht="22.5" x14ac:dyDescent="0.45">
      <c r="A12" s="112" t="s">
        <v>200</v>
      </c>
      <c r="B12" s="517">
        <f>D730</f>
        <v>0.83477011494252873</v>
      </c>
      <c r="C12" s="517"/>
      <c r="D12" s="517"/>
      <c r="E12" s="517"/>
      <c r="F12" s="517"/>
      <c r="G12" s="111"/>
    </row>
    <row r="13" spans="1:7" ht="22.5" x14ac:dyDescent="0.45">
      <c r="A13" s="110"/>
      <c r="B13" s="108"/>
      <c r="C13" s="108"/>
      <c r="D13" s="512"/>
      <c r="E13" s="512"/>
      <c r="F13" s="512"/>
      <c r="G13" s="51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43600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49" t="s">
        <v>266</v>
      </c>
      <c r="F17" s="449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49"/>
      <c r="F18" s="449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58" t="s">
        <v>298</v>
      </c>
    </row>
    <row r="22" spans="1:8" ht="84" x14ac:dyDescent="0.4">
      <c r="A22" s="121" t="s">
        <v>158</v>
      </c>
      <c r="B22" s="122">
        <v>0</v>
      </c>
      <c r="C22" s="122"/>
      <c r="D22" s="172" t="s">
        <v>711</v>
      </c>
      <c r="E22" s="123" t="s">
        <v>577</v>
      </c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0.8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3" t="s">
        <v>16</v>
      </c>
      <c r="B29" s="554"/>
      <c r="C29" s="554"/>
      <c r="D29" s="554"/>
      <c r="E29" s="554"/>
      <c r="F29" s="554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42" x14ac:dyDescent="0.4">
      <c r="A33" s="138" t="s">
        <v>47</v>
      </c>
      <c r="B33" s="122">
        <v>2</v>
      </c>
      <c r="C33" s="126"/>
      <c r="D33" s="140" t="s">
        <v>724</v>
      </c>
      <c r="E33" s="124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553" t="s">
        <v>311</v>
      </c>
      <c r="B38" s="554"/>
      <c r="C38" s="554"/>
      <c r="D38" s="554"/>
      <c r="E38" s="554"/>
      <c r="F38" s="554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117.75" customHeight="1" x14ac:dyDescent="0.4">
      <c r="A41" s="121" t="s">
        <v>313</v>
      </c>
      <c r="B41" s="122">
        <v>1</v>
      </c>
      <c r="C41" s="122"/>
      <c r="D41" s="193" t="s">
        <v>578</v>
      </c>
      <c r="E41" s="193" t="s">
        <v>725</v>
      </c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0</v>
      </c>
      <c r="C43" s="122"/>
      <c r="D43" s="411">
        <f>IFERROR(E43/F43,"N.A")</f>
        <v>0</v>
      </c>
      <c r="E43" s="414">
        <f>COUNTIF('A1 Exploitation'!F21:F42,"ok")</f>
        <v>0</v>
      </c>
      <c r="F43" s="414">
        <f>COUNTA('A1 Exploitation'!F21:F42)</f>
        <v>2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23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0.95833333333333337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31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0.91176470588235292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43600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49" t="s">
        <v>266</v>
      </c>
      <c r="F52" s="449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49"/>
      <c r="F53" s="449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522" t="s">
        <v>351</v>
      </c>
      <c r="B65" s="522"/>
      <c r="C65" s="522"/>
      <c r="D65" s="522"/>
      <c r="E65" s="522"/>
      <c r="F65" s="52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8"/>
      <c r="E73" s="172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3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2"/>
      <c r="B83" s="442"/>
      <c r="C83" s="442"/>
      <c r="D83" s="442"/>
      <c r="E83" s="442"/>
      <c r="F83" s="442"/>
      <c r="G83" s="442"/>
    </row>
    <row r="84" spans="1:7" ht="45" customHeight="1" x14ac:dyDescent="0.45">
      <c r="A84" s="523" t="s">
        <v>352</v>
      </c>
      <c r="B84" s="523"/>
      <c r="C84" s="523"/>
      <c r="D84" s="523"/>
      <c r="E84" s="523"/>
      <c r="F84" s="52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8"/>
      <c r="B103" s="436"/>
      <c r="C103" s="436"/>
      <c r="D103" s="436"/>
      <c r="E103" s="436"/>
      <c r="F103" s="443"/>
      <c r="G103" s="173"/>
    </row>
    <row r="104" spans="1:7" s="80" customFormat="1" ht="46.5" customHeight="1" x14ac:dyDescent="0.4">
      <c r="A104" s="522" t="s">
        <v>353</v>
      </c>
      <c r="B104" s="522"/>
      <c r="C104" s="522"/>
      <c r="D104" s="522"/>
      <c r="E104" s="522"/>
      <c r="F104" s="52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4"/>
      <c r="B111" s="445"/>
      <c r="C111" s="445"/>
      <c r="D111" s="445"/>
      <c r="E111" s="445"/>
      <c r="F111" s="446"/>
      <c r="G111" s="129"/>
    </row>
    <row r="112" spans="1:7" s="80" customFormat="1" ht="39.75" customHeight="1" x14ac:dyDescent="0.4">
      <c r="A112" s="522" t="s">
        <v>390</v>
      </c>
      <c r="B112" s="522"/>
      <c r="C112" s="522"/>
      <c r="D112" s="522"/>
      <c r="E112" s="522"/>
      <c r="F112" s="52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6"/>
      <c r="B120" s="436"/>
      <c r="C120" s="436"/>
      <c r="D120" s="436"/>
      <c r="E120" s="436"/>
      <c r="F120" s="436"/>
      <c r="G120" s="173"/>
    </row>
    <row r="121" spans="1:7" ht="22.5" x14ac:dyDescent="0.4">
      <c r="A121" s="522" t="s">
        <v>311</v>
      </c>
      <c r="B121" s="522"/>
      <c r="C121" s="522"/>
      <c r="D121" s="522"/>
      <c r="E121" s="522"/>
      <c r="F121" s="52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7"/>
      <c r="B132" s="437"/>
      <c r="C132" s="437"/>
      <c r="D132" s="437"/>
      <c r="E132" s="437"/>
      <c r="F132" s="437"/>
      <c r="G132" s="114"/>
    </row>
    <row r="133" spans="1:16384" ht="22.5" customHeight="1" x14ac:dyDescent="0.4">
      <c r="A133" s="524" t="s">
        <v>424</v>
      </c>
      <c r="B133" s="524"/>
      <c r="C133" s="524"/>
      <c r="D133" s="524"/>
      <c r="E133" s="524"/>
      <c r="F133" s="524"/>
      <c r="G133" s="114"/>
    </row>
    <row r="134" spans="1:16384" ht="22.5" customHeight="1" x14ac:dyDescent="0.4">
      <c r="A134" s="525"/>
      <c r="B134" s="525"/>
      <c r="C134" s="525"/>
      <c r="D134" s="525"/>
      <c r="E134" s="525"/>
      <c r="F134" s="525"/>
      <c r="G134" s="114"/>
    </row>
    <row r="135" spans="1:16384" s="326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49" t="s">
        <v>266</v>
      </c>
      <c r="F135" s="449" t="s">
        <v>302</v>
      </c>
    </row>
    <row r="136" spans="1:16384" s="326" customFormat="1" ht="22.5" customHeight="1" x14ac:dyDescent="0.25">
      <c r="A136" s="447"/>
      <c r="B136" s="118" t="s">
        <v>32</v>
      </c>
      <c r="C136" s="118" t="s">
        <v>31</v>
      </c>
      <c r="D136" s="448"/>
      <c r="E136" s="449"/>
      <c r="F136" s="449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6" t="s">
        <v>461</v>
      </c>
      <c r="B139" s="526"/>
      <c r="C139" s="526"/>
      <c r="D139" s="526"/>
      <c r="E139" s="526"/>
      <c r="F139" s="526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63" x14ac:dyDescent="0.4">
      <c r="A141" s="125" t="s">
        <v>334</v>
      </c>
      <c r="B141" s="122">
        <v>1</v>
      </c>
      <c r="C141" s="125"/>
      <c r="D141" s="125" t="s">
        <v>585</v>
      </c>
      <c r="E141" s="125" t="s">
        <v>586</v>
      </c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168" customHeight="1" x14ac:dyDescent="0.4">
      <c r="A155" s="283" t="s">
        <v>371</v>
      </c>
      <c r="B155" s="318">
        <v>1</v>
      </c>
      <c r="C155" s="143" t="str">
        <f>IF(B155=0, -10, "0")</f>
        <v>0</v>
      </c>
      <c r="D155" s="125" t="s">
        <v>582</v>
      </c>
      <c r="E155" s="566" t="s">
        <v>579</v>
      </c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42" x14ac:dyDescent="0.4">
      <c r="A157" s="125" t="s">
        <v>142</v>
      </c>
      <c r="B157" s="318">
        <v>2</v>
      </c>
      <c r="C157" s="125"/>
      <c r="D157" s="125" t="s">
        <v>583</v>
      </c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ht="105" x14ac:dyDescent="0.4">
      <c r="A162" s="121" t="s">
        <v>402</v>
      </c>
      <c r="B162" s="318">
        <v>1</v>
      </c>
      <c r="C162" s="296"/>
      <c r="D162" s="125" t="s">
        <v>580</v>
      </c>
      <c r="E162" s="125" t="s">
        <v>581</v>
      </c>
      <c r="F162" s="322"/>
      <c r="G162" s="114"/>
    </row>
    <row r="163" spans="1:7" ht="63" x14ac:dyDescent="0.4">
      <c r="A163" s="125" t="s">
        <v>341</v>
      </c>
      <c r="B163" s="318">
        <v>1</v>
      </c>
      <c r="C163" s="125"/>
      <c r="D163" s="125" t="s">
        <v>604</v>
      </c>
      <c r="E163" s="125" t="s">
        <v>595</v>
      </c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ht="21" x14ac:dyDescent="0.4">
      <c r="A165" s="438"/>
      <c r="B165" s="436"/>
      <c r="C165" s="436"/>
      <c r="D165" s="436"/>
      <c r="E165" s="436"/>
      <c r="F165" s="436"/>
      <c r="G165" s="114"/>
    </row>
    <row r="166" spans="1:7" ht="32.25" customHeight="1" x14ac:dyDescent="0.4">
      <c r="A166" s="526" t="s">
        <v>462</v>
      </c>
      <c r="B166" s="526"/>
      <c r="C166" s="526"/>
      <c r="D166" s="526"/>
      <c r="E166" s="526"/>
      <c r="F166" s="526"/>
      <c r="G166" s="114"/>
    </row>
    <row r="167" spans="1:7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123"/>
      <c r="G167" s="114"/>
    </row>
    <row r="168" spans="1:7" ht="63" x14ac:dyDescent="0.4">
      <c r="A168" s="125" t="s">
        <v>342</v>
      </c>
      <c r="B168" s="122">
        <v>1</v>
      </c>
      <c r="C168" s="125"/>
      <c r="D168" s="125" t="s">
        <v>589</v>
      </c>
      <c r="E168" s="123" t="s">
        <v>590</v>
      </c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105" x14ac:dyDescent="0.4">
      <c r="A170" s="125" t="s">
        <v>343</v>
      </c>
      <c r="B170" s="122">
        <v>2</v>
      </c>
      <c r="C170" s="125"/>
      <c r="D170" s="125" t="s">
        <v>584</v>
      </c>
      <c r="E170" s="124"/>
      <c r="F170" s="322"/>
      <c r="G170" s="114"/>
    </row>
    <row r="171" spans="1:7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105" x14ac:dyDescent="0.4">
      <c r="A172" s="125" t="s">
        <v>409</v>
      </c>
      <c r="B172" s="122">
        <v>0</v>
      </c>
      <c r="C172" s="125"/>
      <c r="D172" s="125" t="s">
        <v>587</v>
      </c>
      <c r="E172" s="123" t="s">
        <v>588</v>
      </c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ht="21" x14ac:dyDescent="0.4">
      <c r="A176" s="439"/>
      <c r="B176" s="440"/>
      <c r="C176" s="440"/>
      <c r="D176" s="440"/>
      <c r="E176" s="440"/>
      <c r="F176" s="440"/>
      <c r="G176" s="114"/>
    </row>
    <row r="177" spans="1:7" ht="32.25" customHeight="1" x14ac:dyDescent="0.4">
      <c r="A177" s="526" t="s">
        <v>311</v>
      </c>
      <c r="B177" s="526"/>
      <c r="C177" s="526"/>
      <c r="D177" s="526"/>
      <c r="E177" s="526"/>
      <c r="F177" s="526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>
        <f>IF(D185=1, 2, IF(AND(D185&lt;1,D185&gt;0), 1, IF(D185=0,"0","NA")))</f>
        <v>2</v>
      </c>
      <c r="C185" s="121"/>
      <c r="D185" s="411">
        <f>IFERROR(E185/F185,"N.A")</f>
        <v>1</v>
      </c>
      <c r="E185" s="414">
        <f>COUNTIF('A1 Exploitation'!F141:F184,"ok")</f>
        <v>5</v>
      </c>
      <c r="F185" s="414">
        <f>COUNTA('A1 Exploitation'!F141:F184)</f>
        <v>5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71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0.91025641025641024</v>
      </c>
      <c r="E187" s="108"/>
      <c r="F187" s="114"/>
      <c r="G187" s="114"/>
    </row>
    <row r="188" spans="1:7" ht="21" x14ac:dyDescent="0.4">
      <c r="A188" s="441"/>
      <c r="B188" s="441"/>
      <c r="C188" s="441"/>
      <c r="D188" s="441"/>
      <c r="E188" s="441"/>
      <c r="F188" s="44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43600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49" t="s">
        <v>266</v>
      </c>
      <c r="F191" s="449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49"/>
      <c r="F192" s="449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1" t="s">
        <v>34</v>
      </c>
      <c r="B203" s="462"/>
      <c r="C203" s="463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63" x14ac:dyDescent="0.4">
      <c r="A207" s="138" t="s">
        <v>210</v>
      </c>
      <c r="B207" s="122">
        <v>1</v>
      </c>
      <c r="C207" s="122"/>
      <c r="D207" s="172" t="s">
        <v>726</v>
      </c>
      <c r="E207" s="172" t="s">
        <v>591</v>
      </c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560"/>
      <c r="E211" s="123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84" x14ac:dyDescent="0.4">
      <c r="A213" s="562" t="s">
        <v>337</v>
      </c>
      <c r="B213" s="122">
        <v>0</v>
      </c>
      <c r="C213" s="166"/>
      <c r="D213" s="194" t="s">
        <v>720</v>
      </c>
      <c r="E213" s="123" t="s">
        <v>592</v>
      </c>
      <c r="F213" s="123"/>
      <c r="G213" s="114"/>
    </row>
    <row r="214" spans="1:7" ht="21" x14ac:dyDescent="0.4">
      <c r="A214" s="561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147" x14ac:dyDescent="0.4">
      <c r="A218" s="168" t="s">
        <v>393</v>
      </c>
      <c r="B218" s="122">
        <v>1</v>
      </c>
      <c r="C218" s="198" t="str">
        <f>IF(B218=0, -5, "0")</f>
        <v>0</v>
      </c>
      <c r="D218" s="123" t="s">
        <v>727</v>
      </c>
      <c r="E218" s="172" t="s">
        <v>728</v>
      </c>
      <c r="F218" s="123"/>
      <c r="G218" s="129"/>
    </row>
    <row r="219" spans="1:7" ht="189" x14ac:dyDescent="0.4">
      <c r="A219" s="199" t="s">
        <v>133</v>
      </c>
      <c r="B219" s="122">
        <v>1</v>
      </c>
      <c r="C219" s="174" t="str">
        <f>IF(B219=0, -5, "0")</f>
        <v>0</v>
      </c>
      <c r="D219" s="424" t="s">
        <v>593</v>
      </c>
      <c r="E219" s="172" t="s">
        <v>729</v>
      </c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74.25" customHeight="1" x14ac:dyDescent="0.4">
      <c r="A224" s="121" t="s">
        <v>150</v>
      </c>
      <c r="B224" s="122">
        <v>1</v>
      </c>
      <c r="C224" s="122"/>
      <c r="D224" s="123" t="s">
        <v>594</v>
      </c>
      <c r="E224" s="123" t="s">
        <v>595</v>
      </c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1" t="s">
        <v>34</v>
      </c>
      <c r="B227" s="462"/>
      <c r="C227" s="463"/>
      <c r="D227" s="148">
        <f>SUM(B207:C226)</f>
        <v>34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0.85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8" t="s">
        <v>311</v>
      </c>
      <c r="B236" s="519"/>
      <c r="C236" s="519"/>
      <c r="D236" s="52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563">
        <f>IF(D244=1, 2, IF(AND(D244&lt;1,D244&gt;0), 1, IF(D244=0,"0","NA")))</f>
        <v>1</v>
      </c>
      <c r="C244" s="166"/>
      <c r="D244" s="411">
        <f>IFERROR(E244/F244,"N.A")</f>
        <v>0.33333333333333331</v>
      </c>
      <c r="E244" s="414">
        <f>COUNTIF('A1 Exploitation'!F195:F244,"ok")</f>
        <v>1</v>
      </c>
      <c r="F244" s="414">
        <f>COUNTA('A1 Exploitation'!F195:F243)</f>
        <v>3</v>
      </c>
      <c r="G244" s="114"/>
    </row>
    <row r="245" spans="1:7" ht="21" x14ac:dyDescent="0.4">
      <c r="A245" s="461" t="s">
        <v>34</v>
      </c>
      <c r="B245" s="462"/>
      <c r="C245" s="463"/>
      <c r="D245" s="130">
        <f>SUM(B231:C235,B237:C244)</f>
        <v>23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0.95833333333333337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73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>
        <f>D248/(COUNT(B231:C235,B195:C202,B207:C226,B237:C244)*2)</f>
        <v>0.91249999999999998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43600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49" t="s">
        <v>266</v>
      </c>
      <c r="F253" s="449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49"/>
      <c r="F254" s="449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126" x14ac:dyDescent="0.4">
      <c r="A262" s="164" t="s">
        <v>143</v>
      </c>
      <c r="B262" s="122">
        <v>0</v>
      </c>
      <c r="C262" s="122"/>
      <c r="D262" s="123" t="s">
        <v>730</v>
      </c>
      <c r="E262" s="123" t="s">
        <v>596</v>
      </c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1" t="s">
        <v>34</v>
      </c>
      <c r="B265" s="462"/>
      <c r="C265" s="463"/>
      <c r="D265" s="247">
        <f>SUM(B257:C264)</f>
        <v>14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0.875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84" x14ac:dyDescent="0.4">
      <c r="A269" s="138" t="s">
        <v>80</v>
      </c>
      <c r="B269" s="122">
        <v>1</v>
      </c>
      <c r="C269" s="122"/>
      <c r="D269" s="172" t="s">
        <v>715</v>
      </c>
      <c r="E269" s="564" t="s">
        <v>716</v>
      </c>
      <c r="F269" s="123"/>
      <c r="G269" s="114"/>
    </row>
    <row r="270" spans="1:7" ht="84" x14ac:dyDescent="0.4">
      <c r="A270" s="138" t="s">
        <v>106</v>
      </c>
      <c r="B270" s="122">
        <v>1</v>
      </c>
      <c r="C270" s="122"/>
      <c r="D270" s="172" t="s">
        <v>717</v>
      </c>
      <c r="E270" s="565" t="s">
        <v>718</v>
      </c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265"/>
      <c r="F275" s="123"/>
      <c r="G275" s="114"/>
    </row>
    <row r="276" spans="1:7" ht="105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598</v>
      </c>
      <c r="E276" s="128" t="s">
        <v>599</v>
      </c>
      <c r="F276" s="123"/>
      <c r="G276" s="129"/>
    </row>
    <row r="277" spans="1:7" ht="147" x14ac:dyDescent="0.4">
      <c r="A277" s="400" t="s">
        <v>394</v>
      </c>
      <c r="B277" s="122">
        <v>1</v>
      </c>
      <c r="C277" s="142" t="str">
        <f>IF(B277=0, -2, "0")</f>
        <v>0</v>
      </c>
      <c r="D277" s="194" t="s">
        <v>597</v>
      </c>
      <c r="E277" s="123" t="s">
        <v>637</v>
      </c>
      <c r="F277" s="123"/>
      <c r="G277" s="114"/>
    </row>
    <row r="278" spans="1:7" ht="105" x14ac:dyDescent="0.4">
      <c r="A278" s="121" t="s">
        <v>117</v>
      </c>
      <c r="B278" s="122">
        <v>0</v>
      </c>
      <c r="C278" s="122"/>
      <c r="D278" s="194" t="s">
        <v>600</v>
      </c>
      <c r="E278" s="123" t="s">
        <v>601</v>
      </c>
      <c r="F278" s="123"/>
      <c r="G278" s="114"/>
    </row>
    <row r="279" spans="1:7" ht="154.5" customHeight="1" x14ac:dyDescent="0.4">
      <c r="A279" s="209" t="s">
        <v>372</v>
      </c>
      <c r="B279" s="122">
        <v>0</v>
      </c>
      <c r="C279" s="169">
        <f>IF(B279=0, -5, "0")</f>
        <v>-5</v>
      </c>
      <c r="D279" s="555" t="s">
        <v>603</v>
      </c>
      <c r="E279" s="123" t="s">
        <v>602</v>
      </c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72.75" customHeight="1" x14ac:dyDescent="0.4">
      <c r="A287" s="121" t="s">
        <v>150</v>
      </c>
      <c r="B287" s="122">
        <v>1</v>
      </c>
      <c r="C287" s="122"/>
      <c r="D287" s="170" t="s">
        <v>604</v>
      </c>
      <c r="E287" s="123" t="s">
        <v>595</v>
      </c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9"/>
      <c r="B290" s="469"/>
      <c r="C290" s="469"/>
      <c r="D290" s="469"/>
      <c r="E290" s="469"/>
      <c r="F290" s="469"/>
      <c r="G290" s="129"/>
    </row>
    <row r="291" spans="1:7" s="80" customFormat="1" ht="31.5" customHeight="1" x14ac:dyDescent="0.4">
      <c r="A291" s="521" t="s">
        <v>311</v>
      </c>
      <c r="B291" s="521"/>
      <c r="C291" s="521"/>
      <c r="D291" s="521"/>
      <c r="E291" s="521"/>
      <c r="F291" s="521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2</v>
      </c>
      <c r="C299" s="122"/>
      <c r="D299" s="411">
        <f>IFERROR(E299/F299,"N.A")</f>
        <v>1</v>
      </c>
      <c r="E299" s="414">
        <f>COUNTIF('A1 Exploitation'!F257:F298,"ok")</f>
        <v>4</v>
      </c>
      <c r="F299" s="414">
        <f>COUNTA('A1 Exploitation'!F257:F298)</f>
        <v>4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31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0.51666666666666672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45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0.59210526315789469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43600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49" t="s">
        <v>266</v>
      </c>
      <c r="F308" s="449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49"/>
      <c r="F309" s="449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3" customHeight="1" x14ac:dyDescent="0.4">
      <c r="A324" s="138" t="s">
        <v>145</v>
      </c>
      <c r="B324" s="122">
        <v>0</v>
      </c>
      <c r="C324" s="143"/>
      <c r="D324" s="172" t="s">
        <v>722</v>
      </c>
      <c r="E324" s="172" t="s">
        <v>721</v>
      </c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126.75" x14ac:dyDescent="0.45">
      <c r="A326" s="211" t="s">
        <v>316</v>
      </c>
      <c r="B326" s="122">
        <v>1</v>
      </c>
      <c r="C326" s="143" t="str">
        <f>IF(B326=0, -10, "0")</f>
        <v>0</v>
      </c>
      <c r="D326" s="193" t="s">
        <v>605</v>
      </c>
      <c r="E326" s="123" t="s">
        <v>606</v>
      </c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42" x14ac:dyDescent="0.4">
      <c r="A330" s="138" t="s">
        <v>142</v>
      </c>
      <c r="B330" s="122">
        <v>2</v>
      </c>
      <c r="C330" s="122"/>
      <c r="D330" s="123" t="s">
        <v>607</v>
      </c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05" x14ac:dyDescent="0.4">
      <c r="A337" s="168" t="s">
        <v>58</v>
      </c>
      <c r="B337" s="122">
        <v>1</v>
      </c>
      <c r="C337" s="174" t="str">
        <f>IF(B337=0, -5, "0")</f>
        <v>0</v>
      </c>
      <c r="D337" s="213" t="s">
        <v>609</v>
      </c>
      <c r="E337" s="172" t="s">
        <v>608</v>
      </c>
      <c r="F337" s="123"/>
      <c r="G337" s="129"/>
    </row>
    <row r="338" spans="1:7" ht="19.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1</v>
      </c>
      <c r="C342" s="122"/>
      <c r="D342" s="123" t="s">
        <v>610</v>
      </c>
      <c r="E342" s="123" t="s">
        <v>611</v>
      </c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35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0.875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 t="s">
        <v>612</v>
      </c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ht="21" x14ac:dyDescent="0.3">
      <c r="A357" s="460"/>
      <c r="B357" s="460"/>
      <c r="C357" s="460"/>
      <c r="D357" s="460"/>
      <c r="E357" s="460"/>
      <c r="F357" s="460"/>
      <c r="G357" s="460"/>
    </row>
    <row r="358" spans="1:7" ht="32.25" customHeight="1" x14ac:dyDescent="0.4">
      <c r="A358" s="505" t="s">
        <v>311</v>
      </c>
      <c r="B358" s="505"/>
      <c r="C358" s="505"/>
      <c r="D358" s="505"/>
      <c r="E358" s="505"/>
      <c r="F358" s="505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0" x14ac:dyDescent="0.4">
      <c r="A361" s="125" t="s">
        <v>376</v>
      </c>
      <c r="B361" s="122">
        <v>1</v>
      </c>
      <c r="C361" s="126"/>
      <c r="D361" s="207" t="s">
        <v>731</v>
      </c>
      <c r="E361" s="128" t="s">
        <v>732</v>
      </c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1</v>
      </c>
      <c r="C366" s="166"/>
      <c r="D366" s="411">
        <f>IFERROR(E366/F366,"N.A")</f>
        <v>0.5714285714285714</v>
      </c>
      <c r="E366" s="414">
        <f>COUNTIF('A1 Exploitation'!F312:F365,"ok")</f>
        <v>4</v>
      </c>
      <c r="F366" s="414">
        <f>COUNTA('A1 Exploitation'!F312:F365)</f>
        <v>7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28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0.93333333333333335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79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0.91860465116279066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43600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49" t="s">
        <v>266</v>
      </c>
      <c r="F375" s="449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48"/>
      <c r="E376" s="449"/>
      <c r="F376" s="449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260" customFormat="1" ht="84" x14ac:dyDescent="0.4">
      <c r="A398" s="121" t="s">
        <v>117</v>
      </c>
      <c r="B398" s="122">
        <v>1</v>
      </c>
      <c r="C398" s="122"/>
      <c r="D398" s="193" t="s">
        <v>723</v>
      </c>
      <c r="E398" s="128" t="s">
        <v>613</v>
      </c>
      <c r="F398" s="123"/>
      <c r="G398" s="173"/>
    </row>
    <row r="399" spans="1:7" s="260" customFormat="1" ht="63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 t="s">
        <v>614</v>
      </c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168" x14ac:dyDescent="0.4">
      <c r="A403" s="121" t="s">
        <v>217</v>
      </c>
      <c r="B403" s="122">
        <v>0</v>
      </c>
      <c r="C403" s="122"/>
      <c r="D403" s="555" t="s">
        <v>733</v>
      </c>
      <c r="E403" s="170" t="s">
        <v>712</v>
      </c>
      <c r="F403" s="123"/>
      <c r="G403" s="173"/>
    </row>
    <row r="404" spans="1:7" s="260" customFormat="1" ht="42" x14ac:dyDescent="0.4">
      <c r="A404" s="121" t="s">
        <v>142</v>
      </c>
      <c r="B404" s="122">
        <v>2</v>
      </c>
      <c r="C404" s="122"/>
      <c r="D404" s="193" t="s">
        <v>615</v>
      </c>
      <c r="E404" s="128"/>
      <c r="F404" s="123"/>
      <c r="G404" s="173"/>
    </row>
    <row r="405" spans="1:7" s="260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126" x14ac:dyDescent="0.4">
      <c r="A407" s="168" t="s">
        <v>133</v>
      </c>
      <c r="B407" s="122">
        <v>1</v>
      </c>
      <c r="C407" s="174" t="str">
        <f>IF(B407=0, -5, "0")</f>
        <v>0</v>
      </c>
      <c r="D407" s="229" t="s">
        <v>639</v>
      </c>
      <c r="E407" s="128" t="s">
        <v>734</v>
      </c>
      <c r="F407" s="123"/>
      <c r="G407" s="173"/>
    </row>
    <row r="408" spans="1:7" s="260" customFormat="1" ht="18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63" x14ac:dyDescent="0.4">
      <c r="A411" s="121" t="s">
        <v>402</v>
      </c>
      <c r="B411" s="122">
        <v>1</v>
      </c>
      <c r="C411" s="296"/>
      <c r="D411" s="229" t="s">
        <v>616</v>
      </c>
      <c r="E411" s="128" t="s">
        <v>617</v>
      </c>
      <c r="F411" s="123"/>
      <c r="G411" s="173"/>
    </row>
    <row r="412" spans="1:7" s="260" customFormat="1" ht="63" x14ac:dyDescent="0.4">
      <c r="A412" s="121" t="s">
        <v>150</v>
      </c>
      <c r="B412" s="122">
        <v>1</v>
      </c>
      <c r="C412" s="126"/>
      <c r="D412" s="229" t="s">
        <v>735</v>
      </c>
      <c r="E412" s="128" t="s">
        <v>611</v>
      </c>
      <c r="F412" s="123"/>
      <c r="G412" s="173"/>
    </row>
    <row r="413" spans="1:7" s="260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3"/>
      <c r="B415" s="442"/>
      <c r="C415" s="442"/>
      <c r="D415" s="442"/>
      <c r="E415" s="442"/>
      <c r="F415" s="442"/>
      <c r="G415" s="442"/>
    </row>
    <row r="416" spans="1:7" s="260" customFormat="1" ht="24.75" x14ac:dyDescent="0.4">
      <c r="A416" s="508" t="s">
        <v>320</v>
      </c>
      <c r="B416" s="508"/>
      <c r="C416" s="508"/>
      <c r="D416" s="508"/>
      <c r="E416" s="508"/>
      <c r="F416" s="508"/>
      <c r="G416" s="173"/>
    </row>
    <row r="417" spans="1:7" s="260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>
        <f>IF(D424=1, 2, IF(AND(D424&lt;1,D424&gt;0), 1, IF(D424=0,"0","NA")))</f>
        <v>1</v>
      </c>
      <c r="C424" s="122"/>
      <c r="D424" s="411">
        <f>IFERROR(E424/F424,"N.A")</f>
        <v>0.4</v>
      </c>
      <c r="E424" s="414">
        <f>COUNTIF('A1 Exploitation'!F379:F423,"ok")</f>
        <v>2</v>
      </c>
      <c r="F424" s="414">
        <f>COUNTA('A1 Exploitation'!F379:F423)</f>
        <v>5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39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0.84782608695652173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61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>
        <f>D428/(COUNT(B379:C389,B394:C414,B417:C424)*2)</f>
        <v>0.8970588235294118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43600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49" t="s">
        <v>266</v>
      </c>
      <c r="F433" s="449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49"/>
      <c r="F434" s="449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126" x14ac:dyDescent="0.4">
      <c r="A450" s="121" t="s">
        <v>274</v>
      </c>
      <c r="B450" s="122">
        <v>0</v>
      </c>
      <c r="C450" s="122"/>
      <c r="D450" s="123" t="s">
        <v>736</v>
      </c>
      <c r="E450" s="123" t="s">
        <v>618</v>
      </c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84" x14ac:dyDescent="0.4">
      <c r="A452" s="215" t="s">
        <v>361</v>
      </c>
      <c r="B452" s="122">
        <v>0</v>
      </c>
      <c r="C452" s="174">
        <f>IF(B452=0, -5, "0")</f>
        <v>-5</v>
      </c>
      <c r="D452" s="139" t="s">
        <v>619</v>
      </c>
      <c r="E452" s="123" t="s">
        <v>737</v>
      </c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8" t="s">
        <v>311</v>
      </c>
      <c r="B464" s="508"/>
      <c r="C464" s="508"/>
      <c r="D464" s="508"/>
      <c r="E464" s="508"/>
      <c r="F464" s="508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414">
        <f>COUNTIF('A1 Exploitation'!F437:F470,"ok")</f>
        <v>1</v>
      </c>
      <c r="F471" s="414">
        <f>COUNTA('A1 Exploitation'!F437:F470)</f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31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0.73809523809523814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47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0.81034482758620685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9" t="s">
        <v>425</v>
      </c>
      <c r="B478" s="509"/>
      <c r="C478" s="509"/>
      <c r="D478" s="509"/>
      <c r="E478" s="509"/>
      <c r="F478" s="509"/>
      <c r="G478" s="114"/>
    </row>
    <row r="479" spans="1:7" ht="21" customHeight="1" x14ac:dyDescent="0.4">
      <c r="A479" s="234">
        <f>B11</f>
        <v>43600</v>
      </c>
      <c r="F479" s="258"/>
      <c r="G479" s="114"/>
    </row>
    <row r="480" spans="1:7" ht="21" x14ac:dyDescent="0.4">
      <c r="A480" s="480" t="s">
        <v>28</v>
      </c>
      <c r="B480" s="481" t="s">
        <v>29</v>
      </c>
      <c r="C480" s="481"/>
      <c r="D480" s="481" t="s">
        <v>42</v>
      </c>
      <c r="E480" s="482" t="s">
        <v>266</v>
      </c>
      <c r="F480" s="482" t="s">
        <v>302</v>
      </c>
      <c r="G480" s="114"/>
    </row>
    <row r="481" spans="1:7" ht="21" x14ac:dyDescent="0.4">
      <c r="A481" s="480"/>
      <c r="B481" s="320" t="s">
        <v>32</v>
      </c>
      <c r="C481" s="320" t="s">
        <v>31</v>
      </c>
      <c r="D481" s="481"/>
      <c r="E481" s="482"/>
      <c r="F481" s="48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0" t="s">
        <v>52</v>
      </c>
      <c r="B483" s="470"/>
      <c r="C483" s="470"/>
      <c r="D483" s="470"/>
      <c r="E483" s="470"/>
      <c r="F483" s="470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7" t="s">
        <v>463</v>
      </c>
      <c r="B491" s="468"/>
      <c r="C491" s="468"/>
      <c r="D491" s="468"/>
      <c r="E491" s="468"/>
      <c r="F491" s="468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ht="26.25" customHeight="1" x14ac:dyDescent="0.5">
      <c r="A518" s="369" t="s">
        <v>311</v>
      </c>
      <c r="B518" s="504"/>
      <c r="C518" s="504"/>
      <c r="D518" s="504"/>
      <c r="E518" s="504"/>
      <c r="F518" s="50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0" t="s">
        <v>97</v>
      </c>
      <c r="B530" s="510"/>
      <c r="C530" s="510"/>
      <c r="D530" s="510"/>
      <c r="E530" s="510"/>
      <c r="F530" s="510"/>
      <c r="G530" s="114"/>
    </row>
    <row r="531" spans="1:7" ht="22.5" customHeight="1" x14ac:dyDescent="0.4">
      <c r="A531" s="234">
        <f>B11</f>
        <v>43600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75" t="s">
        <v>29</v>
      </c>
      <c r="C532" s="488"/>
      <c r="D532" s="448" t="s">
        <v>42</v>
      </c>
      <c r="E532" s="449" t="s">
        <v>266</v>
      </c>
      <c r="F532" s="449" t="s">
        <v>302</v>
      </c>
      <c r="G532" s="114"/>
    </row>
    <row r="533" spans="1:7" ht="21" x14ac:dyDescent="0.4">
      <c r="A533" s="487"/>
      <c r="B533" s="315" t="s">
        <v>32</v>
      </c>
      <c r="C533" s="316" t="s">
        <v>31</v>
      </c>
      <c r="D533" s="448"/>
      <c r="E533" s="449"/>
      <c r="F533" s="449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6"/>
      <c r="D535" s="506"/>
      <c r="E535" s="506"/>
      <c r="F535" s="507"/>
      <c r="G535" s="114"/>
    </row>
    <row r="536" spans="1:7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ht="21" customHeight="1" x14ac:dyDescent="0.4">
      <c r="A542" s="461" t="s">
        <v>34</v>
      </c>
      <c r="B542" s="462"/>
      <c r="C542" s="463"/>
      <c r="D542" s="407">
        <f>SUM(B536:C541)</f>
        <v>12</v>
      </c>
      <c r="E542" s="248"/>
      <c r="F542" s="248"/>
      <c r="G542" s="114"/>
    </row>
    <row r="543" spans="1:7" ht="21" customHeight="1" x14ac:dyDescent="0.4">
      <c r="A543" s="461" t="s">
        <v>33</v>
      </c>
      <c r="B543" s="462"/>
      <c r="C543" s="463"/>
      <c r="D543" s="388">
        <f>D542/(COUNT(B536:C541)*2)</f>
        <v>1</v>
      </c>
      <c r="E543" s="248"/>
      <c r="F543" s="248"/>
      <c r="G543" s="114"/>
    </row>
    <row r="544" spans="1:7" ht="21" x14ac:dyDescent="0.4">
      <c r="A544" s="435"/>
      <c r="B544" s="435"/>
      <c r="C544" s="435"/>
      <c r="D544" s="435"/>
      <c r="E544" s="435"/>
      <c r="F544" s="435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7"/>
      <c r="B556" s="460"/>
      <c r="C556" s="460"/>
      <c r="D556" s="460"/>
      <c r="E556" s="460"/>
      <c r="F556" s="460"/>
      <c r="G556" s="460"/>
    </row>
    <row r="557" spans="1:7" ht="35.25" customHeight="1" x14ac:dyDescent="0.4">
      <c r="A557" s="371" t="s">
        <v>311</v>
      </c>
      <c r="B557" s="337"/>
      <c r="C557" s="458"/>
      <c r="D557" s="458"/>
      <c r="E557" s="458"/>
      <c r="F557" s="459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414">
        <f>COUNTIF('A1 Exploitation'!F536:F564,"ok")</f>
        <v>1</v>
      </c>
      <c r="F565" s="414">
        <f>COUNTA('A1 Exploitation'!F536:F564)</f>
        <v>1</v>
      </c>
      <c r="G565" s="114"/>
    </row>
    <row r="566" spans="1:7" ht="21" x14ac:dyDescent="0.4">
      <c r="A566" s="453" t="s">
        <v>34</v>
      </c>
      <c r="B566" s="453"/>
      <c r="C566" s="454"/>
      <c r="D566" s="378">
        <f>SUM(B558:C565,B546:C555)</f>
        <v>34</v>
      </c>
      <c r="E566" s="108"/>
      <c r="F566" s="114"/>
      <c r="G566" s="114"/>
    </row>
    <row r="567" spans="1:7" ht="21" x14ac:dyDescent="0.4">
      <c r="A567" s="453" t="s">
        <v>33</v>
      </c>
      <c r="B567" s="453"/>
      <c r="C567" s="453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66" t="s">
        <v>19</v>
      </c>
      <c r="B573" s="466"/>
      <c r="C573" s="466"/>
      <c r="D573" s="466"/>
      <c r="E573" s="466"/>
      <c r="F573" s="466"/>
      <c r="G573" s="114"/>
    </row>
    <row r="574" spans="1:7" ht="22.5" x14ac:dyDescent="0.4">
      <c r="A574" s="243">
        <f>B11</f>
        <v>43600</v>
      </c>
      <c r="B574" s="114"/>
      <c r="C574" s="135"/>
      <c r="D574" s="356"/>
      <c r="E574" s="356"/>
      <c r="F574" s="356"/>
      <c r="G574" s="114"/>
    </row>
    <row r="575" spans="1:7" ht="21" x14ac:dyDescent="0.4">
      <c r="A575" s="480" t="s">
        <v>28</v>
      </c>
      <c r="B575" s="481" t="s">
        <v>29</v>
      </c>
      <c r="C575" s="481"/>
      <c r="D575" s="481" t="s">
        <v>42</v>
      </c>
      <c r="E575" s="482" t="s">
        <v>266</v>
      </c>
      <c r="F575" s="482" t="s">
        <v>302</v>
      </c>
      <c r="G575" s="114"/>
    </row>
    <row r="576" spans="1:7" ht="21" x14ac:dyDescent="0.4">
      <c r="A576" s="480"/>
      <c r="B576" s="320" t="s">
        <v>32</v>
      </c>
      <c r="C576" s="320" t="s">
        <v>31</v>
      </c>
      <c r="D576" s="481"/>
      <c r="E576" s="482"/>
      <c r="F576" s="48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189" x14ac:dyDescent="0.4">
      <c r="A579" s="121" t="s">
        <v>86</v>
      </c>
      <c r="B579" s="122">
        <v>0</v>
      </c>
      <c r="C579" s="122"/>
      <c r="D579" s="123" t="s">
        <v>738</v>
      </c>
      <c r="E579" s="172" t="s">
        <v>620</v>
      </c>
      <c r="F579" s="123"/>
      <c r="G579" s="129"/>
    </row>
    <row r="580" spans="1:7" ht="84" x14ac:dyDescent="0.4">
      <c r="A580" s="121" t="s">
        <v>45</v>
      </c>
      <c r="B580" s="122">
        <v>0</v>
      </c>
      <c r="C580" s="122"/>
      <c r="D580" s="172" t="s">
        <v>739</v>
      </c>
      <c r="E580" s="123" t="s">
        <v>638</v>
      </c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ht="21" x14ac:dyDescent="0.4">
      <c r="A588" s="453" t="s">
        <v>34</v>
      </c>
      <c r="B588" s="453"/>
      <c r="C588" s="454"/>
      <c r="D588" s="378">
        <f>SUM(B579:C587)</f>
        <v>14</v>
      </c>
      <c r="E588" s="108"/>
      <c r="F588" s="114"/>
      <c r="G588" s="114"/>
    </row>
    <row r="589" spans="1:7" ht="21" x14ac:dyDescent="0.4">
      <c r="A589" s="453" t="s">
        <v>33</v>
      </c>
      <c r="B589" s="453"/>
      <c r="C589" s="453"/>
      <c r="D589" s="388">
        <f>D588/(COUNT(B579:C587)*2)</f>
        <v>0.77777777777777779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63" x14ac:dyDescent="0.4">
      <c r="A592" s="121" t="s">
        <v>87</v>
      </c>
      <c r="B592" s="122">
        <v>1</v>
      </c>
      <c r="C592" s="122"/>
      <c r="D592" s="123" t="s">
        <v>713</v>
      </c>
      <c r="E592" s="123" t="s">
        <v>714</v>
      </c>
      <c r="F592" s="123"/>
      <c r="G592" s="129"/>
    </row>
    <row r="593" spans="1:7" ht="91.5" customHeight="1" x14ac:dyDescent="0.45">
      <c r="A593" s="226" t="s">
        <v>7</v>
      </c>
      <c r="B593" s="122">
        <v>0</v>
      </c>
      <c r="C593" s="143">
        <f>IF(B593=0, -10, IF(B593=1, -5, "0"))</f>
        <v>-10</v>
      </c>
      <c r="D593" s="170" t="s">
        <v>621</v>
      </c>
      <c r="E593" s="123" t="s">
        <v>622</v>
      </c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147" x14ac:dyDescent="0.4">
      <c r="A595" s="121" t="s">
        <v>186</v>
      </c>
      <c r="B595" s="122">
        <v>1</v>
      </c>
      <c r="C595" s="122"/>
      <c r="D595" s="307" t="s">
        <v>623</v>
      </c>
      <c r="E595" s="307" t="s">
        <v>740</v>
      </c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3"/>
      <c r="F597" s="123"/>
      <c r="G597" s="129"/>
    </row>
    <row r="598" spans="1:7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0</v>
      </c>
      <c r="C605" s="122"/>
      <c r="D605" s="411">
        <f>IFERROR(E605/F605,"N.A")</f>
        <v>0</v>
      </c>
      <c r="E605" s="414">
        <f>COUNTIF('A1 Exploitation'!F579:F604,"ok")</f>
        <v>0</v>
      </c>
      <c r="F605" s="414">
        <f>COUNTA('A1 Exploitation'!F579:F604)</f>
        <v>1</v>
      </c>
      <c r="G605" s="129"/>
    </row>
    <row r="606" spans="1:7" ht="21" x14ac:dyDescent="0.4">
      <c r="A606" s="453" t="s">
        <v>34</v>
      </c>
      <c r="B606" s="453"/>
      <c r="C606" s="454"/>
      <c r="D606" s="378">
        <f>SUM(B592:C605)</f>
        <v>10</v>
      </c>
      <c r="E606" s="108"/>
      <c r="F606" s="114"/>
      <c r="G606" s="114"/>
    </row>
    <row r="607" spans="1:7" ht="21" x14ac:dyDescent="0.4">
      <c r="A607" s="453" t="s">
        <v>33</v>
      </c>
      <c r="B607" s="453"/>
      <c r="C607" s="453"/>
      <c r="D607" s="388">
        <f>D606/(COUNT(B592:C605)*2)</f>
        <v>0.38461538461538464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24</v>
      </c>
      <c r="E609" s="304"/>
      <c r="F609" s="304"/>
      <c r="G609" s="129"/>
    </row>
    <row r="610" spans="1:7" ht="22.5" x14ac:dyDescent="0.45">
      <c r="A610" s="455" t="s">
        <v>170</v>
      </c>
      <c r="B610" s="456"/>
      <c r="C610" s="457"/>
      <c r="D610" s="154">
        <f>D609/(COUNT(B579:C587,B592:C605)*2)</f>
        <v>0.54545454545454541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6" t="s">
        <v>8</v>
      </c>
      <c r="B612" s="466"/>
      <c r="C612" s="466"/>
      <c r="D612" s="466"/>
      <c r="E612" s="466"/>
      <c r="F612" s="466"/>
      <c r="G612" s="129"/>
    </row>
    <row r="613" spans="1:7" ht="22.5" x14ac:dyDescent="0.4">
      <c r="A613" s="156">
        <f>B11</f>
        <v>43600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49" t="s">
        <v>266</v>
      </c>
      <c r="F614" s="449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49"/>
      <c r="F615" s="449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4"/>
      <c r="D617" s="464"/>
      <c r="E617" s="464"/>
      <c r="F617" s="465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126" x14ac:dyDescent="0.4">
      <c r="A620" s="157" t="s">
        <v>25</v>
      </c>
      <c r="B620" s="122">
        <v>1</v>
      </c>
      <c r="C620" s="122"/>
      <c r="D620" s="193" t="s">
        <v>745</v>
      </c>
      <c r="E620" s="123" t="s">
        <v>746</v>
      </c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42" x14ac:dyDescent="0.4">
      <c r="A624" s="164" t="s">
        <v>203</v>
      </c>
      <c r="B624" s="122">
        <v>2</v>
      </c>
      <c r="C624" s="122"/>
      <c r="D624" s="121" t="s">
        <v>628</v>
      </c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3" t="s">
        <v>34</v>
      </c>
      <c r="B627" s="453"/>
      <c r="C627" s="453"/>
      <c r="D627" s="378">
        <f>SUM(B618:C626)</f>
        <v>17</v>
      </c>
      <c r="E627" s="490"/>
      <c r="F627" s="469"/>
      <c r="G627" s="129"/>
    </row>
    <row r="628" spans="1:7" ht="21" x14ac:dyDescent="0.4">
      <c r="A628" s="453" t="s">
        <v>33</v>
      </c>
      <c r="B628" s="453"/>
      <c r="C628" s="453"/>
      <c r="D628" s="388">
        <f>D627/(COUNT(B618:C626)*2)</f>
        <v>0.94444444444444442</v>
      </c>
      <c r="E628" s="491"/>
      <c r="F628" s="492"/>
      <c r="G628" s="129"/>
    </row>
    <row r="629" spans="1:7" ht="21" x14ac:dyDescent="0.4">
      <c r="A629" s="325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84" x14ac:dyDescent="0.4">
      <c r="A631" s="138" t="s">
        <v>83</v>
      </c>
      <c r="B631" s="122">
        <v>1</v>
      </c>
      <c r="C631" s="122"/>
      <c r="D631" s="193" t="s">
        <v>624</v>
      </c>
      <c r="E631" s="172" t="s">
        <v>741</v>
      </c>
      <c r="F631" s="123"/>
      <c r="G631" s="129"/>
    </row>
    <row r="632" spans="1:7" ht="65.25" customHeight="1" x14ac:dyDescent="0.45">
      <c r="A632" s="226" t="s">
        <v>50</v>
      </c>
      <c r="B632" s="122">
        <v>1</v>
      </c>
      <c r="C632" s="143">
        <f>IF(B632=0, -10, IF(B632=1, -5, "0"))</f>
        <v>-5</v>
      </c>
      <c r="D632" s="245" t="s">
        <v>625</v>
      </c>
      <c r="E632" s="123" t="s">
        <v>626</v>
      </c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1" t="s">
        <v>34</v>
      </c>
      <c r="B639" s="462"/>
      <c r="C639" s="463"/>
      <c r="D639" s="247">
        <f>SUM(B631:C638)</f>
        <v>9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4"/>
      <c r="D642" s="464"/>
      <c r="E642" s="464"/>
      <c r="F642" s="465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1" t="s">
        <v>34</v>
      </c>
      <c r="B650" s="462"/>
      <c r="C650" s="463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64"/>
      <c r="C653" s="464"/>
      <c r="D653" s="464"/>
      <c r="E653" s="464"/>
      <c r="F653" s="465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105" x14ac:dyDescent="0.4">
      <c r="A655" s="203" t="s">
        <v>419</v>
      </c>
      <c r="B655" s="122">
        <v>0</v>
      </c>
      <c r="C655" s="174"/>
      <c r="D655" s="179" t="s">
        <v>719</v>
      </c>
      <c r="E655" s="128" t="s">
        <v>627</v>
      </c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9" t="s">
        <v>311</v>
      </c>
      <c r="B661" s="500"/>
      <c r="C661" s="500"/>
      <c r="D661" s="500"/>
      <c r="E661" s="500"/>
      <c r="F661" s="501"/>
      <c r="G661" s="108"/>
    </row>
    <row r="662" spans="1:7" ht="63" x14ac:dyDescent="0.4">
      <c r="A662" s="125" t="s">
        <v>329</v>
      </c>
      <c r="B662" s="122">
        <v>1</v>
      </c>
      <c r="C662" s="307"/>
      <c r="D662" s="179" t="s">
        <v>742</v>
      </c>
      <c r="E662" s="128" t="s">
        <v>743</v>
      </c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105" x14ac:dyDescent="0.4">
      <c r="A665" s="402" t="s">
        <v>318</v>
      </c>
      <c r="B665" s="122">
        <v>1</v>
      </c>
      <c r="C665" s="174" t="str">
        <f>IF(B665=0, -5, "0")</f>
        <v>0</v>
      </c>
      <c r="D665" s="556" t="s">
        <v>629</v>
      </c>
      <c r="E665" s="557" t="s">
        <v>630</v>
      </c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1</v>
      </c>
      <c r="C668" s="122"/>
      <c r="D668" s="411">
        <f>IFERROR(E668/F668,"N.A")</f>
        <v>0.5</v>
      </c>
      <c r="E668" s="414">
        <f>COUNTIF('A1 Exploitation'!F618:F667,"ok")</f>
        <v>1</v>
      </c>
      <c r="F668" s="414">
        <f>COUNTA('A1 Exploitation'!F618:F667)</f>
        <v>2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21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0.80769230769230771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61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0.80263157894736847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6" t="s">
        <v>356</v>
      </c>
      <c r="B676" s="466"/>
      <c r="C676" s="466"/>
      <c r="D676" s="466"/>
      <c r="E676" s="466"/>
      <c r="F676" s="466"/>
      <c r="G676" s="114"/>
    </row>
    <row r="677" spans="1:7" ht="21" x14ac:dyDescent="0.4">
      <c r="A677" s="243">
        <f>B11</f>
        <v>43600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49" t="s">
        <v>266</v>
      </c>
      <c r="F678" s="449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49"/>
      <c r="F679" s="449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 t="s">
        <v>631</v>
      </c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84" x14ac:dyDescent="0.4">
      <c r="A687" s="125" t="s">
        <v>295</v>
      </c>
      <c r="B687" s="122">
        <v>0</v>
      </c>
      <c r="C687" s="124"/>
      <c r="D687" s="558" t="s">
        <v>632</v>
      </c>
      <c r="E687" s="128" t="s">
        <v>633</v>
      </c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84" x14ac:dyDescent="0.4">
      <c r="A696" s="272" t="s">
        <v>389</v>
      </c>
      <c r="B696" s="122">
        <v>0</v>
      </c>
      <c r="C696" s="174"/>
      <c r="D696" s="556" t="s">
        <v>744</v>
      </c>
      <c r="E696" s="557" t="s">
        <v>634</v>
      </c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>
        <f>IF(D700=1, 2, IF(AND(D700&lt;1,D700&gt;0), 1, IF(D700=0,"0","NA")))</f>
        <v>1</v>
      </c>
      <c r="C700" s="122"/>
      <c r="D700" s="411">
        <f>IFERROR(E700/F700,"N.A")</f>
        <v>0.5</v>
      </c>
      <c r="E700" s="414">
        <f>COUNTIF('A1 Exploitation'!F681:F699,"ok")</f>
        <v>1</v>
      </c>
      <c r="F700" s="414">
        <f>COUNTA('A1 Exploitation'!F681:F699)</f>
        <v>2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29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0.8529411764705882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2" t="s">
        <v>459</v>
      </c>
      <c r="B704" s="502"/>
      <c r="C704" s="502"/>
      <c r="D704" s="502"/>
      <c r="E704" s="502"/>
      <c r="F704" s="502"/>
      <c r="G704" s="274"/>
    </row>
    <row r="705" spans="1:7" ht="21" customHeight="1" x14ac:dyDescent="0.4">
      <c r="A705" s="251">
        <f>B11</f>
        <v>43600</v>
      </c>
      <c r="B705" s="114"/>
      <c r="C705" s="135"/>
      <c r="D705" s="273"/>
      <c r="E705" s="273"/>
      <c r="F705" s="273"/>
      <c r="G705" s="274"/>
    </row>
    <row r="706" spans="1:7" ht="21" x14ac:dyDescent="0.4">
      <c r="A706" s="473" t="s">
        <v>28</v>
      </c>
      <c r="B706" s="475" t="s">
        <v>29</v>
      </c>
      <c r="C706" s="475"/>
      <c r="D706" s="448" t="s">
        <v>42</v>
      </c>
      <c r="E706" s="449" t="s">
        <v>266</v>
      </c>
      <c r="F706" s="449" t="s">
        <v>302</v>
      </c>
      <c r="G706" s="274"/>
    </row>
    <row r="707" spans="1:7" ht="21" x14ac:dyDescent="0.4">
      <c r="A707" s="474"/>
      <c r="B707" s="383" t="s">
        <v>32</v>
      </c>
      <c r="C707" s="383" t="s">
        <v>31</v>
      </c>
      <c r="D707" s="448"/>
      <c r="E707" s="449"/>
      <c r="F707" s="449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0" t="s">
        <v>306</v>
      </c>
      <c r="B709" s="451"/>
      <c r="C709" s="451"/>
      <c r="D709" s="451"/>
      <c r="E709" s="451"/>
      <c r="F709" s="452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84" x14ac:dyDescent="0.4">
      <c r="A714" s="272" t="s">
        <v>322</v>
      </c>
      <c r="B714" s="275">
        <v>0</v>
      </c>
      <c r="C714" s="275"/>
      <c r="D714" s="160" t="s">
        <v>635</v>
      </c>
      <c r="E714" s="160" t="s">
        <v>636</v>
      </c>
      <c r="F714" s="200"/>
      <c r="G714" s="274"/>
    </row>
    <row r="715" spans="1:7" ht="21" x14ac:dyDescent="0.4">
      <c r="A715" s="130" t="s">
        <v>34</v>
      </c>
      <c r="B715" s="471"/>
      <c r="C715" s="472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471"/>
      <c r="C716" s="472"/>
      <c r="D716" s="397">
        <f>D715/(COUNT(B710:C714)*2)</f>
        <v>0.8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0" t="s">
        <v>307</v>
      </c>
      <c r="B718" s="451"/>
      <c r="C718" s="451"/>
      <c r="D718" s="451"/>
      <c r="E718" s="451"/>
      <c r="F718" s="452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414">
        <f>COUNTIF('A1 Exploitation'!F710:F720,"ok")</f>
        <v>1</v>
      </c>
      <c r="F721" s="414">
        <f>COUNTA('A1 Exploitation'!F710:F720)</f>
        <v>1</v>
      </c>
    </row>
    <row r="722" spans="1:7" ht="21" x14ac:dyDescent="0.3">
      <c r="A722" s="130" t="s">
        <v>34</v>
      </c>
      <c r="B722" s="130"/>
      <c r="C722" s="148"/>
      <c r="D722" s="359">
        <f>SUM(B719:C721)</f>
        <v>6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14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0.875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0.60873015873015868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581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0.83477011494252873</v>
      </c>
      <c r="E730" s="259"/>
      <c r="F730" s="259"/>
    </row>
  </sheetData>
  <sheetProtection algorithmName="SHA-512" hashValue="Co+1sPQKhvgoH2eVxwqMxaRN7EfKAK5ISowHc+6ztl6STO6qEsTtV3DFw8ThnyFo8Zd4SrDvK2fhIfbkDlWjGg==" saltValue="GwK+E7bn0Dm2nOVDBUCkaA==" spinCount="100000" sheet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6:B82 B85:B102 B167:B175 B207:B226 B113:B119 B140:B146 B379:B389 B359:B366 B21:B25 B312:B319 B39:B42 B654:B660 B592:B605 B546:B555 B506:B516 B618:B626 B122:B128 B681:B700 B536:B541 B56:B63 B292:B299 B348:B356 B449:B463 B519:B525 B394:B414 B492:B504 B269:B289 B579:B587 B662:B668 B417:B424 B719:B721 B257:B264 B324:B343 B178:B185 B465:B471 B643:B649 B237:B244 B195:B202 B710:B714 B105:B110 B148:B164 B231:B235 B437:B444 B528:B529 B484:B490 B631:B638 B30:B37 B558:B56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91" zoomScaleNormal="90" zoomScaleSheetLayoutView="91" workbookViewId="0">
      <selection activeCell="B191" sqref="B191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8"/>
      <c r="E1" s="548"/>
      <c r="F1" s="548"/>
      <c r="G1" s="548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9" t="s">
        <v>46</v>
      </c>
      <c r="B6" s="549"/>
      <c r="C6" s="549"/>
      <c r="D6" s="549"/>
      <c r="E6" s="549"/>
      <c r="F6" s="549"/>
      <c r="G6" s="92"/>
    </row>
    <row r="7" spans="1:7" s="258" customFormat="1" ht="21.75" customHeight="1" x14ac:dyDescent="0.45">
      <c r="A7" s="550" t="str">
        <f>'Page de garde'!D18</f>
        <v>BIZERTE</v>
      </c>
      <c r="B7" s="550"/>
      <c r="C7" s="550"/>
      <c r="D7" s="550"/>
      <c r="E7" s="550"/>
      <c r="F7" s="550"/>
      <c r="G7" s="92"/>
    </row>
    <row r="8" spans="1:7" s="258" customFormat="1" ht="24" x14ac:dyDescent="0.45">
      <c r="A8" s="4" t="s">
        <v>39</v>
      </c>
      <c r="B8" s="551" t="s">
        <v>576</v>
      </c>
      <c r="C8" s="551"/>
      <c r="D8" s="551"/>
      <c r="E8" s="551"/>
      <c r="F8" s="551"/>
      <c r="G8" s="92"/>
    </row>
    <row r="9" spans="1:7" s="258" customFormat="1" ht="24" x14ac:dyDescent="0.45">
      <c r="A9" s="5" t="s">
        <v>41</v>
      </c>
      <c r="B9" s="552" t="str">
        <f>'A1 Exploitation'!B10:F10</f>
        <v>Directeur du magasin et chefs rayons</v>
      </c>
      <c r="C9" s="552"/>
      <c r="D9" s="552"/>
      <c r="E9" s="552"/>
      <c r="F9" s="552"/>
      <c r="G9" s="92"/>
    </row>
    <row r="10" spans="1:7" s="258" customFormat="1" ht="24" x14ac:dyDescent="0.45">
      <c r="A10" s="4" t="s">
        <v>40</v>
      </c>
      <c r="B10" s="547">
        <v>43600</v>
      </c>
      <c r="C10" s="547"/>
      <c r="D10" s="547"/>
      <c r="E10" s="547"/>
      <c r="F10" s="547"/>
      <c r="G10" s="92"/>
    </row>
    <row r="11" spans="1:7" s="258" customFormat="1" ht="24" x14ac:dyDescent="0.45">
      <c r="A11" s="4" t="s">
        <v>250</v>
      </c>
      <c r="B11" s="544">
        <f>D199</f>
        <v>0.70614035087719296</v>
      </c>
      <c r="C11" s="544"/>
      <c r="D11" s="544"/>
      <c r="E11" s="544"/>
      <c r="F11" s="544"/>
      <c r="G11" s="92"/>
    </row>
    <row r="12" spans="1:7" s="258" customFormat="1" ht="22.5" x14ac:dyDescent="0.45">
      <c r="A12" s="1"/>
      <c r="D12" s="512"/>
      <c r="E12" s="512"/>
      <c r="F12" s="512"/>
      <c r="G12" s="512"/>
    </row>
    <row r="13" spans="1:7" s="258" customFormat="1" ht="11.25" customHeight="1" x14ac:dyDescent="0.3">
      <c r="A13" s="545" t="s">
        <v>28</v>
      </c>
      <c r="B13" s="546" t="s">
        <v>29</v>
      </c>
      <c r="C13" s="546"/>
      <c r="D13" s="546" t="s">
        <v>42</v>
      </c>
      <c r="E13" s="546" t="s">
        <v>160</v>
      </c>
      <c r="F13" s="546" t="s">
        <v>161</v>
      </c>
      <c r="G13" s="80"/>
    </row>
    <row r="14" spans="1:7" s="258" customFormat="1" ht="12.75" customHeight="1" x14ac:dyDescent="0.3">
      <c r="A14" s="545"/>
      <c r="B14" s="22" t="s">
        <v>32</v>
      </c>
      <c r="C14" s="22" t="s">
        <v>31</v>
      </c>
      <c r="D14" s="546"/>
      <c r="E14" s="546"/>
      <c r="F14" s="546"/>
      <c r="G14" s="94"/>
    </row>
    <row r="15" spans="1:7" x14ac:dyDescent="0.3">
      <c r="A15" s="535"/>
      <c r="B15" s="536"/>
      <c r="C15" s="536"/>
      <c r="D15" s="536"/>
      <c r="E15" s="536"/>
      <c r="F15" s="536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ht="82.5" x14ac:dyDescent="0.3">
      <c r="A17" s="7" t="s">
        <v>225</v>
      </c>
      <c r="B17" s="265">
        <v>1</v>
      </c>
      <c r="C17" s="265"/>
      <c r="D17" s="63" t="s">
        <v>755</v>
      </c>
      <c r="E17" s="63" t="s">
        <v>756</v>
      </c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ht="49.5" x14ac:dyDescent="0.3">
      <c r="A19" s="7" t="s">
        <v>68</v>
      </c>
      <c r="B19" s="265">
        <v>1</v>
      </c>
      <c r="C19" s="265"/>
      <c r="D19" s="63" t="s">
        <v>640</v>
      </c>
      <c r="E19" s="63" t="s">
        <v>641</v>
      </c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41" t="s">
        <v>34</v>
      </c>
      <c r="B22" s="537"/>
      <c r="C22" s="538"/>
      <c r="D22" s="381">
        <f>SUM(B17:C21)</f>
        <v>8</v>
      </c>
    </row>
    <row r="23" spans="1:7" x14ac:dyDescent="0.3">
      <c r="A23" s="528" t="s">
        <v>251</v>
      </c>
      <c r="B23" s="529"/>
      <c r="C23" s="530"/>
      <c r="D23" s="21">
        <f>D22/(COUNT(B17:C21)*2)</f>
        <v>0.8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3" t="s">
        <v>4</v>
      </c>
      <c r="B25" s="534"/>
      <c r="C25" s="534"/>
      <c r="D25" s="534"/>
      <c r="E25" s="534"/>
      <c r="F25" s="534"/>
    </row>
    <row r="26" spans="1:7" ht="18" x14ac:dyDescent="0.35">
      <c r="A26" s="28" t="s">
        <v>84</v>
      </c>
      <c r="B26" s="265">
        <v>2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>
        <v>2</v>
      </c>
      <c r="C27" s="265"/>
      <c r="D27" s="63" t="s">
        <v>642</v>
      </c>
      <c r="E27" s="265"/>
      <c r="F27" s="265"/>
    </row>
    <row r="28" spans="1:7" ht="33" x14ac:dyDescent="0.3">
      <c r="A28" s="30" t="s">
        <v>308</v>
      </c>
      <c r="B28" s="265">
        <v>2</v>
      </c>
      <c r="C28" s="265"/>
      <c r="D28" s="63" t="s">
        <v>643</v>
      </c>
      <c r="E28" s="265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265"/>
      <c r="F30" s="265"/>
    </row>
    <row r="31" spans="1:7" ht="66" x14ac:dyDescent="0.3">
      <c r="A31" s="7" t="s">
        <v>69</v>
      </c>
      <c r="B31" s="265">
        <v>0</v>
      </c>
      <c r="C31" s="265"/>
      <c r="D31" s="63" t="s">
        <v>644</v>
      </c>
      <c r="E31" s="63" t="s">
        <v>645</v>
      </c>
      <c r="F31" s="265"/>
    </row>
    <row r="32" spans="1:7" x14ac:dyDescent="0.3">
      <c r="A32" s="7" t="s">
        <v>249</v>
      </c>
      <c r="B32" s="265">
        <v>2</v>
      </c>
      <c r="C32" s="265"/>
      <c r="D32" s="66"/>
      <c r="E32" s="265"/>
      <c r="F32" s="265"/>
    </row>
    <row r="33" spans="1:7" x14ac:dyDescent="0.3">
      <c r="A33" s="528" t="s">
        <v>34</v>
      </c>
      <c r="B33" s="529"/>
      <c r="C33" s="530"/>
      <c r="D33" s="380">
        <f>SUM(B26:C32)</f>
        <v>12</v>
      </c>
    </row>
    <row r="34" spans="1:7" x14ac:dyDescent="0.3">
      <c r="A34" s="528" t="s">
        <v>251</v>
      </c>
      <c r="B34" s="529"/>
      <c r="C34" s="530"/>
      <c r="D34" s="21">
        <f>D33/(COUNT(B26:C32)*2)</f>
        <v>0.8571428571428571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3" t="s">
        <v>180</v>
      </c>
      <c r="B36" s="534"/>
      <c r="C36" s="534"/>
      <c r="D36" s="534"/>
      <c r="E36" s="534"/>
      <c r="F36" s="534"/>
      <c r="G36" s="93"/>
    </row>
    <row r="37" spans="1:7" s="10" customFormat="1" ht="18" x14ac:dyDescent="0.35">
      <c r="A37" s="28" t="s">
        <v>84</v>
      </c>
      <c r="B37" s="265">
        <v>2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28" t="s">
        <v>34</v>
      </c>
      <c r="B42" s="529"/>
      <c r="C42" s="530"/>
      <c r="D42" s="380">
        <f>SUM(B37:C41)</f>
        <v>10</v>
      </c>
      <c r="E42" s="259"/>
      <c r="F42" s="259"/>
      <c r="G42" s="93"/>
    </row>
    <row r="43" spans="1:7" s="10" customFormat="1" x14ac:dyDescent="0.3">
      <c r="A43" s="528" t="s">
        <v>251</v>
      </c>
      <c r="B43" s="529"/>
      <c r="C43" s="530"/>
      <c r="D43" s="21">
        <f>D42/(COUNT(B37:C41)*2)</f>
        <v>1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2" t="s">
        <v>19</v>
      </c>
      <c r="B45" s="543"/>
      <c r="C45" s="543"/>
      <c r="D45" s="543"/>
      <c r="E45" s="543"/>
      <c r="F45" s="543"/>
    </row>
    <row r="46" spans="1:7" ht="49.5" x14ac:dyDescent="0.3">
      <c r="A46" s="7" t="s">
        <v>226</v>
      </c>
      <c r="B46" s="265">
        <v>1</v>
      </c>
      <c r="C46" s="265"/>
      <c r="D46" s="63" t="s">
        <v>646</v>
      </c>
      <c r="E46" s="63" t="s">
        <v>641</v>
      </c>
      <c r="F46" s="265"/>
    </row>
    <row r="47" spans="1:7" x14ac:dyDescent="0.3">
      <c r="A47" s="7" t="s">
        <v>70</v>
      </c>
      <c r="B47" s="265">
        <v>2</v>
      </c>
      <c r="C47" s="265"/>
      <c r="D47" s="66"/>
      <c r="E47" s="265"/>
      <c r="F47" s="265"/>
    </row>
    <row r="48" spans="1:7" ht="33" x14ac:dyDescent="0.3">
      <c r="A48" s="7" t="s">
        <v>192</v>
      </c>
      <c r="B48" s="265">
        <v>1</v>
      </c>
      <c r="C48" s="265"/>
      <c r="D48" s="63" t="s">
        <v>647</v>
      </c>
      <c r="E48" s="63" t="s">
        <v>757</v>
      </c>
      <c r="F48" s="265"/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x14ac:dyDescent="0.3">
      <c r="A50" s="7" t="s">
        <v>71</v>
      </c>
      <c r="B50" s="265">
        <v>2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8" t="s">
        <v>34</v>
      </c>
      <c r="B52" s="529"/>
      <c r="C52" s="530"/>
      <c r="D52" s="380">
        <f>SUM(B46:C51)</f>
        <v>8</v>
      </c>
    </row>
    <row r="53" spans="1:7" x14ac:dyDescent="0.3">
      <c r="A53" s="528" t="s">
        <v>251</v>
      </c>
      <c r="B53" s="529"/>
      <c r="C53" s="530"/>
      <c r="D53" s="21">
        <f>D52/(COUNT(B46:C51)*2)</f>
        <v>0.8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3" t="s">
        <v>8</v>
      </c>
      <c r="B55" s="534"/>
      <c r="C55" s="534"/>
      <c r="D55" s="534"/>
      <c r="E55" s="534"/>
      <c r="F55" s="534"/>
    </row>
    <row r="56" spans="1:7" ht="50.25" x14ac:dyDescent="0.35">
      <c r="A56" s="29" t="s">
        <v>148</v>
      </c>
      <c r="B56" s="265">
        <v>1</v>
      </c>
      <c r="C56" s="88" t="str">
        <f>IF(B56=0, -5, "0")</f>
        <v>0</v>
      </c>
      <c r="D56" s="63" t="s">
        <v>648</v>
      </c>
      <c r="E56" s="63" t="s">
        <v>650</v>
      </c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ht="214.5" x14ac:dyDescent="0.3">
      <c r="A58" s="11" t="s">
        <v>205</v>
      </c>
      <c r="B58" s="265">
        <v>1</v>
      </c>
      <c r="C58" s="265"/>
      <c r="D58" s="81" t="s">
        <v>758</v>
      </c>
      <c r="E58" s="81" t="s">
        <v>759</v>
      </c>
      <c r="F58" s="265"/>
    </row>
    <row r="59" spans="1:7" ht="49.5" x14ac:dyDescent="0.3">
      <c r="A59" s="11" t="s">
        <v>79</v>
      </c>
      <c r="B59" s="265">
        <v>1</v>
      </c>
      <c r="C59" s="265"/>
      <c r="D59" s="81" t="s">
        <v>649</v>
      </c>
      <c r="E59" s="63" t="s">
        <v>651</v>
      </c>
      <c r="F59" s="265"/>
    </row>
    <row r="60" spans="1:7" ht="99.75" x14ac:dyDescent="0.35">
      <c r="A60" s="29" t="s">
        <v>182</v>
      </c>
      <c r="B60" s="265">
        <v>2</v>
      </c>
      <c r="C60" s="88" t="str">
        <f>IF(B60=0, -5, "0")</f>
        <v>0</v>
      </c>
      <c r="D60" s="63" t="s">
        <v>652</v>
      </c>
      <c r="E60" s="265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28" t="s">
        <v>34</v>
      </c>
      <c r="B63" s="529"/>
      <c r="C63" s="530"/>
      <c r="D63" s="380">
        <f>SUM(B56:C62)</f>
        <v>11</v>
      </c>
    </row>
    <row r="64" spans="1:7" x14ac:dyDescent="0.3">
      <c r="A64" s="528" t="s">
        <v>251</v>
      </c>
      <c r="B64" s="529"/>
      <c r="C64" s="530"/>
      <c r="D64" s="21">
        <f>D63/(COUNT(B56:C62)*2)</f>
        <v>0.7857142857142857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3" t="s">
        <v>111</v>
      </c>
      <c r="B66" s="534"/>
      <c r="C66" s="534"/>
      <c r="D66" s="534"/>
      <c r="E66" s="534"/>
      <c r="F66" s="534"/>
    </row>
    <row r="67" spans="1:7" ht="51" x14ac:dyDescent="0.4">
      <c r="A67" s="7" t="s">
        <v>227</v>
      </c>
      <c r="B67" s="68">
        <v>1</v>
      </c>
      <c r="C67" s="69"/>
      <c r="D67" s="63" t="s">
        <v>653</v>
      </c>
      <c r="E67" s="63" t="s">
        <v>650</v>
      </c>
      <c r="F67" s="265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265"/>
    </row>
    <row r="69" spans="1:7" ht="51" x14ac:dyDescent="0.4">
      <c r="A69" s="7" t="s">
        <v>249</v>
      </c>
      <c r="B69" s="68">
        <v>1</v>
      </c>
      <c r="C69" s="69"/>
      <c r="D69" s="63" t="s">
        <v>654</v>
      </c>
      <c r="E69" s="63" t="s">
        <v>760</v>
      </c>
      <c r="F69" s="265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265"/>
    </row>
    <row r="73" spans="1:7" ht="34.5" x14ac:dyDescent="0.4">
      <c r="A73" s="7" t="s">
        <v>81</v>
      </c>
      <c r="B73" s="68">
        <v>0</v>
      </c>
      <c r="C73" s="69"/>
      <c r="D73" s="63" t="s">
        <v>655</v>
      </c>
      <c r="E73" s="63" t="s">
        <v>656</v>
      </c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99.75" x14ac:dyDescent="0.35">
      <c r="A75" s="32" t="s">
        <v>162</v>
      </c>
      <c r="B75" s="68">
        <v>0</v>
      </c>
      <c r="C75" s="88">
        <f>IF(B75=0, -5, "0")</f>
        <v>-5</v>
      </c>
      <c r="D75" s="81" t="s">
        <v>657</v>
      </c>
      <c r="E75" s="63" t="s">
        <v>761</v>
      </c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>
        <v>2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>
        <v>2</v>
      </c>
      <c r="C79" s="265"/>
      <c r="D79" s="63"/>
      <c r="F79" s="265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63" t="s">
        <v>660</v>
      </c>
      <c r="E80" s="73"/>
      <c r="F80" s="265"/>
    </row>
    <row r="81" spans="1:7" ht="66" x14ac:dyDescent="0.3">
      <c r="A81" s="7" t="s">
        <v>255</v>
      </c>
      <c r="B81" s="68" t="s">
        <v>30</v>
      </c>
      <c r="C81" s="265"/>
      <c r="D81" s="63" t="s">
        <v>658</v>
      </c>
      <c r="E81" s="63" t="s">
        <v>659</v>
      </c>
      <c r="F81" s="265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265"/>
    </row>
    <row r="83" spans="1:7" ht="49.5" x14ac:dyDescent="0.3">
      <c r="A83" s="7" t="s">
        <v>72</v>
      </c>
      <c r="B83" s="68">
        <v>1</v>
      </c>
      <c r="C83" s="265"/>
      <c r="D83" s="63" t="s">
        <v>709</v>
      </c>
      <c r="E83" s="76" t="s">
        <v>710</v>
      </c>
      <c r="F83" s="265"/>
    </row>
    <row r="84" spans="1:7" x14ac:dyDescent="0.3">
      <c r="A84" s="528" t="s">
        <v>34</v>
      </c>
      <c r="B84" s="529"/>
      <c r="C84" s="530"/>
      <c r="D84" s="380">
        <f>SUM(B67:C83)</f>
        <v>12</v>
      </c>
    </row>
    <row r="85" spans="1:7" x14ac:dyDescent="0.3">
      <c r="A85" s="528" t="s">
        <v>251</v>
      </c>
      <c r="B85" s="529"/>
      <c r="C85" s="530"/>
      <c r="D85" s="21">
        <f>D84/(COUNT(B67:C83)*2)</f>
        <v>0.46153846153846156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3" t="s">
        <v>172</v>
      </c>
      <c r="B87" s="534"/>
      <c r="C87" s="534"/>
      <c r="D87" s="534"/>
      <c r="E87" s="534"/>
      <c r="F87" s="534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265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265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265"/>
    </row>
    <row r="93" spans="1:7" ht="50.25" x14ac:dyDescent="0.35">
      <c r="A93" s="32" t="s">
        <v>191</v>
      </c>
      <c r="B93" s="78">
        <v>2</v>
      </c>
      <c r="C93" s="88" t="str">
        <f>IF(B93=0, -5, "0")</f>
        <v>0</v>
      </c>
      <c r="D93" s="267" t="s">
        <v>661</v>
      </c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ht="49.5" x14ac:dyDescent="0.3">
      <c r="A95" s="8" t="s">
        <v>138</v>
      </c>
      <c r="B95" s="78">
        <v>1</v>
      </c>
      <c r="C95" s="265"/>
      <c r="D95" s="63" t="s">
        <v>662</v>
      </c>
      <c r="E95" s="63" t="s">
        <v>663</v>
      </c>
      <c r="F95" s="265"/>
    </row>
    <row r="96" spans="1:7" x14ac:dyDescent="0.3">
      <c r="A96" s="13" t="s">
        <v>238</v>
      </c>
      <c r="B96" s="78">
        <v>2</v>
      </c>
      <c r="C96" s="265"/>
      <c r="D96" s="63"/>
      <c r="E96" s="265"/>
      <c r="F96" s="265"/>
    </row>
    <row r="97" spans="1:7" ht="40.5" customHeight="1" x14ac:dyDescent="0.3">
      <c r="A97" s="13" t="s">
        <v>239</v>
      </c>
      <c r="B97" s="78">
        <v>1</v>
      </c>
      <c r="C97" s="265"/>
      <c r="D97" s="81" t="s">
        <v>664</v>
      </c>
      <c r="E97" s="63" t="s">
        <v>665</v>
      </c>
      <c r="F97" s="265"/>
    </row>
    <row r="98" spans="1:7" x14ac:dyDescent="0.3">
      <c r="A98" s="7" t="s">
        <v>115</v>
      </c>
      <c r="B98" s="78">
        <v>2</v>
      </c>
      <c r="C98" s="265"/>
      <c r="D98" s="63"/>
      <c r="E98" s="265"/>
      <c r="F98" s="265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265"/>
      <c r="F99" s="265"/>
    </row>
    <row r="100" spans="1:7" ht="33.75" x14ac:dyDescent="0.35">
      <c r="A100" s="31" t="s">
        <v>253</v>
      </c>
      <c r="B100" s="78">
        <v>1</v>
      </c>
      <c r="C100" s="88" t="str">
        <f>IF(B100=0, -5, "0")</f>
        <v>0</v>
      </c>
      <c r="D100" s="63" t="s">
        <v>666</v>
      </c>
      <c r="E100" s="63" t="s">
        <v>667</v>
      </c>
      <c r="F100" s="265"/>
    </row>
    <row r="101" spans="1:7" x14ac:dyDescent="0.3">
      <c r="A101" s="37" t="s">
        <v>193</v>
      </c>
      <c r="B101" s="78">
        <v>2</v>
      </c>
      <c r="C101" s="265"/>
      <c r="D101" s="63"/>
      <c r="E101" s="265"/>
      <c r="F101" s="265"/>
    </row>
    <row r="102" spans="1:7" x14ac:dyDescent="0.3">
      <c r="A102" s="528" t="s">
        <v>34</v>
      </c>
      <c r="B102" s="529"/>
      <c r="C102" s="530"/>
      <c r="D102" s="380">
        <f>SUM(B88:C101)</f>
        <v>21</v>
      </c>
    </row>
    <row r="103" spans="1:7" x14ac:dyDescent="0.3">
      <c r="A103" s="528" t="s">
        <v>251</v>
      </c>
      <c r="B103" s="529"/>
      <c r="C103" s="530"/>
      <c r="D103" s="21">
        <f>D102/(COUNT(B88:C101)*2)</f>
        <v>0.875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3" t="s">
        <v>173</v>
      </c>
      <c r="B106" s="534"/>
      <c r="C106" s="534"/>
      <c r="D106" s="534"/>
      <c r="E106" s="534"/>
      <c r="F106" s="534"/>
      <c r="G106" s="93"/>
    </row>
    <row r="107" spans="1:7" s="10" customFormat="1" ht="67.5" x14ac:dyDescent="0.4">
      <c r="A107" s="36" t="s">
        <v>230</v>
      </c>
      <c r="B107" s="78">
        <v>1</v>
      </c>
      <c r="C107" s="69"/>
      <c r="D107" s="63" t="s">
        <v>676</v>
      </c>
      <c r="E107" s="63" t="s">
        <v>747</v>
      </c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50.25" x14ac:dyDescent="0.35">
      <c r="A112" s="32" t="s">
        <v>191</v>
      </c>
      <c r="B112" s="78">
        <v>2</v>
      </c>
      <c r="C112" s="88" t="str">
        <f>IF(B112=0, -5, "0")</f>
        <v>0</v>
      </c>
      <c r="D112" s="94" t="s">
        <v>675</v>
      </c>
      <c r="E112" s="265"/>
      <c r="F112" s="265"/>
      <c r="G112" s="93"/>
    </row>
    <row r="113" spans="1:7" s="10" customFormat="1" ht="66" x14ac:dyDescent="0.3">
      <c r="A113" s="9" t="s">
        <v>138</v>
      </c>
      <c r="B113" s="78">
        <v>1</v>
      </c>
      <c r="C113" s="265"/>
      <c r="D113" s="63" t="s">
        <v>677</v>
      </c>
      <c r="E113" s="81" t="s">
        <v>748</v>
      </c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678</v>
      </c>
      <c r="E115" s="265"/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28" t="s">
        <v>34</v>
      </c>
      <c r="B118" s="529"/>
      <c r="C118" s="530"/>
      <c r="D118" s="380">
        <f>SUM(B107:C117)</f>
        <v>20</v>
      </c>
      <c r="E118" s="259"/>
      <c r="F118" s="259"/>
      <c r="G118" s="93"/>
    </row>
    <row r="119" spans="1:7" s="10" customFormat="1" x14ac:dyDescent="0.3">
      <c r="A119" s="528" t="s">
        <v>251</v>
      </c>
      <c r="B119" s="529"/>
      <c r="C119" s="530"/>
      <c r="D119" s="21">
        <f>D118/(COUNT(B107:C117)*2)</f>
        <v>0.90909090909090906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3" t="s">
        <v>156</v>
      </c>
      <c r="B121" s="534"/>
      <c r="C121" s="534"/>
      <c r="D121" s="534"/>
      <c r="E121" s="534"/>
      <c r="F121" s="534"/>
    </row>
    <row r="122" spans="1:7" x14ac:dyDescent="0.3">
      <c r="A122" s="30" t="s">
        <v>231</v>
      </c>
      <c r="B122" s="79">
        <v>2</v>
      </c>
      <c r="C122" s="265"/>
      <c r="D122" s="81"/>
      <c r="E122" s="81"/>
      <c r="F122" s="265"/>
    </row>
    <row r="123" spans="1:7" ht="49.5" x14ac:dyDescent="0.3">
      <c r="A123" s="30" t="s">
        <v>228</v>
      </c>
      <c r="B123" s="79">
        <v>1</v>
      </c>
      <c r="C123" s="265"/>
      <c r="D123" s="63" t="s">
        <v>668</v>
      </c>
      <c r="E123" s="63" t="s">
        <v>641</v>
      </c>
      <c r="F123" s="265"/>
    </row>
    <row r="124" spans="1:7" ht="34.5" x14ac:dyDescent="0.4">
      <c r="A124" s="7" t="s">
        <v>249</v>
      </c>
      <c r="B124" s="79">
        <v>1</v>
      </c>
      <c r="C124" s="69"/>
      <c r="D124" s="63" t="s">
        <v>669</v>
      </c>
      <c r="E124" s="63" t="s">
        <v>670</v>
      </c>
      <c r="F124" s="265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265"/>
    </row>
    <row r="126" spans="1:7" ht="84" x14ac:dyDescent="0.4">
      <c r="A126" s="7" t="s">
        <v>248</v>
      </c>
      <c r="B126" s="79">
        <v>1</v>
      </c>
      <c r="C126" s="69"/>
      <c r="D126" s="63" t="s">
        <v>707</v>
      </c>
      <c r="E126" s="63" t="s">
        <v>708</v>
      </c>
      <c r="F126" s="265"/>
    </row>
    <row r="127" spans="1:7" ht="50.25" x14ac:dyDescent="0.35">
      <c r="A127" s="29" t="s">
        <v>174</v>
      </c>
      <c r="B127" s="79">
        <v>2</v>
      </c>
      <c r="C127" s="88" t="str">
        <f>IF(B127=0, -5, "0")</f>
        <v>0</v>
      </c>
      <c r="D127" s="63" t="s">
        <v>671</v>
      </c>
      <c r="E127" s="70"/>
      <c r="F127" s="265"/>
    </row>
    <row r="128" spans="1:7" ht="50.25" x14ac:dyDescent="0.35">
      <c r="A128" s="28" t="s">
        <v>197</v>
      </c>
      <c r="B128" s="79">
        <v>1</v>
      </c>
      <c r="C128" s="88" t="str">
        <f>IF(B128=0, -5, "0")</f>
        <v>0</v>
      </c>
      <c r="D128" s="63" t="s">
        <v>672</v>
      </c>
      <c r="E128" s="63" t="s">
        <v>673</v>
      </c>
      <c r="F128" s="265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265"/>
    </row>
    <row r="130" spans="1:7" ht="66.75" x14ac:dyDescent="0.35">
      <c r="A130" s="29" t="s">
        <v>164</v>
      </c>
      <c r="B130" s="79">
        <v>2</v>
      </c>
      <c r="C130" s="88" t="str">
        <f>IF(B130=0, -5, "0")</f>
        <v>0</v>
      </c>
      <c r="D130" s="63" t="s">
        <v>674</v>
      </c>
      <c r="E130" s="63"/>
      <c r="F130" s="265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8" t="s">
        <v>34</v>
      </c>
      <c r="B133" s="529"/>
      <c r="C133" s="530"/>
      <c r="D133" s="380">
        <f>SUM(B122:C132)</f>
        <v>18</v>
      </c>
    </row>
    <row r="134" spans="1:7" x14ac:dyDescent="0.3">
      <c r="A134" s="528" t="s">
        <v>251</v>
      </c>
      <c r="B134" s="529"/>
      <c r="C134" s="530"/>
      <c r="D134" s="20">
        <f>D133/(COUNT(B122:C132)*2)</f>
        <v>0.81818181818181823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3" t="s">
        <v>61</v>
      </c>
      <c r="B136" s="534"/>
      <c r="C136" s="534"/>
      <c r="D136" s="534"/>
      <c r="E136" s="534"/>
      <c r="F136" s="534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265"/>
    </row>
    <row r="139" spans="1:7" ht="49.5" x14ac:dyDescent="0.3">
      <c r="A139" s="9" t="s">
        <v>233</v>
      </c>
      <c r="B139" s="78">
        <v>1</v>
      </c>
      <c r="C139" s="63"/>
      <c r="D139" s="63" t="s">
        <v>679</v>
      </c>
      <c r="E139" s="63" t="s">
        <v>680</v>
      </c>
      <c r="F139" s="265"/>
    </row>
    <row r="140" spans="1:7" x14ac:dyDescent="0.3">
      <c r="A140" s="38" t="s">
        <v>234</v>
      </c>
      <c r="B140" s="78">
        <v>2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>
        <v>2</v>
      </c>
      <c r="C142" s="63"/>
      <c r="D142" s="258"/>
      <c r="E142" s="265"/>
      <c r="F142" s="265"/>
    </row>
    <row r="143" spans="1:7" ht="49.5" x14ac:dyDescent="0.3">
      <c r="A143" s="11" t="s">
        <v>260</v>
      </c>
      <c r="B143" s="78">
        <v>0</v>
      </c>
      <c r="C143" s="90"/>
      <c r="D143" s="63" t="s">
        <v>681</v>
      </c>
      <c r="E143" s="63" t="s">
        <v>682</v>
      </c>
      <c r="F143" s="265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265"/>
    </row>
    <row r="147" spans="1:7" ht="49.5" x14ac:dyDescent="0.3">
      <c r="A147" s="36" t="s">
        <v>175</v>
      </c>
      <c r="B147" s="78">
        <v>1</v>
      </c>
      <c r="C147" s="63"/>
      <c r="D147" s="63" t="s">
        <v>749</v>
      </c>
      <c r="E147" s="63" t="s">
        <v>750</v>
      </c>
      <c r="F147" s="265"/>
    </row>
    <row r="148" spans="1:7" x14ac:dyDescent="0.3">
      <c r="A148" s="7" t="s">
        <v>261</v>
      </c>
      <c r="B148" s="78">
        <v>2</v>
      </c>
      <c r="C148" s="63"/>
      <c r="D148" s="83"/>
      <c r="E148" s="265"/>
      <c r="F148" s="265"/>
    </row>
    <row r="149" spans="1:7" x14ac:dyDescent="0.3">
      <c r="A149" s="528" t="s">
        <v>34</v>
      </c>
      <c r="B149" s="529"/>
      <c r="C149" s="530"/>
      <c r="D149" s="380">
        <f>SUM(B137:C148)</f>
        <v>18</v>
      </c>
    </row>
    <row r="150" spans="1:7" x14ac:dyDescent="0.3">
      <c r="A150" s="528" t="s">
        <v>251</v>
      </c>
      <c r="B150" s="529"/>
      <c r="C150" s="530"/>
      <c r="D150" s="21">
        <f>D149/(COUNT(B137:C148)*2)</f>
        <v>0.81818181818181823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3" t="s">
        <v>178</v>
      </c>
      <c r="B152" s="534"/>
      <c r="C152" s="534"/>
      <c r="D152" s="534"/>
      <c r="E152" s="534"/>
      <c r="F152" s="534"/>
    </row>
    <row r="153" spans="1:7" x14ac:dyDescent="0.3">
      <c r="A153" s="36" t="s">
        <v>235</v>
      </c>
      <c r="B153" s="265">
        <v>2</v>
      </c>
      <c r="C153" s="265"/>
      <c r="D153" s="63"/>
      <c r="E153" s="265"/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265"/>
      <c r="F155" s="265"/>
    </row>
    <row r="156" spans="1:7" ht="66.75" x14ac:dyDescent="0.35">
      <c r="A156" s="28" t="s">
        <v>263</v>
      </c>
      <c r="B156" s="265">
        <v>0</v>
      </c>
      <c r="C156" s="88">
        <f>IF(B156=0, -5, "0")</f>
        <v>-5</v>
      </c>
      <c r="D156" s="63" t="s">
        <v>751</v>
      </c>
      <c r="E156" s="63" t="s">
        <v>683</v>
      </c>
      <c r="F156" s="265"/>
    </row>
    <row r="157" spans="1:7" ht="50.25" x14ac:dyDescent="0.35">
      <c r="A157" s="28" t="s">
        <v>264</v>
      </c>
      <c r="B157" s="265">
        <v>1</v>
      </c>
      <c r="C157" s="88" t="str">
        <f>IF(B157=0, -5, "0")</f>
        <v>0</v>
      </c>
      <c r="D157" s="63" t="s">
        <v>684</v>
      </c>
      <c r="E157" s="63" t="s">
        <v>685</v>
      </c>
      <c r="F157" s="265"/>
    </row>
    <row r="158" spans="1:7" ht="33" x14ac:dyDescent="0.3">
      <c r="A158" s="47" t="s">
        <v>166</v>
      </c>
      <c r="B158" s="265">
        <v>2</v>
      </c>
      <c r="C158" s="265"/>
      <c r="D158" s="85"/>
      <c r="E158" s="265"/>
      <c r="F158" s="265"/>
    </row>
    <row r="159" spans="1:7" x14ac:dyDescent="0.3">
      <c r="A159" s="46" t="s">
        <v>275</v>
      </c>
      <c r="B159" s="265">
        <v>2</v>
      </c>
      <c r="C159" s="265"/>
      <c r="D159" s="86"/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86"/>
      <c r="E160" s="265"/>
      <c r="F160" s="265"/>
    </row>
    <row r="161" spans="1:7" x14ac:dyDescent="0.3">
      <c r="A161" s="528" t="s">
        <v>34</v>
      </c>
      <c r="B161" s="537"/>
      <c r="C161" s="538"/>
      <c r="D161" s="381">
        <f>SUM(B153:C160)</f>
        <v>8</v>
      </c>
    </row>
    <row r="162" spans="1:7" x14ac:dyDescent="0.3">
      <c r="A162" s="528" t="s">
        <v>251</v>
      </c>
      <c r="B162" s="529"/>
      <c r="C162" s="530"/>
      <c r="D162" s="21">
        <f>D161/(COUNT(B153:C160)*2)</f>
        <v>0.44444444444444442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3" t="s">
        <v>64</v>
      </c>
      <c r="B164" s="534"/>
      <c r="C164" s="534"/>
      <c r="D164" s="534"/>
      <c r="E164" s="534"/>
      <c r="F164" s="534"/>
    </row>
    <row r="165" spans="1:7" ht="132.75" x14ac:dyDescent="0.35">
      <c r="A165" s="28" t="s">
        <v>242</v>
      </c>
      <c r="B165" s="265">
        <v>0</v>
      </c>
      <c r="C165" s="88">
        <f>IF(B165=0, -5, "0")</f>
        <v>-5</v>
      </c>
      <c r="D165" s="63" t="s">
        <v>752</v>
      </c>
      <c r="E165" s="63" t="s">
        <v>690</v>
      </c>
      <c r="F165" s="265"/>
    </row>
    <row r="166" spans="1:7" x14ac:dyDescent="0.3">
      <c r="A166" s="7" t="s">
        <v>243</v>
      </c>
      <c r="B166" s="265">
        <v>2</v>
      </c>
      <c r="C166" s="265"/>
      <c r="D166" s="63"/>
      <c r="E166" s="265"/>
      <c r="F166" s="265"/>
    </row>
    <row r="167" spans="1:7" ht="49.5" x14ac:dyDescent="0.3">
      <c r="A167" s="30" t="s">
        <v>176</v>
      </c>
      <c r="B167" s="265">
        <v>1</v>
      </c>
      <c r="C167" s="265"/>
      <c r="D167" s="63" t="s">
        <v>686</v>
      </c>
      <c r="E167" s="63" t="s">
        <v>687</v>
      </c>
      <c r="F167" s="265"/>
    </row>
    <row r="168" spans="1:7" ht="66" x14ac:dyDescent="0.3">
      <c r="A168" s="7" t="s">
        <v>73</v>
      </c>
      <c r="B168" s="265">
        <v>1</v>
      </c>
      <c r="C168" s="265"/>
      <c r="D168" s="63" t="s">
        <v>753</v>
      </c>
      <c r="E168" s="63" t="s">
        <v>688</v>
      </c>
      <c r="F168" s="265"/>
    </row>
    <row r="169" spans="1:7" x14ac:dyDescent="0.3">
      <c r="A169" s="528" t="s">
        <v>34</v>
      </c>
      <c r="B169" s="529"/>
      <c r="C169" s="530"/>
      <c r="D169" s="380">
        <f>SUM(B165:C168)</f>
        <v>-1</v>
      </c>
    </row>
    <row r="170" spans="1:7" x14ac:dyDescent="0.3">
      <c r="A170" s="528" t="s">
        <v>251</v>
      </c>
      <c r="B170" s="529"/>
      <c r="C170" s="530"/>
      <c r="D170" s="21">
        <f>D169/(COUNT(B165:C168)*2)</f>
        <v>-0.1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1" t="s">
        <v>15</v>
      </c>
      <c r="B172" s="532"/>
      <c r="C172" s="532"/>
      <c r="D172" s="532"/>
      <c r="E172" s="532"/>
      <c r="F172" s="532"/>
    </row>
    <row r="173" spans="1:7" ht="49.5" x14ac:dyDescent="0.3">
      <c r="A173" s="8" t="s">
        <v>152</v>
      </c>
      <c r="B173" s="265">
        <v>1</v>
      </c>
      <c r="C173" s="265"/>
      <c r="D173" s="63" t="s">
        <v>689</v>
      </c>
      <c r="E173" s="63" t="s">
        <v>691</v>
      </c>
      <c r="F173" s="265"/>
    </row>
    <row r="174" spans="1:7" ht="49.5" x14ac:dyDescent="0.3">
      <c r="A174" s="7" t="s">
        <v>74</v>
      </c>
      <c r="B174" s="265">
        <v>1</v>
      </c>
      <c r="C174" s="265"/>
      <c r="D174" s="63" t="s">
        <v>692</v>
      </c>
      <c r="E174" s="63" t="s">
        <v>693</v>
      </c>
      <c r="F174" s="265"/>
    </row>
    <row r="175" spans="1:7" x14ac:dyDescent="0.3">
      <c r="A175" s="30" t="s">
        <v>167</v>
      </c>
      <c r="B175" s="265">
        <v>2</v>
      </c>
      <c r="C175" s="265"/>
      <c r="D175" s="63"/>
      <c r="E175" s="265"/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28" t="s">
        <v>34</v>
      </c>
      <c r="B177" s="529"/>
      <c r="C177" s="530"/>
      <c r="D177" s="380">
        <f>SUM(B173:C176)</f>
        <v>6</v>
      </c>
    </row>
    <row r="178" spans="1:7" x14ac:dyDescent="0.3">
      <c r="A178" s="528" t="s">
        <v>251</v>
      </c>
      <c r="B178" s="529"/>
      <c r="C178" s="530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3" t="s">
        <v>65</v>
      </c>
      <c r="B180" s="534"/>
      <c r="C180" s="534"/>
      <c r="D180" s="534"/>
      <c r="E180" s="534"/>
      <c r="F180" s="534"/>
    </row>
    <row r="181" spans="1:7" ht="66" x14ac:dyDescent="0.3">
      <c r="A181" s="30" t="s">
        <v>270</v>
      </c>
      <c r="B181" s="265">
        <v>0</v>
      </c>
      <c r="C181" s="265"/>
      <c r="D181" s="63" t="s">
        <v>694</v>
      </c>
      <c r="E181" s="63" t="s">
        <v>695</v>
      </c>
      <c r="F181" s="265"/>
    </row>
    <row r="182" spans="1:7" ht="33" x14ac:dyDescent="0.3">
      <c r="A182" s="38" t="s">
        <v>181</v>
      </c>
      <c r="B182" s="265">
        <v>1</v>
      </c>
      <c r="C182" s="265"/>
      <c r="D182" s="63" t="s">
        <v>696</v>
      </c>
      <c r="E182" s="63" t="s">
        <v>697</v>
      </c>
      <c r="F182" s="265"/>
    </row>
    <row r="183" spans="1:7" ht="59.25" customHeight="1" x14ac:dyDescent="0.3">
      <c r="A183" s="7" t="s">
        <v>75</v>
      </c>
      <c r="B183" s="265">
        <v>1</v>
      </c>
      <c r="C183" s="265"/>
      <c r="D183" s="559" t="s">
        <v>754</v>
      </c>
      <c r="E183" s="63" t="s">
        <v>698</v>
      </c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28" t="s">
        <v>34</v>
      </c>
      <c r="B186" s="529"/>
      <c r="C186" s="530"/>
      <c r="D186" s="380">
        <f>SUM(B181:C185)</f>
        <v>6</v>
      </c>
    </row>
    <row r="187" spans="1:7" x14ac:dyDescent="0.3">
      <c r="A187" s="528" t="s">
        <v>251</v>
      </c>
      <c r="B187" s="529"/>
      <c r="C187" s="530"/>
      <c r="D187" s="21">
        <f>D186/(COUNT(B181:C185)*2)</f>
        <v>0.6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3" t="s">
        <v>177</v>
      </c>
      <c r="B189" s="534"/>
      <c r="C189" s="534"/>
      <c r="D189" s="534"/>
      <c r="E189" s="534"/>
      <c r="F189" s="534"/>
    </row>
    <row r="190" spans="1:7" ht="66" x14ac:dyDescent="0.3">
      <c r="A190" s="30" t="s">
        <v>309</v>
      </c>
      <c r="B190" s="265">
        <v>1</v>
      </c>
      <c r="C190" s="265"/>
      <c r="D190" s="63" t="s">
        <v>699</v>
      </c>
      <c r="E190" s="63" t="s">
        <v>700</v>
      </c>
      <c r="F190" s="265"/>
      <c r="G190" s="259"/>
    </row>
    <row r="191" spans="1:7" ht="50.25" x14ac:dyDescent="0.35">
      <c r="A191" s="100" t="s">
        <v>271</v>
      </c>
      <c r="B191" s="265">
        <v>1</v>
      </c>
      <c r="C191" s="88" t="str">
        <f>IF(B191=0, -5, "0")</f>
        <v>0</v>
      </c>
      <c r="D191" s="63" t="s">
        <v>701</v>
      </c>
      <c r="E191" s="63" t="s">
        <v>702</v>
      </c>
      <c r="F191" s="265"/>
    </row>
    <row r="192" spans="1:7" ht="49.5" x14ac:dyDescent="0.3">
      <c r="A192" s="8" t="s">
        <v>267</v>
      </c>
      <c r="B192" s="265">
        <v>1</v>
      </c>
      <c r="C192" s="265"/>
      <c r="D192" s="63" t="s">
        <v>703</v>
      </c>
      <c r="E192" s="63" t="s">
        <v>705</v>
      </c>
      <c r="F192" s="265"/>
    </row>
    <row r="193" spans="1:6" ht="49.5" x14ac:dyDescent="0.3">
      <c r="A193" s="39" t="s">
        <v>159</v>
      </c>
      <c r="B193" s="265">
        <v>1</v>
      </c>
      <c r="C193" s="265"/>
      <c r="D193" s="63" t="s">
        <v>704</v>
      </c>
      <c r="E193" s="63" t="s">
        <v>706</v>
      </c>
      <c r="F193" s="265"/>
    </row>
    <row r="194" spans="1:6" x14ac:dyDescent="0.3">
      <c r="A194" s="528" t="s">
        <v>34</v>
      </c>
      <c r="B194" s="529"/>
      <c r="C194" s="530"/>
      <c r="D194" s="40">
        <f>SUM(B190:C193)</f>
        <v>4</v>
      </c>
    </row>
    <row r="195" spans="1:6" x14ac:dyDescent="0.3">
      <c r="A195" s="528" t="s">
        <v>251</v>
      </c>
      <c r="B195" s="529"/>
      <c r="C195" s="530"/>
      <c r="D195" s="21">
        <f>D194/(COUNT(B190:C193)*2)</f>
        <v>0.5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161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0.70614035087719296</v>
      </c>
    </row>
  </sheetData>
  <sheetProtection algorithmName="SHA-512" hashValue="ip5/nwSxSMzfjiY9TaruhqOV6z8uC/LZPAJ7EDgDGs0vS5fPMDZewUmvYFjrNnNHR5zCa5A/gEesFUC4aDDc3g==" saltValue="x5y7oRzByFsp/oplXOU8e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37:B41 B17:B21 B26:B32 B190:B193 B46:B51 B181:B185 B67:B83 B88:B101 B107:B117 B56:B62 B122:B132 B153:B160 B165:B168 B137:B148 B173:B176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2"/>
      <c r="E1" s="512"/>
      <c r="F1" s="512"/>
      <c r="G1" s="51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3" t="s">
        <v>151</v>
      </c>
      <c r="B7" s="513"/>
      <c r="C7" s="513"/>
      <c r="D7" s="513"/>
      <c r="E7" s="513"/>
      <c r="F7" s="513"/>
      <c r="G7" s="111"/>
    </row>
    <row r="8" spans="1:7" ht="22.5" x14ac:dyDescent="0.45">
      <c r="A8" s="514" t="str">
        <f>'Page de garde'!D18</f>
        <v>BIZERTE</v>
      </c>
      <c r="B8" s="514"/>
      <c r="C8" s="514"/>
      <c r="D8" s="514"/>
      <c r="E8" s="514"/>
      <c r="F8" s="514"/>
      <c r="G8" s="111"/>
    </row>
    <row r="9" spans="1:7" ht="22.5" x14ac:dyDescent="0.45">
      <c r="A9" s="112" t="s">
        <v>39</v>
      </c>
      <c r="B9" s="515"/>
      <c r="C9" s="515"/>
      <c r="D9" s="515"/>
      <c r="E9" s="515"/>
      <c r="F9" s="515"/>
      <c r="G9" s="111"/>
    </row>
    <row r="10" spans="1:7" ht="22.5" x14ac:dyDescent="0.45">
      <c r="A10" s="113" t="s">
        <v>41</v>
      </c>
      <c r="B10" s="516"/>
      <c r="C10" s="516"/>
      <c r="D10" s="516"/>
      <c r="E10" s="516"/>
      <c r="F10" s="516"/>
      <c r="G10" s="111"/>
    </row>
    <row r="11" spans="1:7" ht="22.5" x14ac:dyDescent="0.45">
      <c r="A11" s="112" t="s">
        <v>40</v>
      </c>
      <c r="B11" s="511"/>
      <c r="C11" s="511"/>
      <c r="D11" s="511"/>
      <c r="E11" s="511"/>
      <c r="F11" s="511"/>
      <c r="G11" s="111"/>
    </row>
    <row r="12" spans="1:7" ht="22.5" x14ac:dyDescent="0.45">
      <c r="A12" s="112" t="s">
        <v>200</v>
      </c>
      <c r="B12" s="517" t="e">
        <f>D730</f>
        <v>#DIV/0!</v>
      </c>
      <c r="C12" s="517"/>
      <c r="D12" s="517"/>
      <c r="E12" s="517"/>
      <c r="F12" s="517"/>
      <c r="G12" s="111"/>
    </row>
    <row r="13" spans="1:7" ht="22.5" x14ac:dyDescent="0.45">
      <c r="A13" s="110"/>
      <c r="B13" s="108"/>
      <c r="C13" s="108"/>
      <c r="D13" s="512"/>
      <c r="E13" s="512"/>
      <c r="F13" s="512"/>
      <c r="G13" s="51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49" t="s">
        <v>266</v>
      </c>
      <c r="F17" s="449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49"/>
      <c r="F18" s="449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3" t="s">
        <v>16</v>
      </c>
      <c r="B29" s="554"/>
      <c r="C29" s="554"/>
      <c r="D29" s="554"/>
      <c r="E29" s="554"/>
      <c r="F29" s="554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3" t="s">
        <v>311</v>
      </c>
      <c r="B38" s="554"/>
      <c r="C38" s="554"/>
      <c r="D38" s="554"/>
      <c r="E38" s="554"/>
      <c r="F38" s="554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49" t="s">
        <v>266</v>
      </c>
      <c r="F52" s="449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49"/>
      <c r="F53" s="449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522" t="s">
        <v>351</v>
      </c>
      <c r="B65" s="522"/>
      <c r="C65" s="522"/>
      <c r="D65" s="522"/>
      <c r="E65" s="522"/>
      <c r="F65" s="52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2"/>
      <c r="B83" s="442"/>
      <c r="C83" s="442"/>
      <c r="D83" s="442"/>
      <c r="E83" s="442"/>
      <c r="F83" s="442"/>
      <c r="G83" s="442"/>
    </row>
    <row r="84" spans="1:7" ht="45" customHeight="1" x14ac:dyDescent="0.45">
      <c r="A84" s="523" t="s">
        <v>352</v>
      </c>
      <c r="B84" s="523"/>
      <c r="C84" s="523"/>
      <c r="D84" s="523"/>
      <c r="E84" s="523"/>
      <c r="F84" s="52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8"/>
      <c r="B103" s="436"/>
      <c r="C103" s="436"/>
      <c r="D103" s="436"/>
      <c r="E103" s="436"/>
      <c r="F103" s="443"/>
      <c r="G103" s="173"/>
    </row>
    <row r="104" spans="1:7" s="80" customFormat="1" ht="46.5" customHeight="1" x14ac:dyDescent="0.4">
      <c r="A104" s="522" t="s">
        <v>353</v>
      </c>
      <c r="B104" s="522"/>
      <c r="C104" s="522"/>
      <c r="D104" s="522"/>
      <c r="E104" s="522"/>
      <c r="F104" s="52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4"/>
      <c r="B111" s="445"/>
      <c r="C111" s="445"/>
      <c r="D111" s="445"/>
      <c r="E111" s="445"/>
      <c r="F111" s="446"/>
      <c r="G111" s="129"/>
    </row>
    <row r="112" spans="1:7" s="80" customFormat="1" ht="39.75" customHeight="1" x14ac:dyDescent="0.4">
      <c r="A112" s="522" t="s">
        <v>390</v>
      </c>
      <c r="B112" s="522"/>
      <c r="C112" s="522"/>
      <c r="D112" s="522"/>
      <c r="E112" s="522"/>
      <c r="F112" s="52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6"/>
      <c r="B120" s="436"/>
      <c r="C120" s="436"/>
      <c r="D120" s="436"/>
      <c r="E120" s="436"/>
      <c r="F120" s="436"/>
      <c r="G120" s="173"/>
    </row>
    <row r="121" spans="1:7" ht="22.5" x14ac:dyDescent="0.4">
      <c r="A121" s="522" t="s">
        <v>311</v>
      </c>
      <c r="B121" s="522"/>
      <c r="C121" s="522"/>
      <c r="D121" s="522"/>
      <c r="E121" s="522"/>
      <c r="F121" s="52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7"/>
      <c r="B132" s="437"/>
      <c r="C132" s="437"/>
      <c r="D132" s="437"/>
      <c r="E132" s="437"/>
      <c r="F132" s="437"/>
      <c r="G132" s="114"/>
    </row>
    <row r="133" spans="1:16384" ht="22.5" customHeight="1" x14ac:dyDescent="0.4">
      <c r="A133" s="524" t="s">
        <v>424</v>
      </c>
      <c r="B133" s="524"/>
      <c r="C133" s="524"/>
      <c r="D133" s="524"/>
      <c r="E133" s="524"/>
      <c r="F133" s="524"/>
      <c r="G133" s="114"/>
    </row>
    <row r="134" spans="1:16384" ht="22.5" customHeight="1" x14ac:dyDescent="0.4">
      <c r="A134" s="525"/>
      <c r="B134" s="525"/>
      <c r="C134" s="525"/>
      <c r="D134" s="525"/>
      <c r="E134" s="525"/>
      <c r="F134" s="525"/>
      <c r="G134" s="114"/>
    </row>
    <row r="135" spans="1:16384" s="326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49" t="s">
        <v>266</v>
      </c>
      <c r="F135" s="449" t="s">
        <v>302</v>
      </c>
    </row>
    <row r="136" spans="1:16384" s="326" customFormat="1" ht="22.5" customHeight="1" x14ac:dyDescent="0.25">
      <c r="A136" s="447"/>
      <c r="B136" s="118" t="s">
        <v>32</v>
      </c>
      <c r="C136" s="118" t="s">
        <v>31</v>
      </c>
      <c r="D136" s="448"/>
      <c r="E136" s="449"/>
      <c r="F136" s="449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6" t="s">
        <v>461</v>
      </c>
      <c r="B139" s="526"/>
      <c r="C139" s="526"/>
      <c r="D139" s="526"/>
      <c r="E139" s="526"/>
      <c r="F139" s="52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8"/>
      <c r="B165" s="436"/>
      <c r="C165" s="436"/>
      <c r="D165" s="436"/>
      <c r="E165" s="436"/>
      <c r="F165" s="436"/>
      <c r="G165" s="114"/>
    </row>
    <row r="166" spans="1:7" ht="32.25" customHeight="1" x14ac:dyDescent="0.4">
      <c r="A166" s="526" t="s">
        <v>462</v>
      </c>
      <c r="B166" s="526"/>
      <c r="C166" s="526"/>
      <c r="D166" s="526"/>
      <c r="E166" s="526"/>
      <c r="F166" s="526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9"/>
      <c r="B176" s="440"/>
      <c r="C176" s="440"/>
      <c r="D176" s="440"/>
      <c r="E176" s="440"/>
      <c r="F176" s="440"/>
      <c r="G176" s="114"/>
    </row>
    <row r="177" spans="1:7" ht="32.25" customHeight="1" x14ac:dyDescent="0.4">
      <c r="A177" s="526" t="s">
        <v>311</v>
      </c>
      <c r="B177" s="526"/>
      <c r="C177" s="526"/>
      <c r="D177" s="526"/>
      <c r="E177" s="526"/>
      <c r="F177" s="52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1"/>
      <c r="B188" s="441"/>
      <c r="C188" s="441"/>
      <c r="D188" s="441"/>
      <c r="E188" s="441"/>
      <c r="F188" s="44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49" t="s">
        <v>266</v>
      </c>
      <c r="F191" s="449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49"/>
      <c r="F192" s="449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1" t="s">
        <v>34</v>
      </c>
      <c r="B203" s="462"/>
      <c r="C203" s="46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1" t="s">
        <v>34</v>
      </c>
      <c r="B227" s="462"/>
      <c r="C227" s="46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8" t="s">
        <v>311</v>
      </c>
      <c r="B236" s="519"/>
      <c r="C236" s="519"/>
      <c r="D236" s="52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61" t="s">
        <v>34</v>
      </c>
      <c r="B245" s="462"/>
      <c r="C245" s="46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49" t="s">
        <v>266</v>
      </c>
      <c r="F253" s="449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49"/>
      <c r="F254" s="449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1" t="s">
        <v>34</v>
      </c>
      <c r="B265" s="462"/>
      <c r="C265" s="46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9"/>
      <c r="B290" s="469"/>
      <c r="C290" s="469"/>
      <c r="D290" s="469"/>
      <c r="E290" s="469"/>
      <c r="F290" s="469"/>
      <c r="G290" s="129"/>
    </row>
    <row r="291" spans="1:7" s="80" customFormat="1" ht="31.5" customHeight="1" x14ac:dyDescent="0.4">
      <c r="A291" s="521" t="s">
        <v>311</v>
      </c>
      <c r="B291" s="521"/>
      <c r="C291" s="521"/>
      <c r="D291" s="521"/>
      <c r="E291" s="521"/>
      <c r="F291" s="52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49" t="s">
        <v>266</v>
      </c>
      <c r="F308" s="449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49"/>
      <c r="F309" s="449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0"/>
      <c r="B357" s="460"/>
      <c r="C357" s="460"/>
      <c r="D357" s="460"/>
      <c r="E357" s="460"/>
      <c r="F357" s="460"/>
      <c r="G357" s="460"/>
    </row>
    <row r="358" spans="1:7" ht="32.25" customHeight="1" x14ac:dyDescent="0.4">
      <c r="A358" s="505" t="s">
        <v>311</v>
      </c>
      <c r="B358" s="505"/>
      <c r="C358" s="505"/>
      <c r="D358" s="505"/>
      <c r="E358" s="505"/>
      <c r="F358" s="50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49" t="s">
        <v>266</v>
      </c>
      <c r="F375" s="449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48"/>
      <c r="E376" s="449"/>
      <c r="F376" s="449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3"/>
      <c r="B415" s="442"/>
      <c r="C415" s="442"/>
      <c r="D415" s="442"/>
      <c r="E415" s="442"/>
      <c r="F415" s="442"/>
      <c r="G415" s="442"/>
    </row>
    <row r="416" spans="1:7" s="260" customFormat="1" ht="24.75" x14ac:dyDescent="0.4">
      <c r="A416" s="508" t="s">
        <v>320</v>
      </c>
      <c r="B416" s="508"/>
      <c r="C416" s="508"/>
      <c r="D416" s="508"/>
      <c r="E416" s="508"/>
      <c r="F416" s="508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49" t="s">
        <v>266</v>
      </c>
      <c r="F433" s="449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49"/>
      <c r="F434" s="449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8" t="s">
        <v>311</v>
      </c>
      <c r="B464" s="508"/>
      <c r="C464" s="508"/>
      <c r="D464" s="508"/>
      <c r="E464" s="508"/>
      <c r="F464" s="508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9" t="s">
        <v>425</v>
      </c>
      <c r="B478" s="509"/>
      <c r="C478" s="509"/>
      <c r="D478" s="509"/>
      <c r="E478" s="509"/>
      <c r="F478" s="509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0" t="s">
        <v>28</v>
      </c>
      <c r="B480" s="481" t="s">
        <v>29</v>
      </c>
      <c r="C480" s="481"/>
      <c r="D480" s="481" t="s">
        <v>42</v>
      </c>
      <c r="E480" s="482" t="s">
        <v>266</v>
      </c>
      <c r="F480" s="482" t="s">
        <v>302</v>
      </c>
      <c r="G480" s="114"/>
    </row>
    <row r="481" spans="1:7" ht="21" x14ac:dyDescent="0.4">
      <c r="A481" s="480"/>
      <c r="B481" s="320" t="s">
        <v>32</v>
      </c>
      <c r="C481" s="320" t="s">
        <v>31</v>
      </c>
      <c r="D481" s="481"/>
      <c r="E481" s="482"/>
      <c r="F481" s="48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0" t="s">
        <v>52</v>
      </c>
      <c r="B483" s="470"/>
      <c r="C483" s="470"/>
      <c r="D483" s="470"/>
      <c r="E483" s="470"/>
      <c r="F483" s="470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7" t="s">
        <v>463</v>
      </c>
      <c r="B491" s="468"/>
      <c r="C491" s="468"/>
      <c r="D491" s="468"/>
      <c r="E491" s="468"/>
      <c r="F491" s="468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ht="26.25" customHeight="1" x14ac:dyDescent="0.5">
      <c r="A518" s="369" t="s">
        <v>311</v>
      </c>
      <c r="B518" s="504"/>
      <c r="C518" s="504"/>
      <c r="D518" s="504"/>
      <c r="E518" s="504"/>
      <c r="F518" s="50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0" t="s">
        <v>97</v>
      </c>
      <c r="B530" s="510"/>
      <c r="C530" s="510"/>
      <c r="D530" s="510"/>
      <c r="E530" s="510"/>
      <c r="F530" s="510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75" t="s">
        <v>29</v>
      </c>
      <c r="C532" s="488"/>
      <c r="D532" s="448" t="s">
        <v>42</v>
      </c>
      <c r="E532" s="449" t="s">
        <v>266</v>
      </c>
      <c r="F532" s="449" t="s">
        <v>302</v>
      </c>
      <c r="G532" s="114"/>
    </row>
    <row r="533" spans="1:7" ht="21" x14ac:dyDescent="0.4">
      <c r="A533" s="487"/>
      <c r="B533" s="315" t="s">
        <v>32</v>
      </c>
      <c r="C533" s="316" t="s">
        <v>31</v>
      </c>
      <c r="D533" s="448"/>
      <c r="E533" s="449"/>
      <c r="F533" s="449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6"/>
      <c r="D535" s="506"/>
      <c r="E535" s="506"/>
      <c r="F535" s="50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1" t="s">
        <v>34</v>
      </c>
      <c r="B542" s="462"/>
      <c r="C542" s="46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1" t="s">
        <v>33</v>
      </c>
      <c r="B543" s="462"/>
      <c r="C543" s="46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5"/>
      <c r="B544" s="435"/>
      <c r="C544" s="435"/>
      <c r="D544" s="435"/>
      <c r="E544" s="435"/>
      <c r="F544" s="435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7"/>
      <c r="B556" s="460"/>
      <c r="C556" s="460"/>
      <c r="D556" s="460"/>
      <c r="E556" s="460"/>
      <c r="F556" s="460"/>
      <c r="G556" s="460"/>
    </row>
    <row r="557" spans="1:7" ht="35.25" customHeight="1" x14ac:dyDescent="0.4">
      <c r="A557" s="371" t="s">
        <v>311</v>
      </c>
      <c r="B557" s="337"/>
      <c r="C557" s="458"/>
      <c r="D557" s="458"/>
      <c r="E557" s="458"/>
      <c r="F557" s="459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53" t="s">
        <v>34</v>
      </c>
      <c r="B566" s="453"/>
      <c r="C566" s="454"/>
      <c r="D566" s="378">
        <f>SUM(B558:C565,B546:C555)</f>
        <v>0</v>
      </c>
      <c r="E566" s="108"/>
      <c r="F566" s="114"/>
      <c r="G566" s="114"/>
    </row>
    <row r="567" spans="1:7" ht="21" x14ac:dyDescent="0.4">
      <c r="A567" s="453" t="s">
        <v>33</v>
      </c>
      <c r="B567" s="453"/>
      <c r="C567" s="453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66" t="s">
        <v>19</v>
      </c>
      <c r="B573" s="466"/>
      <c r="C573" s="466"/>
      <c r="D573" s="466"/>
      <c r="E573" s="466"/>
      <c r="F573" s="466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0" t="s">
        <v>28</v>
      </c>
      <c r="B575" s="481" t="s">
        <v>29</v>
      </c>
      <c r="C575" s="481"/>
      <c r="D575" s="481" t="s">
        <v>42</v>
      </c>
      <c r="E575" s="482" t="s">
        <v>266</v>
      </c>
      <c r="F575" s="482" t="s">
        <v>302</v>
      </c>
      <c r="G575" s="114"/>
    </row>
    <row r="576" spans="1:7" ht="21" x14ac:dyDescent="0.4">
      <c r="A576" s="480"/>
      <c r="B576" s="320" t="s">
        <v>32</v>
      </c>
      <c r="C576" s="320" t="s">
        <v>31</v>
      </c>
      <c r="D576" s="481"/>
      <c r="E576" s="482"/>
      <c r="F576" s="48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3" t="s">
        <v>34</v>
      </c>
      <c r="B588" s="453"/>
      <c r="C588" s="454"/>
      <c r="D588" s="378">
        <f>SUM(B579:C587)</f>
        <v>0</v>
      </c>
      <c r="E588" s="108"/>
      <c r="F588" s="114"/>
      <c r="G588" s="114"/>
    </row>
    <row r="589" spans="1:7" ht="21" x14ac:dyDescent="0.4">
      <c r="A589" s="453" t="s">
        <v>33</v>
      </c>
      <c r="B589" s="453"/>
      <c r="C589" s="453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53" t="s">
        <v>34</v>
      </c>
      <c r="B606" s="453"/>
      <c r="C606" s="454"/>
      <c r="D606" s="378">
        <f>SUM(B592:C605)</f>
        <v>0</v>
      </c>
      <c r="E606" s="108"/>
      <c r="F606" s="114"/>
      <c r="G606" s="114"/>
    </row>
    <row r="607" spans="1:7" ht="21" x14ac:dyDescent="0.4">
      <c r="A607" s="453" t="s">
        <v>33</v>
      </c>
      <c r="B607" s="453"/>
      <c r="C607" s="453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5" t="s">
        <v>170</v>
      </c>
      <c r="B610" s="456"/>
      <c r="C610" s="457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6" t="s">
        <v>8</v>
      </c>
      <c r="B612" s="466"/>
      <c r="C612" s="466"/>
      <c r="D612" s="466"/>
      <c r="E612" s="466"/>
      <c r="F612" s="46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49" t="s">
        <v>266</v>
      </c>
      <c r="F614" s="449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49"/>
      <c r="F615" s="449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4"/>
      <c r="D617" s="464"/>
      <c r="E617" s="464"/>
      <c r="F617" s="465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3" t="s">
        <v>34</v>
      </c>
      <c r="B627" s="453"/>
      <c r="C627" s="453"/>
      <c r="D627" s="378">
        <f>SUM(B618:C626)</f>
        <v>0</v>
      </c>
      <c r="E627" s="490"/>
      <c r="F627" s="469"/>
      <c r="G627" s="129"/>
    </row>
    <row r="628" spans="1:7" ht="21" x14ac:dyDescent="0.4">
      <c r="A628" s="453" t="s">
        <v>33</v>
      </c>
      <c r="B628" s="453"/>
      <c r="C628" s="453"/>
      <c r="D628" s="388" t="e">
        <f>D627/(COUNT(B618:C626)*2)</f>
        <v>#DIV/0!</v>
      </c>
      <c r="E628" s="491"/>
      <c r="F628" s="492"/>
      <c r="G628" s="129"/>
    </row>
    <row r="629" spans="1:7" ht="21" x14ac:dyDescent="0.4">
      <c r="A629" s="325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1" t="s">
        <v>34</v>
      </c>
      <c r="B639" s="462"/>
      <c r="C639" s="46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4"/>
      <c r="D642" s="464"/>
      <c r="E642" s="464"/>
      <c r="F642" s="465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1" t="s">
        <v>34</v>
      </c>
      <c r="B650" s="462"/>
      <c r="C650" s="46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64"/>
      <c r="C653" s="464"/>
      <c r="D653" s="464"/>
      <c r="E653" s="464"/>
      <c r="F653" s="465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9" t="s">
        <v>311</v>
      </c>
      <c r="B661" s="500"/>
      <c r="C661" s="500"/>
      <c r="D661" s="500"/>
      <c r="E661" s="500"/>
      <c r="F661" s="501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6" t="s">
        <v>356</v>
      </c>
      <c r="B676" s="466"/>
      <c r="C676" s="466"/>
      <c r="D676" s="466"/>
      <c r="E676" s="466"/>
      <c r="F676" s="46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49" t="s">
        <v>266</v>
      </c>
      <c r="F678" s="449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49"/>
      <c r="F679" s="449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2" t="s">
        <v>459</v>
      </c>
      <c r="B704" s="502"/>
      <c r="C704" s="502"/>
      <c r="D704" s="502"/>
      <c r="E704" s="502"/>
      <c r="F704" s="502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3" t="s">
        <v>28</v>
      </c>
      <c r="B706" s="475" t="s">
        <v>29</v>
      </c>
      <c r="C706" s="475"/>
      <c r="D706" s="448" t="s">
        <v>42</v>
      </c>
      <c r="E706" s="449" t="s">
        <v>266</v>
      </c>
      <c r="F706" s="449" t="s">
        <v>302</v>
      </c>
      <c r="G706" s="274"/>
    </row>
    <row r="707" spans="1:7" ht="21" x14ac:dyDescent="0.4">
      <c r="A707" s="474"/>
      <c r="B707" s="383" t="s">
        <v>32</v>
      </c>
      <c r="C707" s="383" t="s">
        <v>31</v>
      </c>
      <c r="D707" s="448"/>
      <c r="E707" s="449"/>
      <c r="F707" s="449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0" t="s">
        <v>306</v>
      </c>
      <c r="B709" s="451"/>
      <c r="C709" s="451"/>
      <c r="D709" s="451"/>
      <c r="E709" s="451"/>
      <c r="F709" s="452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1"/>
      <c r="C715" s="472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1"/>
      <c r="C716" s="472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0" t="s">
        <v>307</v>
      </c>
      <c r="B718" s="451"/>
      <c r="C718" s="451"/>
      <c r="D718" s="451"/>
      <c r="E718" s="451"/>
      <c r="F718" s="452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8"/>
      <c r="E1" s="548"/>
      <c r="F1" s="548"/>
      <c r="G1" s="548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9" t="s">
        <v>46</v>
      </c>
      <c r="B6" s="549"/>
      <c r="C6" s="549"/>
      <c r="D6" s="549"/>
      <c r="E6" s="549"/>
      <c r="F6" s="549"/>
      <c r="G6" s="92"/>
    </row>
    <row r="7" spans="1:7" s="258" customFormat="1" ht="21.75" customHeight="1" x14ac:dyDescent="0.45">
      <c r="A7" s="550" t="str">
        <f>'Page de garde'!D18</f>
        <v>BIZERTE</v>
      </c>
      <c r="B7" s="550"/>
      <c r="C7" s="550"/>
      <c r="D7" s="550"/>
      <c r="E7" s="550"/>
      <c r="F7" s="550"/>
      <c r="G7" s="92"/>
    </row>
    <row r="8" spans="1:7" s="258" customFormat="1" ht="24" x14ac:dyDescent="0.45">
      <c r="A8" s="4" t="s">
        <v>39</v>
      </c>
      <c r="B8" s="551" t="str">
        <f>'A1 Exploitation'!B9:F9</f>
        <v>Dr Hend KAMOUN</v>
      </c>
      <c r="C8" s="551"/>
      <c r="D8" s="551"/>
      <c r="E8" s="551"/>
      <c r="F8" s="551"/>
      <c r="G8" s="92"/>
    </row>
    <row r="9" spans="1:7" s="258" customFormat="1" ht="24" x14ac:dyDescent="0.45">
      <c r="A9" s="5" t="s">
        <v>41</v>
      </c>
      <c r="B9" s="552" t="str">
        <f>'A1 Exploitation'!B10:F10</f>
        <v>Directeur du magasin et chefs rayons</v>
      </c>
      <c r="C9" s="552"/>
      <c r="D9" s="552"/>
      <c r="E9" s="552"/>
      <c r="F9" s="552"/>
      <c r="G9" s="92"/>
    </row>
    <row r="10" spans="1:7" s="258" customFormat="1" ht="24" x14ac:dyDescent="0.45">
      <c r="A10" s="4" t="s">
        <v>40</v>
      </c>
      <c r="B10" s="547">
        <f>'A1 Exploitation'!B11:F11</f>
        <v>43543</v>
      </c>
      <c r="C10" s="547"/>
      <c r="D10" s="547"/>
      <c r="E10" s="547"/>
      <c r="F10" s="547"/>
      <c r="G10" s="92"/>
    </row>
    <row r="11" spans="1:7" s="258" customFormat="1" ht="24" x14ac:dyDescent="0.45">
      <c r="A11" s="4" t="s">
        <v>250</v>
      </c>
      <c r="B11" s="544" t="e">
        <f>D199</f>
        <v>#DIV/0!</v>
      </c>
      <c r="C11" s="544"/>
      <c r="D11" s="544"/>
      <c r="E11" s="544"/>
      <c r="F11" s="544"/>
      <c r="G11" s="92"/>
    </row>
    <row r="12" spans="1:7" s="258" customFormat="1" ht="22.5" x14ac:dyDescent="0.45">
      <c r="A12" s="1"/>
      <c r="D12" s="512"/>
      <c r="E12" s="512"/>
      <c r="F12" s="512"/>
      <c r="G12" s="512"/>
    </row>
    <row r="13" spans="1:7" s="258" customFormat="1" ht="11.25" customHeight="1" x14ac:dyDescent="0.3">
      <c r="A13" s="545" t="s">
        <v>28</v>
      </c>
      <c r="B13" s="546" t="s">
        <v>29</v>
      </c>
      <c r="C13" s="546"/>
      <c r="D13" s="546" t="s">
        <v>42</v>
      </c>
      <c r="E13" s="546" t="s">
        <v>160</v>
      </c>
      <c r="F13" s="546" t="s">
        <v>161</v>
      </c>
      <c r="G13" s="80"/>
    </row>
    <row r="14" spans="1:7" s="258" customFormat="1" ht="12.75" customHeight="1" x14ac:dyDescent="0.3">
      <c r="A14" s="545"/>
      <c r="B14" s="22" t="s">
        <v>32</v>
      </c>
      <c r="C14" s="22" t="s">
        <v>31</v>
      </c>
      <c r="D14" s="546"/>
      <c r="E14" s="546"/>
      <c r="F14" s="546"/>
      <c r="G14" s="94"/>
    </row>
    <row r="15" spans="1:7" x14ac:dyDescent="0.3">
      <c r="A15" s="535"/>
      <c r="B15" s="536"/>
      <c r="C15" s="536"/>
      <c r="D15" s="536"/>
      <c r="E15" s="536"/>
      <c r="F15" s="536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1" t="s">
        <v>34</v>
      </c>
      <c r="B22" s="537"/>
      <c r="C22" s="538"/>
      <c r="D22" s="381">
        <f>SUM(B17:C21)</f>
        <v>0</v>
      </c>
    </row>
    <row r="23" spans="1:7" x14ac:dyDescent="0.3">
      <c r="A23" s="528" t="s">
        <v>251</v>
      </c>
      <c r="B23" s="529"/>
      <c r="C23" s="530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3" t="s">
        <v>4</v>
      </c>
      <c r="B25" s="534"/>
      <c r="C25" s="534"/>
      <c r="D25" s="534"/>
      <c r="E25" s="534"/>
      <c r="F25" s="534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8" t="s">
        <v>34</v>
      </c>
      <c r="B33" s="529"/>
      <c r="C33" s="530"/>
      <c r="D33" s="380">
        <f>SUM(B26:C32)</f>
        <v>0</v>
      </c>
    </row>
    <row r="34" spans="1:7" x14ac:dyDescent="0.3">
      <c r="A34" s="528" t="s">
        <v>251</v>
      </c>
      <c r="B34" s="529"/>
      <c r="C34" s="530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3" t="s">
        <v>180</v>
      </c>
      <c r="B36" s="534"/>
      <c r="C36" s="534"/>
      <c r="D36" s="534"/>
      <c r="E36" s="534"/>
      <c r="F36" s="534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8" t="s">
        <v>34</v>
      </c>
      <c r="B42" s="529"/>
      <c r="C42" s="530"/>
      <c r="D42" s="380">
        <f>SUM(B37:C41)</f>
        <v>0</v>
      </c>
      <c r="E42" s="259"/>
      <c r="F42" s="259"/>
      <c r="G42" s="93"/>
    </row>
    <row r="43" spans="1:7" s="10" customFormat="1" x14ac:dyDescent="0.3">
      <c r="A43" s="528" t="s">
        <v>251</v>
      </c>
      <c r="B43" s="529"/>
      <c r="C43" s="530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2" t="s">
        <v>19</v>
      </c>
      <c r="B45" s="543"/>
      <c r="C45" s="543"/>
      <c r="D45" s="543"/>
      <c r="E45" s="543"/>
      <c r="F45" s="543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8" t="s">
        <v>34</v>
      </c>
      <c r="B52" s="529"/>
      <c r="C52" s="530"/>
      <c r="D52" s="380">
        <f>SUM(B46:C51)</f>
        <v>0</v>
      </c>
    </row>
    <row r="53" spans="1:7" x14ac:dyDescent="0.3">
      <c r="A53" s="528" t="s">
        <v>251</v>
      </c>
      <c r="B53" s="529"/>
      <c r="C53" s="530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3" t="s">
        <v>8</v>
      </c>
      <c r="B55" s="534"/>
      <c r="C55" s="534"/>
      <c r="D55" s="534"/>
      <c r="E55" s="534"/>
      <c r="F55" s="534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8" t="s">
        <v>34</v>
      </c>
      <c r="B63" s="529"/>
      <c r="C63" s="530"/>
      <c r="D63" s="380">
        <f>SUM(B56:C62)</f>
        <v>0</v>
      </c>
    </row>
    <row r="64" spans="1:7" x14ac:dyDescent="0.3">
      <c r="A64" s="528" t="s">
        <v>251</v>
      </c>
      <c r="B64" s="529"/>
      <c r="C64" s="530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3" t="s">
        <v>111</v>
      </c>
      <c r="B66" s="534"/>
      <c r="C66" s="534"/>
      <c r="D66" s="534"/>
      <c r="E66" s="534"/>
      <c r="F66" s="534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8" t="s">
        <v>34</v>
      </c>
      <c r="B84" s="529"/>
      <c r="C84" s="530"/>
      <c r="D84" s="380">
        <f>SUM(B67:C83)</f>
        <v>0</v>
      </c>
    </row>
    <row r="85" spans="1:7" x14ac:dyDescent="0.3">
      <c r="A85" s="528" t="s">
        <v>251</v>
      </c>
      <c r="B85" s="529"/>
      <c r="C85" s="530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3" t="s">
        <v>172</v>
      </c>
      <c r="B87" s="534"/>
      <c r="C87" s="534"/>
      <c r="D87" s="534"/>
      <c r="E87" s="534"/>
      <c r="F87" s="534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8" t="s">
        <v>34</v>
      </c>
      <c r="B102" s="529"/>
      <c r="C102" s="530"/>
      <c r="D102" s="380">
        <f>SUM(B88:C101)</f>
        <v>0</v>
      </c>
    </row>
    <row r="103" spans="1:7" x14ac:dyDescent="0.3">
      <c r="A103" s="528" t="s">
        <v>251</v>
      </c>
      <c r="B103" s="529"/>
      <c r="C103" s="530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3" t="s">
        <v>173</v>
      </c>
      <c r="B106" s="534"/>
      <c r="C106" s="534"/>
      <c r="D106" s="534"/>
      <c r="E106" s="534"/>
      <c r="F106" s="534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8" t="s">
        <v>34</v>
      </c>
      <c r="B118" s="529"/>
      <c r="C118" s="530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8" t="s">
        <v>251</v>
      </c>
      <c r="B119" s="529"/>
      <c r="C119" s="530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3" t="s">
        <v>156</v>
      </c>
      <c r="B121" s="534"/>
      <c r="C121" s="534"/>
      <c r="D121" s="534"/>
      <c r="E121" s="534"/>
      <c r="F121" s="534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8" t="s">
        <v>34</v>
      </c>
      <c r="B133" s="529"/>
      <c r="C133" s="530"/>
      <c r="D133" s="380">
        <f>SUM(B122:C132)</f>
        <v>0</v>
      </c>
    </row>
    <row r="134" spans="1:7" x14ac:dyDescent="0.3">
      <c r="A134" s="528" t="s">
        <v>251</v>
      </c>
      <c r="B134" s="529"/>
      <c r="C134" s="530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3" t="s">
        <v>61</v>
      </c>
      <c r="B136" s="534"/>
      <c r="C136" s="534"/>
      <c r="D136" s="534"/>
      <c r="E136" s="534"/>
      <c r="F136" s="534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8" t="s">
        <v>34</v>
      </c>
      <c r="B149" s="529"/>
      <c r="C149" s="530"/>
      <c r="D149" s="380">
        <f>SUM(B137:C148)</f>
        <v>0</v>
      </c>
    </row>
    <row r="150" spans="1:7" x14ac:dyDescent="0.3">
      <c r="A150" s="528" t="s">
        <v>251</v>
      </c>
      <c r="B150" s="529"/>
      <c r="C150" s="530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3" t="s">
        <v>178</v>
      </c>
      <c r="B152" s="534"/>
      <c r="C152" s="534"/>
      <c r="D152" s="534"/>
      <c r="E152" s="534"/>
      <c r="F152" s="534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8" t="s">
        <v>34</v>
      </c>
      <c r="B161" s="537"/>
      <c r="C161" s="538"/>
      <c r="D161" s="381">
        <f>SUM(B153:C160)</f>
        <v>0</v>
      </c>
    </row>
    <row r="162" spans="1:7" x14ac:dyDescent="0.3">
      <c r="A162" s="528" t="s">
        <v>251</v>
      </c>
      <c r="B162" s="529"/>
      <c r="C162" s="530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3" t="s">
        <v>64</v>
      </c>
      <c r="B164" s="534"/>
      <c r="C164" s="534"/>
      <c r="D164" s="534"/>
      <c r="E164" s="534"/>
      <c r="F164" s="534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8" t="s">
        <v>34</v>
      </c>
      <c r="B169" s="529"/>
      <c r="C169" s="530"/>
      <c r="D169" s="380">
        <f>SUM(B165:C168)</f>
        <v>0</v>
      </c>
    </row>
    <row r="170" spans="1:7" x14ac:dyDescent="0.3">
      <c r="A170" s="528" t="s">
        <v>251</v>
      </c>
      <c r="B170" s="529"/>
      <c r="C170" s="530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1" t="s">
        <v>15</v>
      </c>
      <c r="B172" s="532"/>
      <c r="C172" s="532"/>
      <c r="D172" s="532"/>
      <c r="E172" s="532"/>
      <c r="F172" s="532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8" t="s">
        <v>34</v>
      </c>
      <c r="B177" s="529"/>
      <c r="C177" s="530"/>
      <c r="D177" s="380">
        <f>SUM(B173:C176)</f>
        <v>0</v>
      </c>
    </row>
    <row r="178" spans="1:7" x14ac:dyDescent="0.3">
      <c r="A178" s="528" t="s">
        <v>251</v>
      </c>
      <c r="B178" s="529"/>
      <c r="C178" s="530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3" t="s">
        <v>65</v>
      </c>
      <c r="B180" s="534"/>
      <c r="C180" s="534"/>
      <c r="D180" s="534"/>
      <c r="E180" s="534"/>
      <c r="F180" s="534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8" t="s">
        <v>34</v>
      </c>
      <c r="B186" s="529"/>
      <c r="C186" s="530"/>
      <c r="D186" s="380">
        <f>SUM(B181:C185)</f>
        <v>0</v>
      </c>
    </row>
    <row r="187" spans="1:7" x14ac:dyDescent="0.3">
      <c r="A187" s="528" t="s">
        <v>251</v>
      </c>
      <c r="B187" s="529"/>
      <c r="C187" s="530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3" t="s">
        <v>177</v>
      </c>
      <c r="B189" s="534"/>
      <c r="C189" s="534"/>
      <c r="D189" s="534"/>
      <c r="E189" s="534"/>
      <c r="F189" s="534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8" t="s">
        <v>34</v>
      </c>
      <c r="B194" s="529"/>
      <c r="C194" s="530"/>
      <c r="D194" s="40">
        <f>SUM(B190:C193)</f>
        <v>0</v>
      </c>
    </row>
    <row r="195" spans="1:6" x14ac:dyDescent="0.3">
      <c r="A195" s="528" t="s">
        <v>251</v>
      </c>
      <c r="B195" s="529"/>
      <c r="C195" s="530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" zoomScaleNormal="100" zoomScaleSheetLayoutView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2"/>
      <c r="E1" s="512"/>
      <c r="F1" s="512"/>
      <c r="G1" s="51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3" t="s">
        <v>151</v>
      </c>
      <c r="B7" s="513"/>
      <c r="C7" s="513"/>
      <c r="D7" s="513"/>
      <c r="E7" s="513"/>
      <c r="F7" s="513"/>
      <c r="G7" s="111"/>
    </row>
    <row r="8" spans="1:7" ht="22.5" x14ac:dyDescent="0.45">
      <c r="A8" s="514" t="str">
        <f>'Page de garde'!D18</f>
        <v>BIZERTE</v>
      </c>
      <c r="B8" s="514"/>
      <c r="C8" s="514"/>
      <c r="D8" s="514"/>
      <c r="E8" s="514"/>
      <c r="F8" s="514"/>
      <c r="G8" s="111"/>
    </row>
    <row r="9" spans="1:7" ht="22.5" x14ac:dyDescent="0.45">
      <c r="A9" s="112" t="s">
        <v>39</v>
      </c>
      <c r="B9" s="515"/>
      <c r="C9" s="515"/>
      <c r="D9" s="515"/>
      <c r="E9" s="515"/>
      <c r="F9" s="515"/>
      <c r="G9" s="111"/>
    </row>
    <row r="10" spans="1:7" ht="22.5" x14ac:dyDescent="0.45">
      <c r="A10" s="113" t="s">
        <v>41</v>
      </c>
      <c r="B10" s="516"/>
      <c r="C10" s="516"/>
      <c r="D10" s="516"/>
      <c r="E10" s="516"/>
      <c r="F10" s="516"/>
      <c r="G10" s="111"/>
    </row>
    <row r="11" spans="1:7" ht="22.5" x14ac:dyDescent="0.45">
      <c r="A11" s="112" t="s">
        <v>40</v>
      </c>
      <c r="B11" s="511"/>
      <c r="C11" s="511"/>
      <c r="D11" s="511"/>
      <c r="E11" s="511"/>
      <c r="F11" s="511"/>
      <c r="G11" s="111"/>
    </row>
    <row r="12" spans="1:7" ht="22.5" x14ac:dyDescent="0.45">
      <c r="A12" s="112" t="s">
        <v>200</v>
      </c>
      <c r="B12" s="517">
        <f>D730</f>
        <v>-0.5</v>
      </c>
      <c r="C12" s="517"/>
      <c r="D12" s="517"/>
      <c r="E12" s="517"/>
      <c r="F12" s="517"/>
      <c r="G12" s="111"/>
    </row>
    <row r="13" spans="1:7" ht="22.5" x14ac:dyDescent="0.45">
      <c r="A13" s="110"/>
      <c r="B13" s="108"/>
      <c r="C13" s="108"/>
      <c r="D13" s="512"/>
      <c r="E13" s="512"/>
      <c r="F13" s="512"/>
      <c r="G13" s="51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49" t="s">
        <v>266</v>
      </c>
      <c r="F17" s="449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49"/>
      <c r="F18" s="449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3" t="s">
        <v>16</v>
      </c>
      <c r="B29" s="554"/>
      <c r="C29" s="554"/>
      <c r="D29" s="554"/>
      <c r="E29" s="554"/>
      <c r="F29" s="554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3" t="s">
        <v>311</v>
      </c>
      <c r="B38" s="554"/>
      <c r="C38" s="554"/>
      <c r="D38" s="554"/>
      <c r="E38" s="554"/>
      <c r="F38" s="554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49" t="s">
        <v>266</v>
      </c>
      <c r="F52" s="449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49"/>
      <c r="F53" s="449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522" t="s">
        <v>351</v>
      </c>
      <c r="B65" s="522"/>
      <c r="C65" s="522"/>
      <c r="D65" s="522"/>
      <c r="E65" s="522"/>
      <c r="F65" s="52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2"/>
      <c r="B83" s="442"/>
      <c r="C83" s="442"/>
      <c r="D83" s="442"/>
      <c r="E83" s="442"/>
      <c r="F83" s="442"/>
      <c r="G83" s="442"/>
    </row>
    <row r="84" spans="1:7" ht="45" customHeight="1" x14ac:dyDescent="0.45">
      <c r="A84" s="523" t="s">
        <v>352</v>
      </c>
      <c r="B84" s="523"/>
      <c r="C84" s="523"/>
      <c r="D84" s="523"/>
      <c r="E84" s="523"/>
      <c r="F84" s="523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8"/>
      <c r="B103" s="436"/>
      <c r="C103" s="436"/>
      <c r="D103" s="436"/>
      <c r="E103" s="436"/>
      <c r="F103" s="443"/>
      <c r="G103" s="173"/>
    </row>
    <row r="104" spans="1:7" s="80" customFormat="1" ht="46.5" customHeight="1" x14ac:dyDescent="0.4">
      <c r="A104" s="522" t="s">
        <v>353</v>
      </c>
      <c r="B104" s="522"/>
      <c r="C104" s="522"/>
      <c r="D104" s="522"/>
      <c r="E104" s="522"/>
      <c r="F104" s="522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4"/>
      <c r="B111" s="445"/>
      <c r="C111" s="445"/>
      <c r="D111" s="445"/>
      <c r="E111" s="445"/>
      <c r="F111" s="446"/>
      <c r="G111" s="129"/>
    </row>
    <row r="112" spans="1:7" s="80" customFormat="1" ht="39.75" customHeight="1" x14ac:dyDescent="0.4">
      <c r="A112" s="522" t="s">
        <v>390</v>
      </c>
      <c r="B112" s="522"/>
      <c r="C112" s="522"/>
      <c r="D112" s="522"/>
      <c r="E112" s="522"/>
      <c r="F112" s="522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6"/>
      <c r="B120" s="436"/>
      <c r="C120" s="436"/>
      <c r="D120" s="436"/>
      <c r="E120" s="436"/>
      <c r="F120" s="436"/>
      <c r="G120" s="173"/>
    </row>
    <row r="121" spans="1:7" ht="22.5" x14ac:dyDescent="0.4">
      <c r="A121" s="522" t="s">
        <v>311</v>
      </c>
      <c r="B121" s="522"/>
      <c r="C121" s="522"/>
      <c r="D121" s="522"/>
      <c r="E121" s="522"/>
      <c r="F121" s="522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-6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437"/>
      <c r="B132" s="437"/>
      <c r="C132" s="437"/>
      <c r="D132" s="437"/>
      <c r="E132" s="437"/>
      <c r="F132" s="437"/>
      <c r="G132" s="114"/>
    </row>
    <row r="133" spans="1:16384" ht="22.5" customHeight="1" x14ac:dyDescent="0.4">
      <c r="A133" s="524" t="s">
        <v>424</v>
      </c>
      <c r="B133" s="524"/>
      <c r="C133" s="524"/>
      <c r="D133" s="524"/>
      <c r="E133" s="524"/>
      <c r="F133" s="524"/>
      <c r="G133" s="114"/>
    </row>
    <row r="134" spans="1:16384" ht="22.5" customHeight="1" x14ac:dyDescent="0.4">
      <c r="A134" s="525"/>
      <c r="B134" s="525"/>
      <c r="C134" s="525"/>
      <c r="D134" s="525"/>
      <c r="E134" s="525"/>
      <c r="F134" s="525"/>
      <c r="G134" s="114"/>
    </row>
    <row r="135" spans="1:16384" s="326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49" t="s">
        <v>266</v>
      </c>
      <c r="F135" s="449" t="s">
        <v>302</v>
      </c>
    </row>
    <row r="136" spans="1:16384" s="326" customFormat="1" ht="22.5" customHeight="1" x14ac:dyDescent="0.25">
      <c r="A136" s="447"/>
      <c r="B136" s="118" t="s">
        <v>32</v>
      </c>
      <c r="C136" s="118" t="s">
        <v>31</v>
      </c>
      <c r="D136" s="448"/>
      <c r="E136" s="449"/>
      <c r="F136" s="449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6" t="s">
        <v>461</v>
      </c>
      <c r="B139" s="526"/>
      <c r="C139" s="526"/>
      <c r="D139" s="526"/>
      <c r="E139" s="526"/>
      <c r="F139" s="526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8"/>
      <c r="B165" s="436"/>
      <c r="C165" s="436"/>
      <c r="D165" s="436"/>
      <c r="E165" s="436"/>
      <c r="F165" s="436"/>
      <c r="G165" s="114"/>
    </row>
    <row r="166" spans="1:7" ht="32.25" customHeight="1" x14ac:dyDescent="0.4">
      <c r="A166" s="526" t="s">
        <v>462</v>
      </c>
      <c r="B166" s="526"/>
      <c r="C166" s="526"/>
      <c r="D166" s="526"/>
      <c r="E166" s="526"/>
      <c r="F166" s="526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9"/>
      <c r="B176" s="440"/>
      <c r="C176" s="440"/>
      <c r="D176" s="440"/>
      <c r="E176" s="440"/>
      <c r="F176" s="440"/>
      <c r="G176" s="114"/>
    </row>
    <row r="177" spans="1:7" ht="32.25" customHeight="1" x14ac:dyDescent="0.4">
      <c r="A177" s="526" t="s">
        <v>311</v>
      </c>
      <c r="B177" s="526"/>
      <c r="C177" s="526"/>
      <c r="D177" s="526"/>
      <c r="E177" s="526"/>
      <c r="F177" s="52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1"/>
      <c r="B188" s="441"/>
      <c r="C188" s="441"/>
      <c r="D188" s="441"/>
      <c r="E188" s="441"/>
      <c r="F188" s="44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49" t="s">
        <v>266</v>
      </c>
      <c r="F191" s="449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49"/>
      <c r="F192" s="449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1" t="s">
        <v>34</v>
      </c>
      <c r="B203" s="462"/>
      <c r="C203" s="46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1" t="s">
        <v>34</v>
      </c>
      <c r="B227" s="462"/>
      <c r="C227" s="46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8" t="s">
        <v>311</v>
      </c>
      <c r="B236" s="519"/>
      <c r="C236" s="519"/>
      <c r="D236" s="52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61" t="s">
        <v>34</v>
      </c>
      <c r="B245" s="462"/>
      <c r="C245" s="46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49" t="s">
        <v>266</v>
      </c>
      <c r="F253" s="449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49"/>
      <c r="F254" s="449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1" t="s">
        <v>34</v>
      </c>
      <c r="B265" s="462"/>
      <c r="C265" s="46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9"/>
      <c r="B290" s="469"/>
      <c r="C290" s="469"/>
      <c r="D290" s="469"/>
      <c r="E290" s="469"/>
      <c r="F290" s="469"/>
      <c r="G290" s="129"/>
    </row>
    <row r="291" spans="1:7" s="80" customFormat="1" ht="31.5" customHeight="1" x14ac:dyDescent="0.4">
      <c r="A291" s="521" t="s">
        <v>311</v>
      </c>
      <c r="B291" s="521"/>
      <c r="C291" s="521"/>
      <c r="D291" s="521"/>
      <c r="E291" s="521"/>
      <c r="F291" s="52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49" t="s">
        <v>266</v>
      </c>
      <c r="F308" s="449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49"/>
      <c r="F309" s="449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0"/>
      <c r="B357" s="460"/>
      <c r="C357" s="460"/>
      <c r="D357" s="460"/>
      <c r="E357" s="460"/>
      <c r="F357" s="460"/>
      <c r="G357" s="460"/>
    </row>
    <row r="358" spans="1:7" ht="32.25" customHeight="1" x14ac:dyDescent="0.4">
      <c r="A358" s="505" t="s">
        <v>311</v>
      </c>
      <c r="B358" s="505"/>
      <c r="C358" s="505"/>
      <c r="D358" s="505"/>
      <c r="E358" s="505"/>
      <c r="F358" s="50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49" t="s">
        <v>266</v>
      </c>
      <c r="F375" s="449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48"/>
      <c r="E376" s="449"/>
      <c r="F376" s="449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3"/>
      <c r="B415" s="442"/>
      <c r="C415" s="442"/>
      <c r="D415" s="442"/>
      <c r="E415" s="442"/>
      <c r="F415" s="442"/>
      <c r="G415" s="442"/>
    </row>
    <row r="416" spans="1:7" s="260" customFormat="1" ht="24.75" x14ac:dyDescent="0.4">
      <c r="A416" s="508" t="s">
        <v>320</v>
      </c>
      <c r="B416" s="508"/>
      <c r="C416" s="508"/>
      <c r="D416" s="508"/>
      <c r="E416" s="508"/>
      <c r="F416" s="508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49" t="s">
        <v>266</v>
      </c>
      <c r="F433" s="449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49"/>
      <c r="F434" s="449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8" t="s">
        <v>311</v>
      </c>
      <c r="B464" s="508"/>
      <c r="C464" s="508"/>
      <c r="D464" s="508"/>
      <c r="E464" s="508"/>
      <c r="F464" s="508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9" t="s">
        <v>425</v>
      </c>
      <c r="B478" s="509"/>
      <c r="C478" s="509"/>
      <c r="D478" s="509"/>
      <c r="E478" s="509"/>
      <c r="F478" s="509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0" t="s">
        <v>28</v>
      </c>
      <c r="B480" s="481" t="s">
        <v>29</v>
      </c>
      <c r="C480" s="481"/>
      <c r="D480" s="481" t="s">
        <v>42</v>
      </c>
      <c r="E480" s="482" t="s">
        <v>266</v>
      </c>
      <c r="F480" s="482" t="s">
        <v>302</v>
      </c>
      <c r="G480" s="114"/>
    </row>
    <row r="481" spans="1:7" ht="21" x14ac:dyDescent="0.4">
      <c r="A481" s="480"/>
      <c r="B481" s="320" t="s">
        <v>32</v>
      </c>
      <c r="C481" s="320" t="s">
        <v>31</v>
      </c>
      <c r="D481" s="481"/>
      <c r="E481" s="482"/>
      <c r="F481" s="48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0" t="s">
        <v>52</v>
      </c>
      <c r="B483" s="470"/>
      <c r="C483" s="470"/>
      <c r="D483" s="470"/>
      <c r="E483" s="470"/>
      <c r="F483" s="470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7" t="s">
        <v>463</v>
      </c>
      <c r="B491" s="468"/>
      <c r="C491" s="468"/>
      <c r="D491" s="468"/>
      <c r="E491" s="468"/>
      <c r="F491" s="468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ht="26.25" customHeight="1" x14ac:dyDescent="0.5">
      <c r="A518" s="369" t="s">
        <v>311</v>
      </c>
      <c r="B518" s="504"/>
      <c r="C518" s="504"/>
      <c r="D518" s="504"/>
      <c r="E518" s="504"/>
      <c r="F518" s="50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0" t="s">
        <v>97</v>
      </c>
      <c r="B530" s="510"/>
      <c r="C530" s="510"/>
      <c r="D530" s="510"/>
      <c r="E530" s="510"/>
      <c r="F530" s="510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75" t="s">
        <v>29</v>
      </c>
      <c r="C532" s="488"/>
      <c r="D532" s="448" t="s">
        <v>42</v>
      </c>
      <c r="E532" s="449" t="s">
        <v>266</v>
      </c>
      <c r="F532" s="449" t="s">
        <v>302</v>
      </c>
      <c r="G532" s="114"/>
    </row>
    <row r="533" spans="1:7" ht="21" x14ac:dyDescent="0.4">
      <c r="A533" s="487"/>
      <c r="B533" s="315" t="s">
        <v>32</v>
      </c>
      <c r="C533" s="316" t="s">
        <v>31</v>
      </c>
      <c r="D533" s="448"/>
      <c r="E533" s="449"/>
      <c r="F533" s="449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6"/>
      <c r="D535" s="506"/>
      <c r="E535" s="506"/>
      <c r="F535" s="50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1" t="s">
        <v>34</v>
      </c>
      <c r="B542" s="462"/>
      <c r="C542" s="46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1" t="s">
        <v>33</v>
      </c>
      <c r="B543" s="462"/>
      <c r="C543" s="46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5"/>
      <c r="B544" s="435"/>
      <c r="C544" s="435"/>
      <c r="D544" s="435"/>
      <c r="E544" s="435"/>
      <c r="F544" s="435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7"/>
      <c r="B556" s="460"/>
      <c r="C556" s="460"/>
      <c r="D556" s="460"/>
      <c r="E556" s="460"/>
      <c r="F556" s="460"/>
      <c r="G556" s="460"/>
    </row>
    <row r="557" spans="1:7" ht="35.25" customHeight="1" x14ac:dyDescent="0.4">
      <c r="A557" s="371" t="s">
        <v>311</v>
      </c>
      <c r="B557" s="337"/>
      <c r="C557" s="458"/>
      <c r="D557" s="458"/>
      <c r="E557" s="458"/>
      <c r="F557" s="459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53" t="s">
        <v>34</v>
      </c>
      <c r="B566" s="453"/>
      <c r="C566" s="454"/>
      <c r="D566" s="378">
        <f>SUM(B558:C565,B546:C555)</f>
        <v>0</v>
      </c>
      <c r="E566" s="108"/>
      <c r="F566" s="114"/>
      <c r="G566" s="114"/>
    </row>
    <row r="567" spans="1:7" ht="21" x14ac:dyDescent="0.4">
      <c r="A567" s="453" t="s">
        <v>33</v>
      </c>
      <c r="B567" s="453"/>
      <c r="C567" s="453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66" t="s">
        <v>19</v>
      </c>
      <c r="B573" s="466"/>
      <c r="C573" s="466"/>
      <c r="D573" s="466"/>
      <c r="E573" s="466"/>
      <c r="F573" s="466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0" t="s">
        <v>28</v>
      </c>
      <c r="B575" s="481" t="s">
        <v>29</v>
      </c>
      <c r="C575" s="481"/>
      <c r="D575" s="481" t="s">
        <v>42</v>
      </c>
      <c r="E575" s="482" t="s">
        <v>266</v>
      </c>
      <c r="F575" s="482" t="s">
        <v>302</v>
      </c>
      <c r="G575" s="114"/>
    </row>
    <row r="576" spans="1:7" ht="21" x14ac:dyDescent="0.4">
      <c r="A576" s="480"/>
      <c r="B576" s="320" t="s">
        <v>32</v>
      </c>
      <c r="C576" s="320" t="s">
        <v>31</v>
      </c>
      <c r="D576" s="481"/>
      <c r="E576" s="482"/>
      <c r="F576" s="48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3" t="s">
        <v>34</v>
      </c>
      <c r="B588" s="453"/>
      <c r="C588" s="454"/>
      <c r="D588" s="378">
        <f>SUM(B579:C587)</f>
        <v>0</v>
      </c>
      <c r="E588" s="108"/>
      <c r="F588" s="114"/>
      <c r="G588" s="114"/>
    </row>
    <row r="589" spans="1:7" ht="21" x14ac:dyDescent="0.4">
      <c r="A589" s="453" t="s">
        <v>33</v>
      </c>
      <c r="B589" s="453"/>
      <c r="C589" s="453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53" t="s">
        <v>34</v>
      </c>
      <c r="B606" s="453"/>
      <c r="C606" s="454"/>
      <c r="D606" s="378">
        <f>SUM(B592:C605)</f>
        <v>0</v>
      </c>
      <c r="E606" s="108"/>
      <c r="F606" s="114"/>
      <c r="G606" s="114"/>
    </row>
    <row r="607" spans="1:7" ht="21" x14ac:dyDescent="0.4">
      <c r="A607" s="453" t="s">
        <v>33</v>
      </c>
      <c r="B607" s="453"/>
      <c r="C607" s="453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5" t="s">
        <v>170</v>
      </c>
      <c r="B610" s="456"/>
      <c r="C610" s="457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6" t="s">
        <v>8</v>
      </c>
      <c r="B612" s="466"/>
      <c r="C612" s="466"/>
      <c r="D612" s="466"/>
      <c r="E612" s="466"/>
      <c r="F612" s="46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49" t="s">
        <v>266</v>
      </c>
      <c r="F614" s="449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49"/>
      <c r="F615" s="449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4"/>
      <c r="D617" s="464"/>
      <c r="E617" s="464"/>
      <c r="F617" s="465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3" t="s">
        <v>34</v>
      </c>
      <c r="B627" s="453"/>
      <c r="C627" s="453"/>
      <c r="D627" s="378">
        <f>SUM(B618:C626)</f>
        <v>0</v>
      </c>
      <c r="E627" s="490"/>
      <c r="F627" s="469"/>
      <c r="G627" s="129"/>
    </row>
    <row r="628" spans="1:7" ht="21" x14ac:dyDescent="0.4">
      <c r="A628" s="453" t="s">
        <v>33</v>
      </c>
      <c r="B628" s="453"/>
      <c r="C628" s="453"/>
      <c r="D628" s="388" t="e">
        <f>D627/(COUNT(B618:C626)*2)</f>
        <v>#DIV/0!</v>
      </c>
      <c r="E628" s="491"/>
      <c r="F628" s="492"/>
      <c r="G628" s="129"/>
    </row>
    <row r="629" spans="1:7" ht="21" x14ac:dyDescent="0.4">
      <c r="A629" s="325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1" t="s">
        <v>34</v>
      </c>
      <c r="B639" s="462"/>
      <c r="C639" s="46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4"/>
      <c r="D642" s="464"/>
      <c r="E642" s="464"/>
      <c r="F642" s="465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1" t="s">
        <v>34</v>
      </c>
      <c r="B650" s="462"/>
      <c r="C650" s="46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64"/>
      <c r="C653" s="464"/>
      <c r="D653" s="464"/>
      <c r="E653" s="464"/>
      <c r="F653" s="465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9" t="s">
        <v>311</v>
      </c>
      <c r="B661" s="500"/>
      <c r="C661" s="500"/>
      <c r="D661" s="500"/>
      <c r="E661" s="500"/>
      <c r="F661" s="501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6" t="s">
        <v>356</v>
      </c>
      <c r="B676" s="466"/>
      <c r="C676" s="466"/>
      <c r="D676" s="466"/>
      <c r="E676" s="466"/>
      <c r="F676" s="46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49" t="s">
        <v>266</v>
      </c>
      <c r="F678" s="449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49"/>
      <c r="F679" s="449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2" t="s">
        <v>459</v>
      </c>
      <c r="B704" s="502"/>
      <c r="C704" s="502"/>
      <c r="D704" s="502"/>
      <c r="E704" s="502"/>
      <c r="F704" s="502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3" t="s">
        <v>28</v>
      </c>
      <c r="B706" s="475" t="s">
        <v>29</v>
      </c>
      <c r="C706" s="475"/>
      <c r="D706" s="448" t="s">
        <v>42</v>
      </c>
      <c r="E706" s="449" t="s">
        <v>266</v>
      </c>
      <c r="F706" s="449" t="s">
        <v>302</v>
      </c>
      <c r="G706" s="274"/>
    </row>
    <row r="707" spans="1:7" ht="21" x14ac:dyDescent="0.4">
      <c r="A707" s="474"/>
      <c r="B707" s="383" t="s">
        <v>32</v>
      </c>
      <c r="C707" s="383" t="s">
        <v>31</v>
      </c>
      <c r="D707" s="448"/>
      <c r="E707" s="449"/>
      <c r="F707" s="449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0" t="s">
        <v>306</v>
      </c>
      <c r="B709" s="451"/>
      <c r="C709" s="451"/>
      <c r="D709" s="451"/>
      <c r="E709" s="451"/>
      <c r="F709" s="452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1"/>
      <c r="C715" s="472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1"/>
      <c r="C716" s="472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0" t="s">
        <v>307</v>
      </c>
      <c r="B718" s="451"/>
      <c r="C718" s="451"/>
      <c r="D718" s="451"/>
      <c r="E718" s="451"/>
      <c r="F718" s="452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8"/>
      <c r="E1" s="548"/>
      <c r="F1" s="548"/>
      <c r="G1" s="548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9" t="s">
        <v>46</v>
      </c>
      <c r="B6" s="549"/>
      <c r="C6" s="549"/>
      <c r="D6" s="549"/>
      <c r="E6" s="549"/>
      <c r="F6" s="549"/>
      <c r="G6" s="92"/>
    </row>
    <row r="7" spans="1:7" s="258" customFormat="1" ht="21.75" customHeight="1" x14ac:dyDescent="0.45">
      <c r="A7" s="550" t="str">
        <f>'Page de garde'!D18</f>
        <v>BIZERTE</v>
      </c>
      <c r="B7" s="550"/>
      <c r="C7" s="550"/>
      <c r="D7" s="550"/>
      <c r="E7" s="550"/>
      <c r="F7" s="550"/>
      <c r="G7" s="92"/>
    </row>
    <row r="8" spans="1:7" s="258" customFormat="1" ht="24" x14ac:dyDescent="0.45">
      <c r="A8" s="4" t="s">
        <v>39</v>
      </c>
      <c r="B8" s="551" t="str">
        <f>'A1 Exploitation'!B9:F9</f>
        <v>Dr Hend KAMOUN</v>
      </c>
      <c r="C8" s="551"/>
      <c r="D8" s="551"/>
      <c r="E8" s="551"/>
      <c r="F8" s="551"/>
      <c r="G8" s="92"/>
    </row>
    <row r="9" spans="1:7" s="258" customFormat="1" ht="24" x14ac:dyDescent="0.45">
      <c r="A9" s="5" t="s">
        <v>41</v>
      </c>
      <c r="B9" s="552" t="str">
        <f>'A1 Exploitation'!B10:F10</f>
        <v>Directeur du magasin et chefs rayons</v>
      </c>
      <c r="C9" s="552"/>
      <c r="D9" s="552"/>
      <c r="E9" s="552"/>
      <c r="F9" s="552"/>
      <c r="G9" s="92"/>
    </row>
    <row r="10" spans="1:7" s="258" customFormat="1" ht="24" x14ac:dyDescent="0.45">
      <c r="A10" s="4" t="s">
        <v>40</v>
      </c>
      <c r="B10" s="547">
        <f>'A1 Exploitation'!B11:F11</f>
        <v>43543</v>
      </c>
      <c r="C10" s="547"/>
      <c r="D10" s="547"/>
      <c r="E10" s="547"/>
      <c r="F10" s="547"/>
      <c r="G10" s="92"/>
    </row>
    <row r="11" spans="1:7" s="258" customFormat="1" ht="24" x14ac:dyDescent="0.45">
      <c r="A11" s="4" t="s">
        <v>250</v>
      </c>
      <c r="B11" s="544" t="e">
        <f>D199</f>
        <v>#DIV/0!</v>
      </c>
      <c r="C11" s="544"/>
      <c r="D11" s="544"/>
      <c r="E11" s="544"/>
      <c r="F11" s="544"/>
      <c r="G11" s="92"/>
    </row>
    <row r="12" spans="1:7" s="258" customFormat="1" ht="22.5" x14ac:dyDescent="0.45">
      <c r="A12" s="1"/>
      <c r="D12" s="512"/>
      <c r="E12" s="512"/>
      <c r="F12" s="512"/>
      <c r="G12" s="512"/>
    </row>
    <row r="13" spans="1:7" s="258" customFormat="1" ht="11.25" customHeight="1" x14ac:dyDescent="0.3">
      <c r="A13" s="545" t="s">
        <v>28</v>
      </c>
      <c r="B13" s="546" t="s">
        <v>29</v>
      </c>
      <c r="C13" s="546"/>
      <c r="D13" s="546" t="s">
        <v>42</v>
      </c>
      <c r="E13" s="546" t="s">
        <v>160</v>
      </c>
      <c r="F13" s="546" t="s">
        <v>161</v>
      </c>
      <c r="G13" s="80"/>
    </row>
    <row r="14" spans="1:7" s="258" customFormat="1" ht="12.75" customHeight="1" x14ac:dyDescent="0.3">
      <c r="A14" s="545"/>
      <c r="B14" s="22" t="s">
        <v>32</v>
      </c>
      <c r="C14" s="22" t="s">
        <v>31</v>
      </c>
      <c r="D14" s="546"/>
      <c r="E14" s="546"/>
      <c r="F14" s="546"/>
      <c r="G14" s="94"/>
    </row>
    <row r="15" spans="1:7" x14ac:dyDescent="0.3">
      <c r="A15" s="535"/>
      <c r="B15" s="536"/>
      <c r="C15" s="536"/>
      <c r="D15" s="536"/>
      <c r="E15" s="536"/>
      <c r="F15" s="536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1" t="s">
        <v>34</v>
      </c>
      <c r="B22" s="537"/>
      <c r="C22" s="538"/>
      <c r="D22" s="381">
        <f>SUM(B17:C21)</f>
        <v>0</v>
      </c>
    </row>
    <row r="23" spans="1:7" x14ac:dyDescent="0.3">
      <c r="A23" s="528" t="s">
        <v>251</v>
      </c>
      <c r="B23" s="529"/>
      <c r="C23" s="530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3" t="s">
        <v>4</v>
      </c>
      <c r="B25" s="534"/>
      <c r="C25" s="534"/>
      <c r="D25" s="534"/>
      <c r="E25" s="534"/>
      <c r="F25" s="534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8" t="s">
        <v>34</v>
      </c>
      <c r="B33" s="529"/>
      <c r="C33" s="530"/>
      <c r="D33" s="380">
        <f>SUM(B26:C32)</f>
        <v>0</v>
      </c>
    </row>
    <row r="34" spans="1:7" x14ac:dyDescent="0.3">
      <c r="A34" s="528" t="s">
        <v>251</v>
      </c>
      <c r="B34" s="529"/>
      <c r="C34" s="530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3" t="s">
        <v>180</v>
      </c>
      <c r="B36" s="534"/>
      <c r="C36" s="534"/>
      <c r="D36" s="534"/>
      <c r="E36" s="534"/>
      <c r="F36" s="534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8" t="s">
        <v>34</v>
      </c>
      <c r="B42" s="529"/>
      <c r="C42" s="530"/>
      <c r="D42" s="380">
        <f>SUM(B37:C41)</f>
        <v>0</v>
      </c>
      <c r="E42" s="259"/>
      <c r="F42" s="259"/>
      <c r="G42" s="93"/>
    </row>
    <row r="43" spans="1:7" s="10" customFormat="1" x14ac:dyDescent="0.3">
      <c r="A43" s="528" t="s">
        <v>251</v>
      </c>
      <c r="B43" s="529"/>
      <c r="C43" s="530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2" t="s">
        <v>19</v>
      </c>
      <c r="B45" s="543"/>
      <c r="C45" s="543"/>
      <c r="D45" s="543"/>
      <c r="E45" s="543"/>
      <c r="F45" s="543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8" t="s">
        <v>34</v>
      </c>
      <c r="B52" s="529"/>
      <c r="C52" s="530"/>
      <c r="D52" s="380">
        <f>SUM(B46:C51)</f>
        <v>0</v>
      </c>
    </row>
    <row r="53" spans="1:7" x14ac:dyDescent="0.3">
      <c r="A53" s="528" t="s">
        <v>251</v>
      </c>
      <c r="B53" s="529"/>
      <c r="C53" s="530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3" t="s">
        <v>8</v>
      </c>
      <c r="B55" s="534"/>
      <c r="C55" s="534"/>
      <c r="D55" s="534"/>
      <c r="E55" s="534"/>
      <c r="F55" s="534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8" t="s">
        <v>34</v>
      </c>
      <c r="B63" s="529"/>
      <c r="C63" s="530"/>
      <c r="D63" s="380">
        <f>SUM(B56:C62)</f>
        <v>0</v>
      </c>
    </row>
    <row r="64" spans="1:7" x14ac:dyDescent="0.3">
      <c r="A64" s="528" t="s">
        <v>251</v>
      </c>
      <c r="B64" s="529"/>
      <c r="C64" s="530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3" t="s">
        <v>111</v>
      </c>
      <c r="B66" s="534"/>
      <c r="C66" s="534"/>
      <c r="D66" s="534"/>
      <c r="E66" s="534"/>
      <c r="F66" s="534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8" t="s">
        <v>34</v>
      </c>
      <c r="B84" s="529"/>
      <c r="C84" s="530"/>
      <c r="D84" s="380">
        <f>SUM(B67:C83)</f>
        <v>0</v>
      </c>
    </row>
    <row r="85" spans="1:7" x14ac:dyDescent="0.3">
      <c r="A85" s="528" t="s">
        <v>251</v>
      </c>
      <c r="B85" s="529"/>
      <c r="C85" s="530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3" t="s">
        <v>172</v>
      </c>
      <c r="B87" s="534"/>
      <c r="C87" s="534"/>
      <c r="D87" s="534"/>
      <c r="E87" s="534"/>
      <c r="F87" s="534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8" t="s">
        <v>34</v>
      </c>
      <c r="B102" s="529"/>
      <c r="C102" s="530"/>
      <c r="D102" s="380">
        <f>SUM(B88:C101)</f>
        <v>0</v>
      </c>
    </row>
    <row r="103" spans="1:7" x14ac:dyDescent="0.3">
      <c r="A103" s="528" t="s">
        <v>251</v>
      </c>
      <c r="B103" s="529"/>
      <c r="C103" s="530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3" t="s">
        <v>173</v>
      </c>
      <c r="B106" s="534"/>
      <c r="C106" s="534"/>
      <c r="D106" s="534"/>
      <c r="E106" s="534"/>
      <c r="F106" s="534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8" t="s">
        <v>34</v>
      </c>
      <c r="B118" s="529"/>
      <c r="C118" s="530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8" t="s">
        <v>251</v>
      </c>
      <c r="B119" s="529"/>
      <c r="C119" s="530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3" t="s">
        <v>156</v>
      </c>
      <c r="B121" s="534"/>
      <c r="C121" s="534"/>
      <c r="D121" s="534"/>
      <c r="E121" s="534"/>
      <c r="F121" s="534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8" t="s">
        <v>34</v>
      </c>
      <c r="B133" s="529"/>
      <c r="C133" s="530"/>
      <c r="D133" s="380">
        <f>SUM(B122:C132)</f>
        <v>0</v>
      </c>
    </row>
    <row r="134" spans="1:7" x14ac:dyDescent="0.3">
      <c r="A134" s="528" t="s">
        <v>251</v>
      </c>
      <c r="B134" s="529"/>
      <c r="C134" s="530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3" t="s">
        <v>61</v>
      </c>
      <c r="B136" s="534"/>
      <c r="C136" s="534"/>
      <c r="D136" s="534"/>
      <c r="E136" s="534"/>
      <c r="F136" s="534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8" t="s">
        <v>34</v>
      </c>
      <c r="B149" s="529"/>
      <c r="C149" s="530"/>
      <c r="D149" s="380">
        <f>SUM(B137:C148)</f>
        <v>0</v>
      </c>
    </row>
    <row r="150" spans="1:7" x14ac:dyDescent="0.3">
      <c r="A150" s="528" t="s">
        <v>251</v>
      </c>
      <c r="B150" s="529"/>
      <c r="C150" s="530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3" t="s">
        <v>178</v>
      </c>
      <c r="B152" s="534"/>
      <c r="C152" s="534"/>
      <c r="D152" s="534"/>
      <c r="E152" s="534"/>
      <c r="F152" s="534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8" t="s">
        <v>34</v>
      </c>
      <c r="B161" s="537"/>
      <c r="C161" s="538"/>
      <c r="D161" s="381">
        <f>SUM(B153:C160)</f>
        <v>0</v>
      </c>
    </row>
    <row r="162" spans="1:7" x14ac:dyDescent="0.3">
      <c r="A162" s="528" t="s">
        <v>251</v>
      </c>
      <c r="B162" s="529"/>
      <c r="C162" s="530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3" t="s">
        <v>64</v>
      </c>
      <c r="B164" s="534"/>
      <c r="C164" s="534"/>
      <c r="D164" s="534"/>
      <c r="E164" s="534"/>
      <c r="F164" s="534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8" t="s">
        <v>34</v>
      </c>
      <c r="B169" s="529"/>
      <c r="C169" s="530"/>
      <c r="D169" s="380">
        <f>SUM(B165:C168)</f>
        <v>0</v>
      </c>
    </row>
    <row r="170" spans="1:7" x14ac:dyDescent="0.3">
      <c r="A170" s="528" t="s">
        <v>251</v>
      </c>
      <c r="B170" s="529"/>
      <c r="C170" s="530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1" t="s">
        <v>15</v>
      </c>
      <c r="B172" s="532"/>
      <c r="C172" s="532"/>
      <c r="D172" s="532"/>
      <c r="E172" s="532"/>
      <c r="F172" s="532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8" t="s">
        <v>34</v>
      </c>
      <c r="B177" s="529"/>
      <c r="C177" s="530"/>
      <c r="D177" s="380">
        <f>SUM(B173:C176)</f>
        <v>0</v>
      </c>
    </row>
    <row r="178" spans="1:7" x14ac:dyDescent="0.3">
      <c r="A178" s="528" t="s">
        <v>251</v>
      </c>
      <c r="B178" s="529"/>
      <c r="C178" s="530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3" t="s">
        <v>65</v>
      </c>
      <c r="B180" s="534"/>
      <c r="C180" s="534"/>
      <c r="D180" s="534"/>
      <c r="E180" s="534"/>
      <c r="F180" s="534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8" t="s">
        <v>34</v>
      </c>
      <c r="B186" s="529"/>
      <c r="C186" s="530"/>
      <c r="D186" s="380">
        <f>SUM(B181:C185)</f>
        <v>0</v>
      </c>
    </row>
    <row r="187" spans="1:7" x14ac:dyDescent="0.3">
      <c r="A187" s="528" t="s">
        <v>251</v>
      </c>
      <c r="B187" s="529"/>
      <c r="C187" s="530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3" t="s">
        <v>177</v>
      </c>
      <c r="B189" s="534"/>
      <c r="C189" s="534"/>
      <c r="D189" s="534"/>
      <c r="E189" s="534"/>
      <c r="F189" s="534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8" t="s">
        <v>34</v>
      </c>
      <c r="B194" s="529"/>
      <c r="C194" s="530"/>
      <c r="D194" s="40">
        <f>SUM(B190:C193)</f>
        <v>0</v>
      </c>
    </row>
    <row r="195" spans="1:6" x14ac:dyDescent="0.3">
      <c r="A195" s="528" t="s">
        <v>251</v>
      </c>
      <c r="B195" s="529"/>
      <c r="C195" s="530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2019-05-27T07:44:42Z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