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M Bizerte\2018\8août\"/>
    </mc:Choice>
  </mc:AlternateContent>
  <bookViews>
    <workbookView xWindow="0" yWindow="0" windowWidth="20490" windowHeight="77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444" i="43" l="1"/>
  <c r="D444" i="40"/>
  <c r="D444" i="38"/>
  <c r="D444" i="31"/>
  <c r="F532" i="43" l="1"/>
  <c r="E532" i="43"/>
  <c r="E543" i="43"/>
  <c r="F543" i="33"/>
  <c r="E543" i="33"/>
  <c r="F543" i="31"/>
  <c r="E543" i="31"/>
  <c r="E543" i="38"/>
  <c r="F543" i="38"/>
  <c r="F543" i="40"/>
  <c r="E543" i="40"/>
  <c r="F543" i="43"/>
  <c r="C542" i="31" l="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129" i="36"/>
  <c r="C129" i="4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5" i="43"/>
  <c r="C115" i="43"/>
  <c r="C91" i="43"/>
  <c r="C89" i="43"/>
  <c r="C82" i="43"/>
  <c r="C79" i="43"/>
  <c r="C74" i="43"/>
  <c r="C72" i="43"/>
  <c r="C69" i="43"/>
  <c r="C68" i="43"/>
  <c r="C65" i="43"/>
  <c r="C59" i="43"/>
  <c r="C35" i="43"/>
  <c r="C34" i="43"/>
  <c r="C30" i="43"/>
  <c r="C528" i="36"/>
  <c r="C381" i="36"/>
  <c r="C302" i="36"/>
  <c r="C238" i="36"/>
  <c r="C132" i="36"/>
  <c r="C131" i="36"/>
  <c r="C125" i="36"/>
  <c r="C79" i="36"/>
  <c r="C74" i="36"/>
  <c r="C72" i="36"/>
  <c r="C69" i="36"/>
  <c r="C65" i="36"/>
  <c r="C59" i="36"/>
  <c r="C30" i="36"/>
  <c r="C35" i="36"/>
  <c r="C34" i="36"/>
  <c r="C542" i="36" l="1"/>
  <c r="C530" i="36"/>
  <c r="C490" i="36"/>
  <c r="C469" i="36"/>
  <c r="C466" i="36"/>
  <c r="C465" i="36"/>
  <c r="C461" i="36"/>
  <c r="C455" i="36"/>
  <c r="C438" i="36"/>
  <c r="C432" i="36"/>
  <c r="C431" i="36"/>
  <c r="C425" i="36"/>
  <c r="C422" i="36"/>
  <c r="C415" i="36"/>
  <c r="C411" i="36"/>
  <c r="C405" i="36"/>
  <c r="C402" i="36"/>
  <c r="C378" i="36"/>
  <c r="C371" i="36"/>
  <c r="C369" i="36"/>
  <c r="C368" i="36"/>
  <c r="C348" i="36"/>
  <c r="C344" i="36"/>
  <c r="C342" i="36"/>
  <c r="C340" i="36"/>
  <c r="C331" i="36"/>
  <c r="C304" i="36"/>
  <c r="C297" i="36"/>
  <c r="C295" i="36"/>
  <c r="C294" i="36"/>
  <c r="C291" i="36"/>
  <c r="C282" i="36"/>
  <c r="C278" i="36"/>
  <c r="C252" i="36"/>
  <c r="C251" i="36"/>
  <c r="C250" i="36"/>
  <c r="C249" i="36"/>
  <c r="C240" i="36"/>
  <c r="C235" i="36"/>
  <c r="C230" i="36"/>
  <c r="C227" i="36"/>
  <c r="C220" i="36"/>
  <c r="C219" i="36"/>
  <c r="C194" i="36"/>
  <c r="C190" i="36"/>
  <c r="C186" i="36"/>
  <c r="C184" i="36"/>
  <c r="C182" i="36"/>
  <c r="C181" i="36"/>
  <c r="C170" i="36"/>
  <c r="C147" i="36"/>
  <c r="C145" i="36"/>
  <c r="C143" i="36"/>
  <c r="C138" i="36"/>
  <c r="C134" i="36"/>
  <c r="C115" i="36"/>
  <c r="C91" i="36"/>
  <c r="C89" i="36"/>
  <c r="C82" i="36"/>
  <c r="C68" i="36"/>
  <c r="D42" i="36"/>
  <c r="D43" i="36" s="1"/>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D533" i="36" l="1"/>
  <c r="D534" i="36" s="1"/>
  <c r="D25" i="43" l="1"/>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B10" i="32" l="1"/>
  <c r="B10" i="41"/>
  <c r="B9" i="41"/>
  <c r="B8" i="41"/>
  <c r="B10" i="39"/>
  <c r="B9" i="39"/>
  <c r="B8" i="39"/>
  <c r="B9" i="32"/>
  <c r="B8" i="32"/>
  <c r="B10" i="25"/>
  <c r="B9" i="25"/>
  <c r="B8" i="25"/>
  <c r="B10" i="35"/>
  <c r="B9" i="35"/>
  <c r="B8" i="35"/>
  <c r="B10" i="37"/>
  <c r="B9" i="37"/>
  <c r="B8" i="37"/>
  <c r="F197" i="41" l="1"/>
  <c r="F197" i="39"/>
  <c r="E197" i="25"/>
  <c r="D222" i="40"/>
  <c r="D223" i="40" s="1"/>
  <c r="D25" i="40"/>
  <c r="D26" i="40" s="1"/>
  <c r="D285" i="38"/>
  <c r="D286" i="38" s="1"/>
  <c r="D25" i="38"/>
  <c r="D26" i="38" s="1"/>
  <c r="D493" i="31"/>
  <c r="D494" i="31" s="1"/>
  <c r="D222" i="31"/>
  <c r="D223" i="31" s="1"/>
  <c r="D25" i="31"/>
  <c r="D26" i="31"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D197" i="39" s="1"/>
  <c r="E197" i="41"/>
  <c r="D197" i="41" s="1"/>
  <c r="D543" i="40"/>
  <c r="F532" i="40"/>
  <c r="E532" i="40"/>
  <c r="F512" i="40"/>
  <c r="E512" i="40"/>
  <c r="D512" i="40" s="1"/>
  <c r="B512" i="40" s="1"/>
  <c r="F498" i="40"/>
  <c r="E498" i="40"/>
  <c r="F476" i="40"/>
  <c r="E476" i="40"/>
  <c r="D476" i="40" s="1"/>
  <c r="B476" i="40" s="1"/>
  <c r="F439" i="40"/>
  <c r="E439" i="40"/>
  <c r="F386" i="40"/>
  <c r="E386" i="40"/>
  <c r="D386" i="40" s="1"/>
  <c r="F353" i="40"/>
  <c r="E353" i="40"/>
  <c r="F313" i="40"/>
  <c r="E313" i="40"/>
  <c r="D313" i="40" s="1"/>
  <c r="F261" i="40"/>
  <c r="E261" i="40"/>
  <c r="F200" i="40"/>
  <c r="E200" i="40"/>
  <c r="D200" i="40" s="1"/>
  <c r="B200" i="40" s="1"/>
  <c r="F153" i="40"/>
  <c r="E153" i="40"/>
  <c r="F99" i="40"/>
  <c r="E99" i="40"/>
  <c r="D99" i="40" s="1"/>
  <c r="F41" i="40"/>
  <c r="E41" i="40"/>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D543" i="38"/>
  <c r="F532" i="38"/>
  <c r="E532" i="38"/>
  <c r="F512" i="38"/>
  <c r="E512" i="38"/>
  <c r="D512" i="38" s="1"/>
  <c r="B512" i="38" s="1"/>
  <c r="F498" i="38"/>
  <c r="E498" i="38"/>
  <c r="F476" i="38"/>
  <c r="E476" i="38"/>
  <c r="D476" i="38" s="1"/>
  <c r="B476" i="38" s="1"/>
  <c r="D477" i="38" s="1"/>
  <c r="F439" i="38"/>
  <c r="E439" i="38"/>
  <c r="F386" i="38"/>
  <c r="E386" i="38"/>
  <c r="D386" i="38" s="1"/>
  <c r="F353" i="38"/>
  <c r="E353" i="38"/>
  <c r="F313" i="38"/>
  <c r="E313" i="38"/>
  <c r="F261" i="38"/>
  <c r="E261" i="38"/>
  <c r="F200" i="38"/>
  <c r="E200" i="38"/>
  <c r="D200" i="38" s="1"/>
  <c r="B200" i="38" s="1"/>
  <c r="F153" i="38"/>
  <c r="E153" i="38"/>
  <c r="F99" i="38"/>
  <c r="E99" i="38"/>
  <c r="D99" i="38" s="1"/>
  <c r="B99" i="38" s="1"/>
  <c r="F41" i="38"/>
  <c r="E41" i="38"/>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32" i="33"/>
  <c r="E532" i="33"/>
  <c r="F512" i="33"/>
  <c r="E512" i="33"/>
  <c r="F498" i="33"/>
  <c r="E498" i="33"/>
  <c r="F476" i="33"/>
  <c r="E476" i="33"/>
  <c r="D476" i="33" s="1"/>
  <c r="B476" i="33" s="1"/>
  <c r="F439" i="33"/>
  <c r="E439" i="33"/>
  <c r="F386" i="33"/>
  <c r="E386" i="33"/>
  <c r="F353" i="33"/>
  <c r="E353" i="33"/>
  <c r="F313" i="33"/>
  <c r="E313" i="33"/>
  <c r="F261" i="33"/>
  <c r="E261" i="33"/>
  <c r="F200" i="33"/>
  <c r="E200" i="33"/>
  <c r="F153" i="33"/>
  <c r="E153" i="33"/>
  <c r="F99" i="33"/>
  <c r="E99" i="33"/>
  <c r="F41" i="33"/>
  <c r="E41" i="33"/>
  <c r="F200" i="43"/>
  <c r="F153" i="43"/>
  <c r="F99" i="43"/>
  <c r="F41" i="43"/>
  <c r="F512" i="43"/>
  <c r="E512" i="43"/>
  <c r="F498" i="43"/>
  <c r="E498" i="43"/>
  <c r="F476" i="43"/>
  <c r="E476" i="43"/>
  <c r="D476" i="43" s="1"/>
  <c r="B476" i="43" s="1"/>
  <c r="D477" i="43" s="1"/>
  <c r="F439" i="43"/>
  <c r="E439" i="43"/>
  <c r="F386" i="43"/>
  <c r="E386" i="43"/>
  <c r="F353" i="43"/>
  <c r="E353" i="43"/>
  <c r="F313" i="43"/>
  <c r="E313" i="43"/>
  <c r="F261" i="43"/>
  <c r="E261" i="43"/>
  <c r="E200" i="43"/>
  <c r="D200" i="43" s="1"/>
  <c r="B200" i="43" s="1"/>
  <c r="D201" i="43" s="1"/>
  <c r="E153" i="43"/>
  <c r="D153" i="43" s="1"/>
  <c r="B153" i="43" s="1"/>
  <c r="D154" i="43" s="1"/>
  <c r="E99" i="43"/>
  <c r="D99" i="43" s="1"/>
  <c r="B99" i="43" s="1"/>
  <c r="D100" i="43" s="1"/>
  <c r="E41" i="43"/>
  <c r="A537" i="43"/>
  <c r="A517" i="43"/>
  <c r="A506" i="43"/>
  <c r="A484" i="43"/>
  <c r="A447" i="43"/>
  <c r="A394" i="43"/>
  <c r="A361" i="43"/>
  <c r="A321" i="43"/>
  <c r="A269" i="43"/>
  <c r="A208" i="43"/>
  <c r="A161" i="43"/>
  <c r="A106" i="43"/>
  <c r="A49" i="43"/>
  <c r="A16" i="43"/>
  <c r="A8" i="43"/>
  <c r="A7" i="35" s="1"/>
  <c r="B386" i="38" l="1"/>
  <c r="D387" i="38" s="1"/>
  <c r="B543" i="38"/>
  <c r="D544" i="38" s="1"/>
  <c r="D545" i="38" s="1"/>
  <c r="B386" i="40"/>
  <c r="D387" i="40" s="1"/>
  <c r="B543" i="40"/>
  <c r="D544" i="40" s="1"/>
  <c r="D545" i="40" s="1"/>
  <c r="B99" i="40"/>
  <c r="D100" i="40" s="1"/>
  <c r="B313" i="40"/>
  <c r="D314" i="40" s="1"/>
  <c r="D41" i="40"/>
  <c r="B41" i="40" s="1"/>
  <c r="D153" i="40"/>
  <c r="D261" i="40"/>
  <c r="D353" i="40"/>
  <c r="D439" i="40"/>
  <c r="B439" i="40" s="1"/>
  <c r="D498" i="40"/>
  <c r="D41" i="33"/>
  <c r="D153" i="33"/>
  <c r="D261" i="33"/>
  <c r="D353" i="33"/>
  <c r="D439" i="33"/>
  <c r="D498" i="33"/>
  <c r="D532" i="33"/>
  <c r="D261" i="43"/>
  <c r="B261" i="43" s="1"/>
  <c r="D262" i="43" s="1"/>
  <c r="D263" i="43" s="1"/>
  <c r="D353" i="43"/>
  <c r="B353" i="43" s="1"/>
  <c r="D354" i="43" s="1"/>
  <c r="D439" i="43"/>
  <c r="B439" i="43" s="1"/>
  <c r="D440" i="43" s="1"/>
  <c r="D441" i="43" s="1"/>
  <c r="D498" i="43"/>
  <c r="D532" i="40"/>
  <c r="D313" i="38"/>
  <c r="D313" i="43"/>
  <c r="B313" i="43" s="1"/>
  <c r="D314" i="43" s="1"/>
  <c r="D315" i="43" s="1"/>
  <c r="D386" i="43"/>
  <c r="B386" i="43" s="1"/>
  <c r="D387" i="43" s="1"/>
  <c r="D390" i="43" s="1"/>
  <c r="D391" i="43" s="1"/>
  <c r="D512" i="43"/>
  <c r="B512" i="43" s="1"/>
  <c r="D513" i="43" s="1"/>
  <c r="D514" i="43" s="1"/>
  <c r="B152" i="29" s="1"/>
  <c r="D543" i="43"/>
  <c r="D99" i="33"/>
  <c r="D200" i="33"/>
  <c r="D313" i="33"/>
  <c r="B313" i="33" s="1"/>
  <c r="D314" i="33" s="1"/>
  <c r="D315" i="33" s="1"/>
  <c r="D386" i="33"/>
  <c r="D512" i="33"/>
  <c r="D543" i="33"/>
  <c r="D41" i="38"/>
  <c r="D153" i="38"/>
  <c r="D261" i="38"/>
  <c r="D353" i="38"/>
  <c r="D439" i="38"/>
  <c r="B439" i="38" s="1"/>
  <c r="D440" i="38" s="1"/>
  <c r="D498" i="38"/>
  <c r="D532" i="38"/>
  <c r="D42" i="40"/>
  <c r="D45" i="40" s="1"/>
  <c r="D46" i="40" s="1"/>
  <c r="D100" i="38"/>
  <c r="D101" i="38" s="1"/>
  <c r="D513" i="38"/>
  <c r="D514" i="38" s="1"/>
  <c r="D513" i="40"/>
  <c r="D514" i="40" s="1"/>
  <c r="D532" i="43"/>
  <c r="B532" i="43" s="1"/>
  <c r="D533" i="43" s="1"/>
  <c r="D534" i="43" s="1"/>
  <c r="B162" i="29" s="1"/>
  <c r="D155" i="43"/>
  <c r="D157" i="43"/>
  <c r="D158" i="43" s="1"/>
  <c r="D202" i="43"/>
  <c r="D204" i="43"/>
  <c r="D205" i="43" s="1"/>
  <c r="D478" i="43"/>
  <c r="D480" i="43"/>
  <c r="D481" i="43" s="1"/>
  <c r="D101" i="43"/>
  <c r="D102" i="43"/>
  <c r="D103" i="43" s="1"/>
  <c r="D440" i="40"/>
  <c r="D443" i="40" s="1"/>
  <c r="D201" i="40"/>
  <c r="D202" i="40" s="1"/>
  <c r="D201" i="38"/>
  <c r="D202" i="38" s="1"/>
  <c r="D477" i="33"/>
  <c r="D480" i="33" s="1"/>
  <c r="D481" i="33" s="1"/>
  <c r="D480" i="40"/>
  <c r="D481" i="40" s="1"/>
  <c r="D478" i="40"/>
  <c r="D43" i="40"/>
  <c r="D85" i="40"/>
  <c r="D173" i="40"/>
  <c r="D480" i="38"/>
  <c r="D481" i="38" s="1"/>
  <c r="D478" i="38"/>
  <c r="D85" i="38"/>
  <c r="D173" i="38"/>
  <c r="D85" i="31"/>
  <c r="D173" i="31"/>
  <c r="D500" i="36"/>
  <c r="D457" i="36"/>
  <c r="D458" i="36" s="1"/>
  <c r="D406" i="36"/>
  <c r="D407" i="36" s="1"/>
  <c r="D333" i="36"/>
  <c r="D334" i="36" s="1"/>
  <c r="D172" i="36"/>
  <c r="D173" i="36" s="1"/>
  <c r="D117" i="36"/>
  <c r="D118" i="36" s="1"/>
  <c r="D101" i="40" l="1"/>
  <c r="D102" i="40"/>
  <c r="D103" i="40" s="1"/>
  <c r="D388" i="40"/>
  <c r="D390" i="40"/>
  <c r="D391" i="40" s="1"/>
  <c r="D317" i="40"/>
  <c r="D318" i="40" s="1"/>
  <c r="D315" i="40"/>
  <c r="D390" i="38"/>
  <c r="D391" i="38" s="1"/>
  <c r="D388" i="38"/>
  <c r="D499" i="38"/>
  <c r="B498" i="38"/>
  <c r="B543" i="43"/>
  <c r="D544" i="43" s="1"/>
  <c r="D545" i="43" s="1"/>
  <c r="B171" i="29" s="1"/>
  <c r="B439" i="33"/>
  <c r="D440" i="33" s="1"/>
  <c r="D441" i="33" s="1"/>
  <c r="B261" i="40"/>
  <c r="D262" i="40" s="1"/>
  <c r="D42" i="38"/>
  <c r="B41" i="38"/>
  <c r="B532" i="40"/>
  <c r="D533" i="40" s="1"/>
  <c r="D534" i="40" s="1"/>
  <c r="B166" i="29" s="1"/>
  <c r="D354" i="33"/>
  <c r="B353" i="33"/>
  <c r="B498" i="40"/>
  <c r="D499" i="40" s="1"/>
  <c r="D154" i="40"/>
  <c r="B153" i="40"/>
  <c r="B353" i="38"/>
  <c r="D354" i="38" s="1"/>
  <c r="B543" i="33"/>
  <c r="D544" i="33" s="1"/>
  <c r="D545" i="33" s="1"/>
  <c r="B200" i="33"/>
  <c r="D201" i="33" s="1"/>
  <c r="D499" i="43"/>
  <c r="D502" i="43" s="1"/>
  <c r="D503" i="43" s="1"/>
  <c r="B143" i="29" s="1"/>
  <c r="B498" i="43"/>
  <c r="B532" i="33"/>
  <c r="D533" i="33" s="1"/>
  <c r="D534" i="33" s="1"/>
  <c r="B261" i="33"/>
  <c r="D262" i="33" s="1"/>
  <c r="B153" i="38"/>
  <c r="D154" i="38" s="1"/>
  <c r="B386" i="33"/>
  <c r="D387" i="33" s="1"/>
  <c r="B313" i="38"/>
  <c r="D314" i="38" s="1"/>
  <c r="B41" i="33"/>
  <c r="D42" i="33" s="1"/>
  <c r="D45" i="33" s="1"/>
  <c r="D46" i="33" s="1"/>
  <c r="B532" i="38"/>
  <c r="D533" i="38" s="1"/>
  <c r="D534" i="38" s="1"/>
  <c r="B165" i="29" s="1"/>
  <c r="D262" i="38"/>
  <c r="B261" i="38"/>
  <c r="B512" i="33"/>
  <c r="D513" i="33" s="1"/>
  <c r="D514" i="33" s="1"/>
  <c r="B99" i="33"/>
  <c r="D100" i="33" s="1"/>
  <c r="B498" i="33"/>
  <c r="D499" i="33" s="1"/>
  <c r="B153" i="33"/>
  <c r="D154" i="33" s="1"/>
  <c r="B353" i="40"/>
  <c r="D354" i="40" s="1"/>
  <c r="D263" i="38"/>
  <c r="D265" i="38"/>
  <c r="D266" i="38" s="1"/>
  <c r="D547" i="38"/>
  <c r="D102" i="38"/>
  <c r="D103" i="38" s="1"/>
  <c r="D443" i="43"/>
  <c r="B125" i="29" s="1"/>
  <c r="D547" i="33"/>
  <c r="D547" i="40"/>
  <c r="D265" i="43"/>
  <c r="D266" i="43" s="1"/>
  <c r="B89" i="29" s="1"/>
  <c r="D317" i="43"/>
  <c r="D318" i="43" s="1"/>
  <c r="B98" i="29" s="1"/>
  <c r="D478" i="33"/>
  <c r="D317" i="33"/>
  <c r="D318" i="33" s="1"/>
  <c r="D500" i="43"/>
  <c r="D547" i="43"/>
  <c r="D388" i="43"/>
  <c r="D441" i="38"/>
  <c r="D443" i="38"/>
  <c r="B41" i="43"/>
  <c r="D42" i="43" s="1"/>
  <c r="D441" i="40"/>
  <c r="D355" i="43"/>
  <c r="D357" i="43"/>
  <c r="D358" i="43" s="1"/>
  <c r="B107" i="29" s="1"/>
  <c r="D204" i="40"/>
  <c r="D205" i="40" s="1"/>
  <c r="D204" i="38"/>
  <c r="D205" i="38" s="1"/>
  <c r="B71" i="29"/>
  <c r="D222" i="36"/>
  <c r="D223" i="36" s="1"/>
  <c r="D100" i="36"/>
  <c r="D101" i="36" s="1"/>
  <c r="B116" i="29"/>
  <c r="B80" i="29"/>
  <c r="B62" i="29"/>
  <c r="B134" i="29"/>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56" i="29"/>
  <c r="B57" i="29"/>
  <c r="A8" i="40"/>
  <c r="A7" i="41" s="1"/>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55" i="29"/>
  <c r="A8" i="38"/>
  <c r="A7" i="39" s="1"/>
  <c r="D443" i="33" l="1"/>
  <c r="D444" i="33" s="1"/>
  <c r="B126" i="29" s="1"/>
  <c r="D157" i="33"/>
  <c r="D158" i="33" s="1"/>
  <c r="D155" i="33"/>
  <c r="D101" i="33"/>
  <c r="D102" i="33"/>
  <c r="D103" i="33" s="1"/>
  <c r="D502" i="33"/>
  <c r="D503" i="33" s="1"/>
  <c r="D500" i="33"/>
  <c r="D155" i="38"/>
  <c r="D157" i="38"/>
  <c r="D158" i="38" s="1"/>
  <c r="D500" i="40"/>
  <c r="D502" i="40"/>
  <c r="D503" i="40" s="1"/>
  <c r="D317" i="38"/>
  <c r="D318" i="38" s="1"/>
  <c r="D315" i="38"/>
  <c r="D204" i="33"/>
  <c r="D205" i="33" s="1"/>
  <c r="D202" i="33"/>
  <c r="D265" i="40"/>
  <c r="D266" i="40" s="1"/>
  <c r="D263" i="40"/>
  <c r="D355" i="40"/>
  <c r="D357" i="40"/>
  <c r="D358" i="40" s="1"/>
  <c r="D357" i="38"/>
  <c r="D358" i="38" s="1"/>
  <c r="D355" i="38"/>
  <c r="D43" i="33"/>
  <c r="D390" i="33"/>
  <c r="D391" i="33" s="1"/>
  <c r="D388" i="33"/>
  <c r="D263" i="33"/>
  <c r="D265" i="33"/>
  <c r="D266" i="33" s="1"/>
  <c r="D157" i="40"/>
  <c r="D158" i="40" s="1"/>
  <c r="B75" i="29" s="1"/>
  <c r="D155" i="40"/>
  <c r="D355" i="33"/>
  <c r="D357" i="33"/>
  <c r="D358" i="33" s="1"/>
  <c r="D45" i="38"/>
  <c r="D46" i="38" s="1"/>
  <c r="B56" i="29" s="1"/>
  <c r="D43" i="38"/>
  <c r="D500" i="38"/>
  <c r="D502" i="38"/>
  <c r="D503" i="38" s="1"/>
  <c r="D118" i="39"/>
  <c r="D119" i="39" s="1"/>
  <c r="D133" i="41"/>
  <c r="D134" i="41" s="1"/>
  <c r="D63" i="39"/>
  <c r="D64" i="39" s="1"/>
  <c r="D161" i="39"/>
  <c r="D162" i="39" s="1"/>
  <c r="D63" i="41"/>
  <c r="D64" i="41" s="1"/>
  <c r="D161" i="41"/>
  <c r="D162" i="41" s="1"/>
  <c r="D84" i="39"/>
  <c r="D85" i="39" s="1"/>
  <c r="D133" i="39"/>
  <c r="D134" i="39" s="1"/>
  <c r="D43" i="43"/>
  <c r="D45" i="43"/>
  <c r="D46" i="43" s="1"/>
  <c r="B53" i="29" s="1"/>
  <c r="D149" i="39"/>
  <c r="D150" i="39" s="1"/>
  <c r="D102" i="39"/>
  <c r="D103" i="39" s="1"/>
  <c r="D84" i="41"/>
  <c r="D85" i="41" s="1"/>
  <c r="D102" i="41"/>
  <c r="D103" i="41" s="1"/>
  <c r="D118" i="41"/>
  <c r="D119" i="41" s="1"/>
  <c r="D149" i="41"/>
  <c r="D150" i="41" s="1"/>
  <c r="D548" i="38"/>
  <c r="D549" i="38" s="1"/>
  <c r="B93" i="29"/>
  <c r="B84" i="29"/>
  <c r="B102" i="29"/>
  <c r="B120" i="29"/>
  <c r="B147" i="29"/>
  <c r="D195" i="41"/>
  <c r="B129" i="29"/>
  <c r="B138" i="29"/>
  <c r="B66" i="29"/>
  <c r="B175" i="29"/>
  <c r="B48" i="29"/>
  <c r="B111" i="29"/>
  <c r="D195" i="39"/>
  <c r="B146" i="29"/>
  <c r="B174" i="29"/>
  <c r="B83" i="29"/>
  <c r="B119" i="29"/>
  <c r="B92" i="29"/>
  <c r="B137" i="29"/>
  <c r="B65" i="29"/>
  <c r="B47" i="29"/>
  <c r="B74" i="29"/>
  <c r="B110" i="29"/>
  <c r="D548" i="40" l="1"/>
  <c r="D549" i="40" s="1"/>
  <c r="D548" i="33"/>
  <c r="D549" i="33" s="1"/>
  <c r="D198" i="39"/>
  <c r="D199" i="39" s="1"/>
  <c r="B11" i="39" s="1"/>
  <c r="D198" i="41"/>
  <c r="D199" i="41" s="1"/>
  <c r="B11" i="41" s="1"/>
  <c r="D548" i="43"/>
  <c r="D549" i="43" s="1"/>
  <c r="B12" i="43" s="1"/>
  <c r="B183" i="29"/>
  <c r="B184" i="29"/>
  <c r="B128" i="29"/>
  <c r="B101" i="29"/>
  <c r="B35" i="29" l="1"/>
  <c r="B12" i="40"/>
  <c r="B39" i="29"/>
  <c r="B29" i="29"/>
  <c r="B12" i="38"/>
  <c r="B38" i="29"/>
  <c r="B28" i="29"/>
  <c r="F532" i="31"/>
  <c r="E532" i="31"/>
  <c r="F512" i="31"/>
  <c r="E512" i="31"/>
  <c r="D512" i="31" s="1"/>
  <c r="F498" i="31"/>
  <c r="E498" i="31"/>
  <c r="F476" i="31"/>
  <c r="E476" i="31"/>
  <c r="D476" i="31" s="1"/>
  <c r="B476" i="31" s="1"/>
  <c r="D477" i="31" s="1"/>
  <c r="F439" i="31"/>
  <c r="E439" i="31"/>
  <c r="F386" i="31"/>
  <c r="E386" i="31"/>
  <c r="D386" i="31" s="1"/>
  <c r="F353" i="31"/>
  <c r="E353" i="31"/>
  <c r="F313" i="31"/>
  <c r="E313" i="31"/>
  <c r="D313" i="31" s="1"/>
  <c r="F261" i="31"/>
  <c r="E261" i="31"/>
  <c r="F200" i="31"/>
  <c r="E200" i="31"/>
  <c r="D200" i="31" s="1"/>
  <c r="F153" i="31"/>
  <c r="E153" i="31"/>
  <c r="F99" i="31"/>
  <c r="E99" i="31"/>
  <c r="D99" i="31" s="1"/>
  <c r="F41" i="31"/>
  <c r="E41" i="31"/>
  <c r="F197" i="25"/>
  <c r="D197" i="25" s="1"/>
  <c r="F197" i="35"/>
  <c r="E197" i="35"/>
  <c r="D197" i="35" s="1"/>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D544" i="36"/>
  <c r="D545" i="36" s="1"/>
  <c r="A537" i="36"/>
  <c r="A517" i="36"/>
  <c r="B151" i="29"/>
  <c r="A506" i="36"/>
  <c r="D493" i="36"/>
  <c r="A484" i="36"/>
  <c r="A447" i="36"/>
  <c r="D426" i="36"/>
  <c r="D427" i="36" s="1"/>
  <c r="D417" i="36"/>
  <c r="A394" i="36"/>
  <c r="D387" i="36"/>
  <c r="D388" i="36" s="1"/>
  <c r="A361" i="36"/>
  <c r="A321" i="36"/>
  <c r="D285" i="36"/>
  <c r="A269" i="36"/>
  <c r="A208" i="36"/>
  <c r="D201" i="36"/>
  <c r="A161" i="36"/>
  <c r="D154" i="36"/>
  <c r="D155" i="36" s="1"/>
  <c r="A106" i="36"/>
  <c r="D61" i="36"/>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B200" i="31" l="1"/>
  <c r="D201" i="31" s="1"/>
  <c r="B313" i="31"/>
  <c r="D314" i="31" s="1"/>
  <c r="D478" i="31"/>
  <c r="D480" i="31"/>
  <c r="D481" i="31" s="1"/>
  <c r="B512" i="31"/>
  <c r="D513" i="31" s="1"/>
  <c r="D514" i="31" s="1"/>
  <c r="B99" i="31"/>
  <c r="D100" i="31" s="1"/>
  <c r="B386" i="31"/>
  <c r="D387" i="31" s="1"/>
  <c r="D41" i="31"/>
  <c r="B41" i="31" s="1"/>
  <c r="D153" i="31"/>
  <c r="D261" i="31"/>
  <c r="D353" i="31"/>
  <c r="D439" i="31"/>
  <c r="D498" i="31"/>
  <c r="D532" i="31"/>
  <c r="D161" i="35"/>
  <c r="D162" i="35" s="1"/>
  <c r="D149" i="35"/>
  <c r="D150" i="35" s="1"/>
  <c r="D102" i="35"/>
  <c r="D103" i="35" s="1"/>
  <c r="D118" i="35"/>
  <c r="D119" i="35" s="1"/>
  <c r="D133" i="35"/>
  <c r="D134" i="35" s="1"/>
  <c r="D63" i="35"/>
  <c r="D64" i="35" s="1"/>
  <c r="D42" i="3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B144" i="29"/>
  <c r="B44" i="29"/>
  <c r="D195" i="37"/>
  <c r="B170" i="29"/>
  <c r="D195" i="35"/>
  <c r="B172" i="29"/>
  <c r="B90" i="29"/>
  <c r="B117" i="29"/>
  <c r="B135" i="29"/>
  <c r="B63" i="29"/>
  <c r="B72" i="29"/>
  <c r="B108" i="29"/>
  <c r="D388" i="31" l="1"/>
  <c r="D390" i="31"/>
  <c r="D391" i="31" s="1"/>
  <c r="D101" i="31"/>
  <c r="D102" i="31"/>
  <c r="D103" i="31" s="1"/>
  <c r="D317" i="31"/>
  <c r="D318" i="31" s="1"/>
  <c r="D315" i="31"/>
  <c r="D204" i="31"/>
  <c r="D205" i="31" s="1"/>
  <c r="D202" i="31"/>
  <c r="B532" i="31"/>
  <c r="D533" i="31" s="1"/>
  <c r="D534" i="31" s="1"/>
  <c r="B261" i="31"/>
  <c r="D262" i="31" s="1"/>
  <c r="B353" i="31"/>
  <c r="D354" i="31" s="1"/>
  <c r="B498" i="31"/>
  <c r="D499" i="31" s="1"/>
  <c r="B153" i="31"/>
  <c r="D154" i="31" s="1"/>
  <c r="B439" i="31"/>
  <c r="D440" i="31" s="1"/>
  <c r="D45" i="31"/>
  <c r="D46" i="31" s="1"/>
  <c r="D43" i="31"/>
  <c r="D198" i="35"/>
  <c r="D199" i="35" s="1"/>
  <c r="B11" i="35" s="1"/>
  <c r="D198" i="37"/>
  <c r="D199" i="37" s="1"/>
  <c r="B179" i="29" s="1"/>
  <c r="D390" i="36"/>
  <c r="D391" i="36" s="1"/>
  <c r="B115" i="29" s="1"/>
  <c r="D443" i="36"/>
  <c r="D480" i="36"/>
  <c r="D481" i="36" s="1"/>
  <c r="B133" i="29" s="1"/>
  <c r="D355" i="36"/>
  <c r="D317" i="36"/>
  <c r="D318" i="36" s="1"/>
  <c r="B97" i="29" s="1"/>
  <c r="D265" i="36"/>
  <c r="D266" i="36" s="1"/>
  <c r="B88" i="29" s="1"/>
  <c r="D157" i="36"/>
  <c r="D158" i="36" s="1"/>
  <c r="B70" i="29" s="1"/>
  <c r="D102" i="36"/>
  <c r="B99" i="29"/>
  <c r="B81" i="29"/>
  <c r="B79" i="29"/>
  <c r="B43" i="29"/>
  <c r="B45" i="29"/>
  <c r="D355" i="31" l="1"/>
  <c r="D357" i="31"/>
  <c r="D358" i="31" s="1"/>
  <c r="D500" i="31"/>
  <c r="D502" i="31"/>
  <c r="D503" i="31" s="1"/>
  <c r="D443" i="31"/>
  <c r="D441" i="31"/>
  <c r="D265" i="31"/>
  <c r="D266" i="31" s="1"/>
  <c r="D263" i="31"/>
  <c r="D155" i="31"/>
  <c r="D157" i="31"/>
  <c r="D158" i="31" s="1"/>
  <c r="B25" i="29"/>
  <c r="B180" i="29"/>
  <c r="B11" i="37"/>
  <c r="D444" i="36"/>
  <c r="B124" i="29" s="1"/>
  <c r="D103" i="36"/>
  <c r="B61" i="29" s="1"/>
  <c r="B12" i="33"/>
  <c r="B36" i="29"/>
  <c r="F197" i="32"/>
  <c r="E197" i="32"/>
  <c r="D197" i="32" s="1"/>
  <c r="D543" i="31" l="1"/>
  <c r="B543" i="31" s="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A7" i="32"/>
  <c r="B164" i="29"/>
  <c r="B154" i="29"/>
  <c r="A8" i="31"/>
  <c r="D161" i="32" l="1"/>
  <c r="D162" i="32" s="1"/>
  <c r="D102" i="32"/>
  <c r="D103" i="32" s="1"/>
  <c r="D118" i="32"/>
  <c r="D119" i="32" s="1"/>
  <c r="D133" i="32"/>
  <c r="D134" i="32" s="1"/>
  <c r="D84" i="32"/>
  <c r="D85" i="32" s="1"/>
  <c r="D149" i="32"/>
  <c r="D150" i="32" s="1"/>
  <c r="D544" i="31"/>
  <c r="D547" i="31"/>
  <c r="D63" i="32"/>
  <c r="D64" i="32" s="1"/>
  <c r="B109" i="29"/>
  <c r="B73" i="29"/>
  <c r="B64" i="29"/>
  <c r="D195" i="32"/>
  <c r="B145" i="29"/>
  <c r="B55" i="29"/>
  <c r="B118" i="29"/>
  <c r="B91" i="29"/>
  <c r="B82" i="29"/>
  <c r="B127" i="29"/>
  <c r="B136" i="29"/>
  <c r="D198" i="32" l="1"/>
  <c r="D199" i="32" s="1"/>
  <c r="B11" i="32" s="1"/>
  <c r="D545" i="31"/>
  <c r="B173" i="29" s="1"/>
  <c r="D548" i="31"/>
  <c r="D549" i="31" s="1"/>
  <c r="B100" i="29"/>
  <c r="C191" i="25"/>
  <c r="D194" i="25" s="1"/>
  <c r="D195" i="25" s="1"/>
  <c r="C165" i="25"/>
  <c r="D169" i="25" s="1"/>
  <c r="D170" i="25" s="1"/>
  <c r="C157" i="25"/>
  <c r="C156" i="25"/>
  <c r="C155" i="25"/>
  <c r="C145" i="25"/>
  <c r="C144" i="25"/>
  <c r="C138" i="25"/>
  <c r="C132" i="25"/>
  <c r="C130" i="25"/>
  <c r="C128" i="25"/>
  <c r="C127" i="25"/>
  <c r="C116" i="25"/>
  <c r="C115" i="25"/>
  <c r="C112" i="25"/>
  <c r="C100" i="25"/>
  <c r="C99" i="25"/>
  <c r="C94" i="25"/>
  <c r="C93" i="25"/>
  <c r="D102" i="25" s="1"/>
  <c r="D103" i="25" s="1"/>
  <c r="C82" i="25"/>
  <c r="C80" i="25"/>
  <c r="C77" i="25"/>
  <c r="C76" i="25"/>
  <c r="C75" i="25"/>
  <c r="C61" i="25"/>
  <c r="C60" i="25"/>
  <c r="C56" i="25"/>
  <c r="C51" i="25"/>
  <c r="D52" i="25" s="1"/>
  <c r="D53" i="25" s="1"/>
  <c r="C37" i="25"/>
  <c r="D42" i="25" s="1"/>
  <c r="D43" i="25" s="1"/>
  <c r="D186" i="25"/>
  <c r="D187" i="25" s="1"/>
  <c r="D177" i="25"/>
  <c r="D178" i="25" s="1"/>
  <c r="C26" i="25"/>
  <c r="D33" i="25" s="1"/>
  <c r="D34" i="25" s="1"/>
  <c r="D22" i="25"/>
  <c r="D23" i="25" s="1"/>
  <c r="J178" i="29"/>
  <c r="J169" i="29"/>
  <c r="J160" i="29"/>
  <c r="J150" i="29"/>
  <c r="J141" i="29"/>
  <c r="J132" i="29"/>
  <c r="J123" i="29"/>
  <c r="J114" i="29"/>
  <c r="J105" i="29"/>
  <c r="J96" i="29"/>
  <c r="J87" i="29"/>
  <c r="J78" i="29"/>
  <c r="J69" i="29"/>
  <c r="J60" i="29"/>
  <c r="J51" i="29"/>
  <c r="J42" i="29"/>
  <c r="J33" i="29"/>
  <c r="J23" i="29"/>
  <c r="D63" i="25" l="1"/>
  <c r="D64" i="25" s="1"/>
  <c r="D133" i="25"/>
  <c r="D134" i="25" s="1"/>
  <c r="D149" i="25"/>
  <c r="D150" i="25" s="1"/>
  <c r="B182" i="29"/>
  <c r="D118" i="25"/>
  <c r="D119" i="25" s="1"/>
  <c r="D84" i="25"/>
  <c r="D85" i="25" s="1"/>
  <c r="D161" i="25"/>
  <c r="D162" i="25" s="1"/>
  <c r="B27" i="29"/>
  <c r="B37" i="29"/>
  <c r="B12" i="31"/>
  <c r="D198" i="25" l="1"/>
  <c r="D199" i="25" s="1"/>
  <c r="B11" i="25" s="1"/>
  <c r="B46" i="29"/>
  <c r="D45" i="36"/>
  <c r="D46" i="36" s="1"/>
  <c r="B52" i="29" s="1"/>
  <c r="B26" i="29" l="1"/>
  <c r="B181" i="29"/>
  <c r="D548" i="36"/>
  <c r="D549" i="36" s="1"/>
  <c r="B12" i="36" l="1"/>
  <c r="B34" i="29"/>
  <c r="B24" i="29"/>
</calcChain>
</file>

<file path=xl/sharedStrings.xml><?xml version="1.0" encoding="utf-8"?>
<sst xmlns="http://schemas.openxmlformats.org/spreadsheetml/2006/main" count="5440" uniqueCount="674">
  <si>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</si>
  <si>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</si>
  <si>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</si>
  <si>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</si>
  <si>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</si>
  <si>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</si>
  <si>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</si>
  <si>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</si>
  <si>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</si>
  <si>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</si>
  <si>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</si>
  <si>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</si>
  <si>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</si>
  <si>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</si>
  <si>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</si>
  <si>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</si>
  <si>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</si>
  <si>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</si>
  <si>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</si>
  <si>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</si>
  <si>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</si>
  <si>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</si>
  <si>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</si>
  <si>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</si>
  <si>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</si>
  <si>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</si>
  <si>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</si>
  <si>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</si>
  <si>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</si>
  <si>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</si>
  <si>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</si>
  <si>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</si>
  <si>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</si>
  <si>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</si>
  <si>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</si>
  <si>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</si>
  <si>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</si>
  <si>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</si>
  <si>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</si>
  <si>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</si>
  <si>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</si>
  <si>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</si>
  <si>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</si>
  <si>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</si>
  <si>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</si>
  <si>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</si>
  <si>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</si>
  <si>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</si>
  <si>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</si>
  <si>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</si>
  <si>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</si>
  <si>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</si>
  <si>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</si>
  <si>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</si>
  <si>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</si>
  <si>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</si>
  <si>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</si>
  <si>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</si>
  <si>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</si>
  <si>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</si>
  <si>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</si>
  <si>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</si>
  <si>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</si>
  <si>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</si>
  <si>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</si>
  <si>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</si>
  <si>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</si>
  <si>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</si>
  <si>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</si>
  <si>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</si>
  <si>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</si>
  <si>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</si>
  <si>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</si>
  <si>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</si>
  <si>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</si>
  <si>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</si>
  <si>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</si>
  <si>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</si>
  <si>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</si>
  <si>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</si>
  <si>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</si>
  <si>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</si>
  <si>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</si>
  <si>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</si>
  <si>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</si>
  <si>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</si>
  <si>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</si>
  <si>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</si>
  <si>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</si>
  <si>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</si>
  <si>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</si>
  <si>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</si>
  <si>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</si>
  <si>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</si>
  <si>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</si>
  <si>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</si>
  <si>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</si>
  <si>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</si>
  <si>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</si>
  <si>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</si>
  <si>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</si>
  <si>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</si>
  <si>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</si>
  <si>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</si>
  <si>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</si>
  <si>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</si>
  <si>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</si>
  <si>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</si>
  <si>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</si>
  <si>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</si>
  <si>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</si>
  <si>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</si>
  <si>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</si>
  <si>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</si>
  <si>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</si>
  <si>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</si>
  <si>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</si>
  <si>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</si>
  <si>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</si>
  <si>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</si>
  <si>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</si>
  <si>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</si>
  <si>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</si>
  <si>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</si>
  <si>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</si>
  <si>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</si>
  <si>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</si>
  <si>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</si>
  <si>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</si>
  <si>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</si>
  <si>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</si>
  <si>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</si>
  <si>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</si>
  <si>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</si>
  <si>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</si>
  <si>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</si>
  <si>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</si>
  <si>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</si>
  <si>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</si>
  <si>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</si>
  <si>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</si>
  <si>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</si>
  <si>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</si>
  <si>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</si>
  <si>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</si>
  <si>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</si>
  <si>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</si>
  <si>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</si>
  <si>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</si>
  <si>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</si>
  <si>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</si>
  <si>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</si>
  <si>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</si>
  <si>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</si>
  <si>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</si>
  <si>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</si>
  <si>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</si>
  <si>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</si>
  <si>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</si>
  <si>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</si>
  <si>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</si>
  <si>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</si>
  <si>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</si>
  <si>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</si>
  <si>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</si>
  <si>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</si>
  <si>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</si>
  <si>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</si>
  <si>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</si>
  <si>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</si>
  <si>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</si>
  <si>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</si>
  <si>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</si>
  <si>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</si>
  <si>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</si>
  <si>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</si>
  <si>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</si>
  <si>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</si>
  <si>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</si>
  <si>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</si>
  <si>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</si>
  <si>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</si>
  <si>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</si>
  <si>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</si>
  <si>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</si>
  <si>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</si>
  <si>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</si>
  <si>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</si>
  <si>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</si>
  <si>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</si>
  <si>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</si>
  <si>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</si>
  <si>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</si>
  <si>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</si>
  <si>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</si>
  <si>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</si>
  <si>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</si>
  <si>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</si>
  <si>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</si>
  <si>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</si>
  <si>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</si>
  <si>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</si>
  <si>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</si>
  <si>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</si>
  <si>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</si>
  <si>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</si>
  <si>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</si>
  <si>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</si>
  <si>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</si>
  <si>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</si>
  <si>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</si>
  <si>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</si>
  <si>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</si>
  <si>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</si>
  <si>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</si>
  <si>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</si>
  <si>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</si>
  <si>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</si>
  <si>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</si>
  <si>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</si>
  <si>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</si>
  <si>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</si>
  <si>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</si>
  <si>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</si>
  <si>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</si>
  <si>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</si>
  <si>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</si>
  <si>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</si>
  <si>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</si>
  <si>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</si>
  <si>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</si>
  <si>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</si>
  <si>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</si>
  <si>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</si>
  <si>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</si>
  <si>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</si>
  <si>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</si>
  <si>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</si>
  <si>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</si>
  <si>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</si>
  <si>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</si>
  <si>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</si>
  <si>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</si>
  <si>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</si>
  <si>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</si>
  <si>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</si>
  <si>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</si>
  <si>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</si>
  <si>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</si>
  <si>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</si>
  <si>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</si>
  <si>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</si>
  <si>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</si>
  <si>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</si>
  <si>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</si>
  <si>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</si>
  <si>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</si>
  <si>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</si>
  <si>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</si>
  <si>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</si>
  <si>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</si>
  <si>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</si>
  <si>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</si>
  <si>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</si>
  <si>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</si>
  <si>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</si>
  <si>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</si>
  <si>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</si>
  <si>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</si>
  <si>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</si>
  <si>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</si>
  <si>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</si>
  <si>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</si>
  <si>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</si>
  <si>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</si>
  <si>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</si>
  <si>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</si>
  <si>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</si>
  <si>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</si>
  <si>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</si>
  <si>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</si>
  <si>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</si>
  <si>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</si>
  <si>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</si>
  <si>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</si>
  <si>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</si>
  <si>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</si>
  <si>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</si>
  <si>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</si>
  <si>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</si>
  <si>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</si>
  <si>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</si>
  <si>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</si>
  <si>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</si>
  <si>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</si>
  <si>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</si>
  <si>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</si>
  <si>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</si>
  <si>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</si>
  <si>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</si>
  <si>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</si>
  <si>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</si>
  <si>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</si>
  <si>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</si>
  <si>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</si>
  <si>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</si>
  <si>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</si>
  <si>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</si>
  <si>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</si>
  <si>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</si>
  <si>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</si>
  <si>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</si>
  <si>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</si>
  <si>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</si>
  <si>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</si>
  <si>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</si>
  <si>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</si>
  <si>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</si>
  <si>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</si>
  <si>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</si>
  <si>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</si>
  <si>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</si>
  <si>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</si>
  <si>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</si>
  <si>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</si>
  <si>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</si>
  <si>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</si>
  <si>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</si>
  <si>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</si>
  <si>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</si>
  <si>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</si>
  <si>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</si>
  <si>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</si>
  <si>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</si>
  <si>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</si>
  <si>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</si>
  <si>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</si>
  <si>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</si>
  <si>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</si>
  <si>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</si>
  <si>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</si>
  <si>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</si>
  <si>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</si>
  <si>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</si>
  <si>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</si>
  <si>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</si>
  <si>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</si>
  <si>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</si>
  <si>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</si>
  <si>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</si>
  <si>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</si>
  <si>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</si>
  <si>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</si>
  <si>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</si>
  <si>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</si>
  <si>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</si>
  <si>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</si>
  <si>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</si>
  <si>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</si>
  <si>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</si>
  <si>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</si>
  <si>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</si>
  <si>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</si>
  <si>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</si>
  <si>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</si>
  <si>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</si>
  <si>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</si>
  <si>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</si>
  <si>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</si>
  <si>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</si>
  <si>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</si>
  <si>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</si>
  <si>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</si>
  <si>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</si>
  <si>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</si>
  <si>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</si>
  <si>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</si>
  <si>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</si>
  <si>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</si>
  <si>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</si>
  <si>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</si>
  <si>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</si>
  <si>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</si>
  <si>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</si>
  <si>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</si>
  <si>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</si>
  <si>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</si>
  <si>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</si>
  <si>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</si>
  <si>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</si>
  <si>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</si>
  <si>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</si>
  <si>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</si>
  <si>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</si>
  <si>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</si>
  <si>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</si>
  <si>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</si>
  <si>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</si>
  <si>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</si>
  <si>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</si>
  <si>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</si>
  <si>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</si>
  <si>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</si>
  <si>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</si>
  <si>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</si>
  <si>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</si>
  <si>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</si>
  <si>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</si>
  <si>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Dr Mejed Heni - M. Souheil Draoui</t>
  </si>
  <si>
    <t>M. Slaheddine (Chef rayon PFT) - M. Chaker (Chef rayon PGC) (Le DM était absent)</t>
  </si>
  <si>
    <t>Bizerte</t>
  </si>
  <si>
    <t>La propreté est à renforcer. Une petite corbeille est à mettre en place.</t>
  </si>
  <si>
    <t xml:space="preserve">Renforcer le nettoyage quotidien en dessous </t>
  </si>
  <si>
    <t>Le remplissage n'était pas claire. Prévoir une ligne pour les œufs et une autre pour les fruits.</t>
  </si>
  <si>
    <t>Respecter le remplissage des cases dans le tableau de traçabilité et veiller au classement des fiches.</t>
  </si>
  <si>
    <t>Les étiquettes des sablés de "La maison du boulanger" au chocolat ne précisent pas la présence de confiture.
L'étiquette des kaaks de la maison essaada mentionne la présence de sésame sans qu'il ne soit présent.</t>
  </si>
  <si>
    <t>Les enregistrements ne sont pas quotidiens.</t>
  </si>
  <si>
    <t>Accumulation de déchets derrière le meuble froid des charcuteries.</t>
  </si>
  <si>
    <t>Les températures de cuisson sont enregistrées 80° par défaut. La mesure de la température n'est pas assurée au cœur du produit.
Le système HACCP n'est pas maîtrisé</t>
  </si>
  <si>
    <t>Mesurer la température à cœur du produit à la fin de la cuisson pour décider si le produit est cuit ou pas.  Enregistrer les valeurs trouvées.</t>
  </si>
  <si>
    <t xml:space="preserve">Une panne est survenue au niveau de l'évaporateur du laboratoire. La fabrication a lieu dans le stand. </t>
  </si>
  <si>
    <t>Les heures de fin d'exposition ne sont pas toujours enregistrées.</t>
  </si>
  <si>
    <t>Un sac de restes de charcuteries non identifié était stocké dans un meuble neutre.</t>
  </si>
  <si>
    <t>Stagnation des eaux de dégivrage dans le meuble derrière le stand.</t>
  </si>
  <si>
    <t>Respecter l'enregistrement des cases et procéder au maintien des dates d'emballage initiales même si le client le demande.</t>
  </si>
  <si>
    <t>M. Hassen travaille à la charcuterie et à la poissonnerie. Entre les deux secteurs le devant jetable n'avait pas été remplacé.</t>
  </si>
  <si>
    <t>Le mélangeur et le poussoir n'étaient pas propres.</t>
  </si>
  <si>
    <t>LS: Les quantités des produits finis ne sont pas enregistrées.
Les origines des parages pour la viande hachée ne sont pas enregistrées</t>
  </si>
  <si>
    <t>L'ancien rapport n'était pas affiché</t>
  </si>
  <si>
    <t>Les produits frais n'étaient balisés qu'en français.</t>
  </si>
  <si>
    <t>Absence de savon (Prévoir un flacon de savon liquide en attendant l'installation du distributeur).</t>
  </si>
  <si>
    <t>Un carton de mort aux rats était rangé à côté des produits alimentaires</t>
  </si>
  <si>
    <t>Séparer totalement les produits toxiques et dangereux des produits alimentaires et interdire leur manipulation.</t>
  </si>
  <si>
    <t>La zone retour des pâtes alimentaires n'est pas identifiée</t>
  </si>
  <si>
    <t>Procéder à une formation en interne en urgence.</t>
  </si>
  <si>
    <t>Présence de reste de pâtes alimentaires au sol</t>
  </si>
  <si>
    <t>L'état de fraîcheur des mandarines n'était pas satisfaisant</t>
  </si>
  <si>
    <t>Hassen (charcuterie et traiteur) et Mariem (terminal de cuisson) manquent de formation sur la gestion du rayon et HACCP
Semir (charcuterie) est un ancien caissier, aucune formation ne lui a été dispensée en BPH et HACCP.</t>
  </si>
  <si>
    <t>Les grilles de la bouche d'aération au niveau du stock était démontés.</t>
  </si>
  <si>
    <t>Trois afficheurs au niveau des meubles froids d'exposition n'étaient pas en marche.</t>
  </si>
  <si>
    <t>Présence de givre au niveau de l'évaporateur du meuble froid.</t>
  </si>
  <si>
    <t>La résine était écaillée au niveau du sas d'entrée.</t>
  </si>
  <si>
    <t xml:space="preserve">La résine était écaillée au niveau des couloires. </t>
  </si>
  <si>
    <t>Absence de local poubelle. Veuillez aménager un local adapté à cet effet.</t>
  </si>
  <si>
    <t>La plupart des DEIV étaient proches des meubles et n'étaient pas en marche le jour de l'audit.
Vérifier la fixation des portes-appâts.</t>
  </si>
  <si>
    <t>Taux de réalisation du plan d'action précédent</t>
  </si>
  <si>
    <t>Revoir l'emplacement des DEIV et assurer le fonctionnement de ces derniers.
Demander au prestataire de lutte contre les rongeurs de fixer les portes-appâts</t>
  </si>
  <si>
    <t>Tarte au citron 6/8 emballée le 06/02 et issue d'un carton ouvert le 11/01. L'ouverture du carton n'était pas enregistrée
Crème au beurre chocolatX3 emballée le 06/02 et issue d'un carton ouvert le 14/01 (20 unités). Depuis l'ouverture 17 unités du même carton ont été emballées, et 10 seulement sont encore dans le carton. L'origine des 7 autres unités est inconnue.
Absence de la fiche de traçabilité du 26/01</t>
  </si>
  <si>
    <t>Enregistrer les heures de fin d'exposition</t>
  </si>
  <si>
    <t>Dans les pratiques de découpe les morceaux de fromage emballés et découpés en cubes pour le client sont réétiquetés. Cette pratique a été constaté sur 2 barquettes de masdam, réétiqueté le 21/02. La date d'ouverture de la meule mère n'a pas été précisée.</t>
  </si>
  <si>
    <t>La durées des vies des fromages frais ne peut être suivie car les dates des ouvertures n'étaient pas inscrites. Idem pour les restes des boudins de charcuteries.</t>
  </si>
  <si>
    <t>Les grattoirs métalliques sont interdits
L'usage des insecticides sous pression est interdit</t>
  </si>
  <si>
    <t>Chambre froide négative présentant des traces de liquide recouverts par du givre</t>
  </si>
  <si>
    <t>Absence de de savon liquide et de papier essuie main dans les sanitaires des femmes</t>
  </si>
  <si>
    <t>M Samir qui est à l'origine un caissier travail dans la charcuterie et fromage avant même d'avoir reçu les résultats d'analyses et le certificat d'aptitude au travail au rayon frais.</t>
  </si>
  <si>
    <t>Le porte-appât dans l'escalier n'était pas fix. Il était vide.</t>
  </si>
  <si>
    <t>Résine écaillée</t>
  </si>
  <si>
    <t>Les produits surgelés étaient couverts de givre dans le meuble froid négatif</t>
  </si>
  <si>
    <t>Réparer les afficheurs</t>
  </si>
  <si>
    <t>Le haut des chambres froides n'est pas accessible pour le nettoyage. Une protection est à prévoir.</t>
  </si>
  <si>
    <t>La résine du sol est abîmée</t>
  </si>
  <si>
    <t>Les grilles doivent être nettoyées</t>
  </si>
  <si>
    <t>Nettoyer les grilles</t>
  </si>
  <si>
    <t>Local en entretien</t>
  </si>
  <si>
    <t>Le meuble froid au niveau du coin traiteur n'était pas en marche le jour de l'audit.</t>
  </si>
  <si>
    <t>Réparer cet élément</t>
  </si>
  <si>
    <t>Les poignets de la rôtissoire étaient démontées</t>
  </si>
  <si>
    <t>La peinture était écaillée sur une étagère dans le meuble froid d'exposition.
Le sol de la chambre froide est fissuré, de l'eau sort en marchant dessus.</t>
  </si>
  <si>
    <t>Réparer ces éléments et solutionner le problème des fuites d'eau.</t>
  </si>
  <si>
    <t>La portière du meuble froid ne tient pas fermée. Égouttage d'eau depuis l'évaporateur sur l'étagère à l'intérieur du même meuble.
La résine du sol était écaillée. De l'eau sort du sol en marchant dessus.</t>
  </si>
  <si>
    <t>Réparer le système de fermeture de la portière pour garder le froid et résoudre le problème au niveau de l'évaporateur.
Solutionner le problème de l'eau au sol.</t>
  </si>
  <si>
    <t xml:space="preserve">Revoir l'étanchéité de la porte intérieure de la chambre froide des viandes. </t>
  </si>
  <si>
    <t>Développement de rouille autour de la machine à glace.</t>
  </si>
  <si>
    <t>Présence de trace de rouille sur les étagères au niveau de la chambre froide de la poissonnerie</t>
  </si>
  <si>
    <t>Nettoyer les extracteurs.</t>
  </si>
  <si>
    <t xml:space="preserve">Absence de distributeur de savon liquide dans les vestiaires des hommes </t>
  </si>
  <si>
    <t>Absence de distributeurs de papier essuie main</t>
  </si>
  <si>
    <t>Fournir les éléments nécessaires</t>
  </si>
  <si>
    <t>Absence de distributeur de savon liquide dans la poissonnerie</t>
  </si>
  <si>
    <t>Stagnation d'eau persistante dans la plonge de la boucherie.</t>
  </si>
  <si>
    <t>Absence de local. Une benne sert à collecter tous les déchets et sans protection.</t>
  </si>
  <si>
    <t>Prévoir un local.</t>
  </si>
  <si>
    <t xml:space="preserve">Stagnation d'eau persistante dans la plonge de la boucherie </t>
  </si>
  <si>
    <t>Plan d'action partiellement mis en place.</t>
  </si>
  <si>
    <t>Présence de givre dans la meuble froid négatif PLS.</t>
  </si>
  <si>
    <t>Correct.</t>
  </si>
  <si>
    <t>Correcte.</t>
  </si>
  <si>
    <t>La chambre froide manquait de propreté.</t>
  </si>
  <si>
    <t xml:space="preserve">Les soufflets et les pâtés étaient exposés à température ambiante ,vu l'absence de meuble froid. La fiche d'enregistrement qui est destinée à une exposition au froid ,n'indiquait pas la durée d'exposition. </t>
  </si>
  <si>
    <t>Une forte odeur de javel se dégageait de la chambre froide. Utiliser les produits désinfectants appropriés pour les CF.</t>
  </si>
  <si>
    <t>Présence d'un boudin de saucisson à l'ail entamé depuis le 29/04/2018 . Vérifier la durée de vie secondaire des produits après ouverture.</t>
  </si>
  <si>
    <t>Deux thermomètres distincts étaient utilisés : l'un pour la charcuterie et l'autre pour les fromages . Veuillez identifier chacun d'eux.</t>
  </si>
  <si>
    <t>Stagnation d'eau au niveau du comptoir frigorifique derrière le stand. Une attention particulière devrait être accordée au produits déposés en contact direct avec l'eau stagnante.</t>
  </si>
  <si>
    <t>L'exposition des produits était effectuée en libre service.</t>
  </si>
  <si>
    <t>Présence de cartons contenant des films protecteurs au niveau du laboratoire . Prévoir des bacs en plastique pour le rangement au niveau du laboratoire.</t>
  </si>
  <si>
    <t>Veuillez effectuer l'enregistrement de la traçabilité de tous les produits mis au niveau du linéaire.</t>
  </si>
  <si>
    <t>Seul le plan d'action était disponible.</t>
  </si>
  <si>
    <t>Les murs de glaces et le glaçage était correctes.</t>
  </si>
  <si>
    <t>Absence de savon liquide vu que le distributeur était démonté.</t>
  </si>
  <si>
    <t>Des morceaux de potirons emballés ,n'étaient pas étiquetés .</t>
  </si>
  <si>
    <t>La propreté au niveau de la réserve n'était pas satisfaisante . Améliorer le nettoyage et le rangement.</t>
  </si>
  <si>
    <t>Entreposage des sacs de sucre sur des palettes en bois . Prévoir des palettes en plastique pour cet usage.</t>
  </si>
  <si>
    <t>L'harissa et la pâte d'ail n'étaient pas protégés par un film protecteur.</t>
  </si>
  <si>
    <t>Absence de savon liquide au niveau des sanitaires.
Absence de papier essuie-mains.</t>
  </si>
  <si>
    <t>Fournir du savon et de papier essuie-mains au niveau des sanitaires.</t>
  </si>
  <si>
    <t>Dernier passage de la société prestataire: le 24/04/2018.</t>
  </si>
  <si>
    <t>Les résultats d'analyses et les certificats d'aptitude étaient disponibles.</t>
  </si>
  <si>
    <t>Une formation en interne était effectuée pour le personnel ,suite à la remarque du dernier rapport.</t>
  </si>
  <si>
    <t>Absence de local poubelle.</t>
  </si>
  <si>
    <t>Dr Raja Bouhalfaya et Mme Mariem Lahmer</t>
  </si>
  <si>
    <t>Directeur du magasin et chefs rayons</t>
  </si>
  <si>
    <t>Le quai de la réception n'était pas protégé par un préau.</t>
  </si>
  <si>
    <t>Le revêtement du sol était écaillé au niveau des couloirs.</t>
  </si>
  <si>
    <t>Présence de traces de rouilles au niveau des étagères d'exposition.</t>
  </si>
  <si>
    <t>Hygrométrie mesurée: 58%. Conforme.</t>
  </si>
  <si>
    <t>Le revêtement du sol de la chambre froide était fortement crevassé .</t>
  </si>
  <si>
    <t>Veuillez assurer la réparation du sol .</t>
  </si>
  <si>
    <t>Le couvercle d'une partie du meuble des produits surgelés était démonté.</t>
  </si>
  <si>
    <t>Meuble des yaourts:
Température affichée: 4°C
Température mesurée : 2,2°C.</t>
  </si>
  <si>
    <t>Présence d'égouttage au niveau du meuble d'exposition des produits des surgelés  ,avec accumulation de givre.</t>
  </si>
  <si>
    <t>Les fours n'étaient pas reliés aux systèmes d'extraction.</t>
  </si>
  <si>
    <t>Température affichée:4,9°C.</t>
  </si>
  <si>
    <t>Egouttage d'eau depuis l'évaporateur du laboratoire.</t>
  </si>
  <si>
    <t>Le revêtement du sol était écaillé. Infiltration d'eau en provenance du laboratoire du traiteur.</t>
  </si>
  <si>
    <t>Veuillez effectuer les réparations nécessaires.</t>
  </si>
  <si>
    <t>Présence d'une importante infiltration d'eau au niveau du local  de ce fait le local était hors service.</t>
  </si>
  <si>
    <t>Les poignées du rôtissoire étaient démontées.</t>
  </si>
  <si>
    <t>Les portières du comptoir frigorifique au niveau du stand se fermaient difficilement ,avec présence de stagnation d'eau de dégivrage à l'intérieur du meuble.</t>
  </si>
  <si>
    <t>Température affichée : 4°C
Température mesurée : 3,8°C</t>
  </si>
  <si>
    <t>Température mesurée : 4,6°C</t>
  </si>
  <si>
    <t>Le revêtement du sol était écaillé ,notamment à l'entrée du laboratoire.</t>
  </si>
  <si>
    <t>Température mesurée :1,8°C.</t>
  </si>
  <si>
    <t>Température affichée : 3°C
Température mesurée : 2,4°C.</t>
  </si>
  <si>
    <t>Température mesurée:2,2°C</t>
  </si>
  <si>
    <t>Présence de traces de rouille à l'intérieur de la machine à glace.</t>
  </si>
  <si>
    <t>Fournir cet élément.</t>
  </si>
  <si>
    <t>Le poste lave-mains au niveau du terminal de cuisson était non fonctionnel.</t>
  </si>
  <si>
    <t>Présence de traces de rouille au niveau de la machine à glaces et au niveau des étagères du rayon PGC.</t>
  </si>
  <si>
    <t>La porte de la réception manquait d'étanchéité par-dessous.</t>
  </si>
  <si>
    <t>Absence de local poubelle ,les déchets étaient entreposés dans une benne à proximité du magasin.</t>
  </si>
  <si>
    <t>Prévoir un local poubelle protégé.</t>
  </si>
  <si>
    <t>Problèmes de stagnation d'eau au niveau du local de préparation du traiteur .
Stagnation d'eau au niveau des sanitaires des hommes.</t>
  </si>
  <si>
    <t>Le grillage au niveau du monte-charges était démonté.</t>
  </si>
  <si>
    <t>Absence de distributeurs de savon au niveau des sanitaires.
Absence de distributeur au niveau du rayon poissonnerie.</t>
  </si>
  <si>
    <t>Test de traçabilité pour les deux articles : assortiment x4 et Forêt noire : correct.</t>
  </si>
  <si>
    <t xml:space="preserve">Absence d'enregistrement de la traçabilité pour les deux articles :
-Hauts de cuisse de poulets 
-Pilons de poulets 
Emballés le 21/05 et mis au niveau du rayon d'exposition. </t>
  </si>
  <si>
    <t>Egouttage d'eau sur les pots de crèmes glacées ,avec présence de morceaux de glaces et de givre à l'intérieur du meuble.</t>
  </si>
  <si>
    <t>Le poste lave-mains n'était pas fonctionnel.</t>
  </si>
  <si>
    <t>Les heures de fin d'exposition n'étaient pas toujours mentionnées au niveau des enregistrements. Exemple : pour le 19/05 et le 21/05.</t>
  </si>
  <si>
    <t xml:space="preserve"> Prévoir un endroit approprié pour l'entreposage de ces produits.</t>
  </si>
  <si>
    <t xml:space="preserve">Certains DEIV étaient non fonctionnels : poissonnerie ,terminal de cuisson  ,et FLEG.
Le porte-appât au niveau des escaliers n'était pas fixé.
</t>
  </si>
  <si>
    <t>Veuillez remettre en marche les DEIV non fonctionnels et assurer la fixation des portes appâts.</t>
  </si>
  <si>
    <t>L'état de propreté au niveau des montes charges n'était pas satisfaisant. Améliorer le nettoyage à ce niveau.</t>
  </si>
  <si>
    <t>Contrôle poids des pains : conformes.
Flute traditionnelle : 268g
Pain au son : 222g
Pain de campagne: 200g
Pain complet : 218g.</t>
  </si>
  <si>
    <t xml:space="preserve">Utilisation correcte des cadenciers de cuisson et de fabrication </t>
  </si>
  <si>
    <t>L'huile de friture était de couleur brunâtre . Veuillez maintenir un changement régulier(tous les 2 jours) et une filtration quotidienne de l'huile.</t>
  </si>
  <si>
    <t>Présence d'un sachet de fromage râpé du fournisseur "Meriah" ,qui n'était pas complétement fermé .Il est nécessaire d'assurer une protection efficace du produit surtout que le meuble présentait un problème d'égouttage et de stagnation d'eau.</t>
  </si>
  <si>
    <t>Un morceau de fromage Land 'Or (Gruyère) entamé ,était non identifié par une date d'entame.Il est nécessaire de mentionner les dates d'ouvertures.</t>
  </si>
  <si>
    <t>Un stock de papiers essuie-mains ,de paquets de gants et de produits désinfectants ,était retrouvé au  niveau du local poubelle de la boucherie.</t>
  </si>
  <si>
    <t>Présence d'une caisse de poissons variés ,dont la date de réception était indiquée le 16/05. L'état de fraicheur des poissons était médiocre: œil concave et chair flasque. Veuillez renforcer le contrôle de l'état de fraicheur des produits.</t>
  </si>
  <si>
    <t>Présence de piqures de moisissures au niveau de la partie inférieure des étagères. Renforcer le nettoyage.</t>
  </si>
  <si>
    <t>Présence de givre au niveau du meuble d'exposition des surgelés.</t>
  </si>
  <si>
    <t>Absence de distributeurs de papier essuie-mains au niveau des sanitaires.</t>
  </si>
  <si>
    <t>Veuillez assurer la réparation des portières du meuble ,et trouver une solution au problème d'égouttage d'eau.</t>
  </si>
  <si>
    <t>Les mêmes opérateurs pour les stands Traiteur et charcuterie/fromages. Veillez au lavage rigoureux des mains et au port de devants jetables entre les opérations.</t>
  </si>
  <si>
    <t>Présence de boudins de fromage à râper de la marque "Pizzaiolo",dont les mentions DF,DLC et numéro de lots étaient illisibles. Aviser le fournisseur sur cet écart.</t>
  </si>
  <si>
    <t>Un ravier de variantes et un autre contenant des olives étaient dépourvus de louches individuelles.</t>
  </si>
  <si>
    <t>Importante stagnation d'eau ,et développement de moisissures signe d'une forte humidité au niveau du laboratoire.</t>
  </si>
  <si>
    <t>Le pinceau utilisé pour la dorurue ,était dans un état d'usure avancée. Risque de dangers physiques.</t>
  </si>
  <si>
    <t>L'utilisation des grattoirs métalliques est interdite.</t>
  </si>
  <si>
    <t>Veuillez mentionner les heures de fin d'exposition des différents produits exposés à température ambiante.</t>
  </si>
  <si>
    <t>La température à cœur prélévée était de l'ordre de 3,1°C. Cette élévation de température peut être dûe à la chaleur émise par les spots lumineux juste au dessus du stand.</t>
  </si>
  <si>
    <t>Dr Mejed Heni</t>
  </si>
  <si>
    <t>M. Slaheddine (PFT)</t>
  </si>
  <si>
    <t>Encombrement de la zone, et accumulation de déchets.</t>
  </si>
  <si>
    <t>Les deux monte charges n'étaient pas propres. Accumulation de déchets dans la chambre du moteur du petit.</t>
  </si>
  <si>
    <t>Renforcer le nettoyage</t>
  </si>
  <si>
    <t>Zone trop étroite</t>
  </si>
  <si>
    <t>Voir technique</t>
  </si>
  <si>
    <t>Les pains ne portaient aucune identification.</t>
  </si>
  <si>
    <t>Le 05/07, emballage de 4*6 chocolat d'un carton ouvert le 29/04.
Le 25/06: emballage du même article depuis un carton ouvert le 23/05.
Le 05/06 emballage du même article depuis un carton ouvert le 09/05.</t>
  </si>
  <si>
    <t>Technique</t>
  </si>
  <si>
    <t>Veiller au maintien des étiquettes des fournisseurs.</t>
  </si>
  <si>
    <t>Le contrôleur doit être différent de celui qui a nettoyé.</t>
  </si>
  <si>
    <t>Propreté moyenne. Stagnation d'eau persistante.</t>
  </si>
  <si>
    <t>La friteuse n'était pas propre</t>
  </si>
  <si>
    <t>Absence d'un opérateur pour le rayon traiteur. L'opératrice en charge de la fromagerie avec une tenue du rayon fleg assurait le service avec des gants.</t>
  </si>
  <si>
    <t>Le post ne doit jamais être vacant.</t>
  </si>
  <si>
    <t>L'huile était d'aspect foncée avec des débris de chapelure.</t>
  </si>
  <si>
    <t>Opération assurée par la pâtisserie.</t>
  </si>
  <si>
    <t>Certaines cases dans la fiche de traçabilité n'étaient pas remplies. 
Le 05/07: la traçabilité indique 24 poulets du lot 18181, alors que la vente indique 13, sans casse.
Le 06/07: utilisation d'un nouveau lot 18186, absence dans la réception des matières premières. 13 unités tracées et 16 cuites.
Le 07/07: utilisation d'un nouveau lot 18187, idem pour le cas au dessus.
Le lot réceptionné le 02/07 n'a pas été achevé.</t>
  </si>
  <si>
    <t>Renforcer les contrôles des remplissages sur les fiches de traçabilité.</t>
  </si>
  <si>
    <t>Port de la tenue du rayon FLEG</t>
  </si>
  <si>
    <t>Renforcer le nettoyage du trancheur</t>
  </si>
  <si>
    <t>2 morceaux de fromages fumés et une barquettes de ricotta n'étaient pas identifiés.</t>
  </si>
  <si>
    <t>Un produit ne doit être exposé qu'après étiquetage.</t>
  </si>
  <si>
    <t>Pour le masdam dutch; emballé le 29/07 issu d'une meule entamée le 29/07 alors que le 31/07 emballage d'un morceau issu d'une meule entamée le 24/07.</t>
  </si>
  <si>
    <t>D'après les testes de traçabilité la viande hachée ne proviendrait pas seulement de l'avant. Le reste des produits incorporé est méconnu.</t>
  </si>
  <si>
    <t>Absence de l'ancien rapport et de son plan d'action</t>
  </si>
  <si>
    <t>Mettre les documents à disposition</t>
  </si>
  <si>
    <t>Absence de papier et de savon</t>
  </si>
  <si>
    <t>Fournir ces éléments seuls en attendant de réparer le lave-mains</t>
  </si>
  <si>
    <t>2 sachets de orange chips "O'sole moi" n'étaient pas clairement étiquetés.</t>
  </si>
  <si>
    <t>La propreté est à renforcer en particulier en dessous des palettes.</t>
  </si>
  <si>
    <t>Un paquet chips exposé était périmé depuis 08/05/2018</t>
  </si>
  <si>
    <t>Les meubles n'étaient pas propres. Accumulation de moisissures sur les meubles surgelés</t>
  </si>
  <si>
    <t>Les meubles n'étaient pas propres. Accumulation de déchets divers sur les produits frais et de cadavres d'insectes.</t>
  </si>
  <si>
    <t>Renforcer le nettoyage en collaboration avec le service technique.</t>
  </si>
  <si>
    <t>Développement de toiles d'araignée dans les sanitaires des hommes.</t>
  </si>
  <si>
    <t>L'aération est à renforcer</t>
  </si>
  <si>
    <t>Absence de papier</t>
  </si>
  <si>
    <t>Locaux étroits</t>
  </si>
  <si>
    <t>Un nettoyage est à prévoir</t>
  </si>
  <si>
    <t>Accumulation massive de cadavres de mouches sur les frais PLS ainsi que dans les grilles de soufflage</t>
  </si>
  <si>
    <t>Renforcer le nettoyage quotidien</t>
  </si>
  <si>
    <t>Une formation est nécessaire pour le personnel du traiteur et de la boucherie</t>
  </si>
  <si>
    <t>Identifier le fut d'huile usagée</t>
  </si>
  <si>
    <t>La zone servait au stockage d'autres produits.</t>
  </si>
  <si>
    <t>Absence de préau. L'étanchéité n'est pas optimale.</t>
  </si>
  <si>
    <t>Sol rugueux et écaillé à plusieurs niveaux.</t>
  </si>
  <si>
    <t>A renforcer.</t>
  </si>
  <si>
    <t>Stagnation d'eau en dessous de la résine.</t>
  </si>
  <si>
    <t>Solutionner le problème</t>
  </si>
  <si>
    <t>Des parties du meuble étaient écaillées</t>
  </si>
  <si>
    <t>Voir plus haut</t>
  </si>
  <si>
    <t>Développement de rouille sur les étagères.</t>
  </si>
  <si>
    <t>Stagnation d'eau en dessous des résines.</t>
  </si>
  <si>
    <t>Intervenir pour remédier à cet écart.</t>
  </si>
  <si>
    <t>Nettoyage approfondi</t>
  </si>
  <si>
    <t>Présence d'une petite quantité</t>
  </si>
  <si>
    <t>Certains produits étaient à T&gt;12°C</t>
  </si>
  <si>
    <t>Les grilles sont fortement souillées. Les planches sont écaillées
DE l'eau s'échappaient d'en dessous sur dans la surface de vente.
2 couvercles étaient démontés sur le meuble des crèmes glacées.</t>
  </si>
  <si>
    <t>Des perforation au plafond ont été constatées</t>
  </si>
  <si>
    <t>Les fours ne sont pas reliés à un système d'extraction</t>
  </si>
  <si>
    <t>Les grilles d'évaporation n'étaient pas propres</t>
  </si>
  <si>
    <t>Nettoyage</t>
  </si>
  <si>
    <t>Local trop froid (14°C) avec stagnation d'eau en dessous de la résine</t>
  </si>
  <si>
    <t xml:space="preserve">Les meubles ne protègent pas les produits exposés. </t>
  </si>
  <si>
    <t>Prévoir des couvercles.</t>
  </si>
  <si>
    <t>Stagnation d'au en dessous de la résine</t>
  </si>
  <si>
    <t>Les afficheurs ne sont pas fonctionnels</t>
  </si>
  <si>
    <t>Sol irrégulier, le collecteur de l'accrochoir est défoncé.
Chambranle de la chambre froide trouée.</t>
  </si>
  <si>
    <t>Sol écaillé</t>
  </si>
  <si>
    <t>Afficheur non fonctionnel</t>
  </si>
  <si>
    <t>Réparation nécessaire</t>
  </si>
  <si>
    <t>Les produits étaient à T&gt;8°C</t>
  </si>
  <si>
    <t>Manque d'aération dans les sanitaires des hommes</t>
  </si>
  <si>
    <t>Absence de distributeur dans la poissonnerie</t>
  </si>
  <si>
    <t>Absence de distributeur dans les sanitaires des hommes</t>
  </si>
  <si>
    <t>Le lave main de la pâtisserie est HS</t>
  </si>
  <si>
    <t>Traiteur et pâtisserie: les DEIV ne sont pas fonctionnels</t>
  </si>
  <si>
    <t>L'étanchéité de la fermeture de la porte de la réception est à renforcer.</t>
  </si>
  <si>
    <t>Plusieurs mouches ont été constatées dans l'espace de vente.
Un chat était coincé dans la réserve le jour de l'audit</t>
  </si>
  <si>
    <t>Absence de local pour le magasin</t>
  </si>
  <si>
    <t xml:space="preserve">Prévoir un local </t>
  </si>
  <si>
    <t>Stagnation d'eau dans presque toutes les chambres froides en dessous de la résine</t>
  </si>
  <si>
    <t>Plusieurs écarts récurrents</t>
  </si>
  <si>
    <t>Présence des bulletins d'analyses et plans d'action</t>
  </si>
  <si>
    <t>Enregistrements des autocontrôles de nettoyage et de désinfection</t>
  </si>
  <si>
    <t>Pour les brochettes de dinde du jour de l'audit; 2,74 kg emballés en tout, 1,74 vendu, 1kg manque à la liste.
L'avant réceptionné présentait une quantité de 25kg. Les calcules des produits finis utilisés à partir de ces pièces ont révélé 62kg (viandes hachée et morceaux découpés) On ignore l'origine des 37 autres kg.
Les quantités des produits finis ne sont pas enregistrées sur les fiches de traçabilité. Impossible de suivre la trace des produits.
Les morceaux d'escalope de dinde réceptionnés étaient de 54,8 kg. Seuls 51,7 avaient été emballés. Perte de la traçabilité de 3kg.</t>
  </si>
  <si>
    <t xml:space="preserve">Inscrire la quantité de produits finis (poids net) et l'origine entière des viandes hachées.
Une formation est nécessaire pour Taleb Adam
</t>
  </si>
  <si>
    <t>Les poissons stockés le jour de l'audit avaient été réceptionnés la veille (selon classement au niveau de la réception). L'identification était affichée 01/08.</t>
  </si>
  <si>
    <t>Renforcer le nettoyage des rayons des couscous et semoule.
Des flacons de thé, des briques de lait et de jus étaient stockés derrière les meubles et directement au sol sous les poussières (photo)</t>
  </si>
  <si>
    <t>Exposition des pot d'épices et de sacs de chocolat en poudre avec des ingrédients effacés au marqueurs.</t>
  </si>
  <si>
    <t>Exiger l'étiquetage de la part des fournisseurs.</t>
  </si>
  <si>
    <t>Les étiquettes du fournisseur apposées sur les verrines stipulent que la durée de vie après décongélation est de 6j. Sur l'étiquette Carrefour elle est de 4j. Transmettre la note aux concernés
2 articles étaient sans étiquettes des fournisseurs qui indiquaient les lots et les ingrédients.</t>
  </si>
  <si>
    <t>Remplacer l'huile entre 24 et 48 ET LORSQUE CELA EST NECESSAIRE. Autrement une filtration quotidienne est obligatoire.</t>
  </si>
  <si>
    <t>Le grattoir métallique est interdit
L'opératrice de nettoyage élimine le collecteur de déchets dans le siphon pour les évacuer dans les canaux. Attention au bouchage. Cette pratique est interdite.</t>
  </si>
  <si>
    <t>Plusieurs afficheurs n'étaient pas fonctionnels
Accumulation de déchets derrière le meuble des yaourts.</t>
  </si>
  <si>
    <t>Procéder aux réparations.
 Décaler le meuble et nettoyer.</t>
  </si>
  <si>
    <t>Des traces ont été constatées au niveau des présentoirs des flegs et sur les revêtements des locaux de travail</t>
  </si>
  <si>
    <t>Remplacer les planchers</t>
  </si>
  <si>
    <t>Développement de rouille sur les faces des rayons</t>
  </si>
  <si>
    <t>A renforcer au niveau de la réserve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</si>
</sst>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6">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left" wrapText="1"/>
      <protection locked="0"/>
    </xf>
    <xf numFmtId="0" fontId="8" fillId="0" borderId="1" xfId="0" applyNumberFormat="1" applyFont="1" applyBorder="1" applyAlignment="1" applyProtection="1">
      <alignment horizontal="center" vertical="center" wrapText="1"/>
      <protection locked="0"/>
    </xf>
    <xf numFmtId="0" fontId="8" fillId="0" borderId="1" xfId="0" applyFont="1" applyFill="1" applyBorder="1" applyAlignment="1" applyProtection="1">
      <alignment horizontal="left" wrapText="1"/>
      <protection locked="0"/>
    </xf>
    <xf numFmtId="0" fontId="14" fillId="0" borderId="1" xfId="0" applyFont="1" applyFill="1" applyBorder="1" applyAlignment="1" applyProtection="1">
      <alignment vertical="center" wrapText="1"/>
      <protection hidden="1"/>
    </xf>
    <xf numFmtId="0" fontId="19" fillId="0" borderId="1" xfId="1" applyFont="1" applyFill="1" applyBorder="1" applyAlignment="1" applyProtection="1">
      <alignment horizontal="left" vertical="center" wrapText="1"/>
      <protection locked="0"/>
    </xf>
    <xf numFmtId="0" fontId="18" fillId="0" borderId="1" xfId="0" applyFont="1" applyFill="1" applyBorder="1" applyAlignment="1" applyProtection="1">
      <alignment wrapText="1"/>
      <protection locked="0"/>
    </xf>
    <xf numFmtId="0" fontId="8" fillId="0" borderId="1" xfId="0" applyFont="1" applyBorder="1" applyAlignment="1" applyProtection="1">
      <alignment horizontal="left" wrapText="1"/>
      <protection locked="0"/>
    </xf>
    <xf numFmtId="9" fontId="8" fillId="14" borderId="1" xfId="0" applyNumberFormat="1" applyFont="1" applyFill="1" applyBorder="1" applyProtection="1">
      <protection locked="0"/>
    </xf>
    <xf numFmtId="0" fontId="8" fillId="0" borderId="1" xfId="0" applyFont="1" applyBorder="1" applyAlignment="1" applyProtection="1">
      <alignment vertical="center"/>
      <protection locked="0"/>
    </xf>
    <xf numFmtId="0" fontId="8" fillId="0" borderId="1"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vertical="top" wrapText="1"/>
      <protection locked="0"/>
    </xf>
    <xf numFmtId="9" fontId="8" fillId="16" borderId="1" xfId="0" applyNumberFormat="1" applyFont="1" applyFill="1" applyBorder="1" applyProtection="1">
      <protection locked="0"/>
    </xf>
    <xf numFmtId="0" fontId="43" fillId="2" borderId="0" xfId="0" applyFont="1" applyFill="1"/>
    <xf numFmtId="0" fontId="8" fillId="2" borderId="1" xfId="0"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0.96875</c:v>
                </c:pt>
                <c:pt idx="2">
                  <c:v>0.9</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610429120"/>
        <c:axId val="610432928"/>
      </c:barChart>
      <c:catAx>
        <c:axId val="610429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10432928"/>
        <c:crosses val="autoZero"/>
        <c:auto val="1"/>
        <c:lblAlgn val="ctr"/>
        <c:lblOffset val="100"/>
        <c:noMultiLvlLbl val="0"/>
      </c:catAx>
      <c:valAx>
        <c:axId val="610432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10429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0.95238095238095233</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691620224"/>
        <c:axId val="691619680"/>
      </c:barChart>
      <c:catAx>
        <c:axId val="691620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1619680"/>
        <c:crosses val="autoZero"/>
        <c:auto val="1"/>
        <c:lblAlgn val="ctr"/>
        <c:lblOffset val="100"/>
        <c:noMultiLvlLbl val="0"/>
      </c:catAx>
      <c:valAx>
        <c:axId val="691619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1620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0.9285714285714286</c:v>
                </c:pt>
                <c:pt idx="1">
                  <c:v>0.8571428571428571</c:v>
                </c:pt>
                <c:pt idx="2">
                  <c:v>0.75</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691620768"/>
        <c:axId val="691611520"/>
      </c:barChart>
      <c:catAx>
        <c:axId val="691620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1611520"/>
        <c:crosses val="autoZero"/>
        <c:auto val="1"/>
        <c:lblAlgn val="ctr"/>
        <c:lblOffset val="100"/>
        <c:noMultiLvlLbl val="0"/>
      </c:catAx>
      <c:valAx>
        <c:axId val="691611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1620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1</c:v>
                </c:pt>
                <c:pt idx="2">
                  <c:v>0.625</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691617504"/>
        <c:axId val="691609888"/>
      </c:barChart>
      <c:catAx>
        <c:axId val="691617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1609888"/>
        <c:crosses val="autoZero"/>
        <c:auto val="1"/>
        <c:lblAlgn val="ctr"/>
        <c:lblOffset val="100"/>
        <c:noMultiLvlLbl val="0"/>
      </c:catAx>
      <c:valAx>
        <c:axId val="6916098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1617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0.45</c:v>
                </c:pt>
                <c:pt idx="1">
                  <c:v>0.9285714285714286</c:v>
                </c:pt>
                <c:pt idx="2">
                  <c:v>0.83333333333333337</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691612608"/>
        <c:axId val="691621312"/>
      </c:barChart>
      <c:catAx>
        <c:axId val="691612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1621312"/>
        <c:crosses val="autoZero"/>
        <c:auto val="1"/>
        <c:lblAlgn val="ctr"/>
        <c:lblOffset val="100"/>
        <c:noMultiLvlLbl val="0"/>
      </c:catAx>
      <c:valAx>
        <c:axId val="691621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1612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0.875</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691618592"/>
        <c:axId val="691622400"/>
      </c:barChart>
      <c:catAx>
        <c:axId val="691618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1622400"/>
        <c:crosses val="autoZero"/>
        <c:auto val="1"/>
        <c:lblAlgn val="ctr"/>
        <c:lblOffset val="100"/>
        <c:noMultiLvlLbl val="0"/>
      </c:catAx>
      <c:valAx>
        <c:axId val="6916224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1618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0.74545454545454548</c:v>
                </c:pt>
                <c:pt idx="1">
                  <c:v>0.74786324786324787</c:v>
                </c:pt>
                <c:pt idx="2">
                  <c:v>0.60377358490566035</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691608256"/>
        <c:axId val="691608800"/>
      </c:barChart>
      <c:catAx>
        <c:axId val="691608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1608800"/>
        <c:crosses val="autoZero"/>
        <c:auto val="1"/>
        <c:lblAlgn val="ctr"/>
        <c:lblOffset val="100"/>
        <c:noMultiLvlLbl val="0"/>
      </c:catAx>
      <c:valAx>
        <c:axId val="691608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1608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0.87118644067796613</c:v>
                </c:pt>
                <c:pt idx="1">
                  <c:v>0.90953947368421051</c:v>
                </c:pt>
                <c:pt idx="2">
                  <c:v>0.84132841328413288</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691615328"/>
        <c:axId val="691615872"/>
      </c:barChart>
      <c:catAx>
        <c:axId val="691615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1615872"/>
        <c:crosses val="autoZero"/>
        <c:auto val="1"/>
        <c:lblAlgn val="ctr"/>
        <c:lblOffset val="100"/>
        <c:noMultiLvlLbl val="0"/>
      </c:catAx>
      <c:valAx>
        <c:axId val="691615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1615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0.80832049306625575</c:v>
                </c:pt>
                <c:pt idx="1">
                  <c:v>0.82870136077372925</c:v>
                </c:pt>
                <c:pt idx="2">
                  <c:v>0.72255099909489662</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692379456"/>
        <c:axId val="692382176"/>
        <c:extLst xmlns:c16r2="http://schemas.microsoft.com/office/drawing/2015/06/chart"/>
      </c:barChart>
      <c:catAx>
        <c:axId val="69237945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2382176"/>
        <c:crosses val="autoZero"/>
        <c:auto val="1"/>
        <c:lblAlgn val="ctr"/>
        <c:lblOffset val="100"/>
        <c:noMultiLvlLbl val="0"/>
      </c:catAx>
      <c:valAx>
        <c:axId val="69238217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692379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15:layout/>
                </c:ext>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0.66500000000000004</c:v>
                </c:pt>
                <c:pt idx="1">
                  <c:v>0.51094164456233415</c:v>
                </c:pt>
                <c:pt idx="2">
                  <c:v>0.43414918414918413</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692387072"/>
        <c:axId val="692383264"/>
        <c:extLst xmlns:c16r2="http://schemas.microsoft.com/office/drawing/2015/06/chart"/>
      </c:barChart>
      <c:catAx>
        <c:axId val="692387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2383264"/>
        <c:crosses val="autoZero"/>
        <c:auto val="1"/>
        <c:lblAlgn val="ctr"/>
        <c:lblOffset val="100"/>
        <c:noMultiLvlLbl val="0"/>
      </c:catAx>
      <c:valAx>
        <c:axId val="692383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692387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0.82352941176470584</c:v>
                </c:pt>
                <c:pt idx="1">
                  <c:v>0.97058823529411764</c:v>
                </c:pt>
                <c:pt idx="2">
                  <c:v>0.921875</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523120480"/>
        <c:axId val="690556848"/>
      </c:barChart>
      <c:catAx>
        <c:axId val="523120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0556848"/>
        <c:crosses val="autoZero"/>
        <c:auto val="1"/>
        <c:lblAlgn val="ctr"/>
        <c:lblOffset val="100"/>
        <c:noMultiLvlLbl val="0"/>
      </c:catAx>
      <c:valAx>
        <c:axId val="690556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3120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0.72058823529411764</c:v>
                </c:pt>
                <c:pt idx="1">
                  <c:v>0.79166666666666663</c:v>
                </c:pt>
                <c:pt idx="2">
                  <c:v>0.6428571428571429</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690546512"/>
        <c:axId val="690561200"/>
      </c:barChart>
      <c:catAx>
        <c:axId val="690546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0561200"/>
        <c:crosses val="autoZero"/>
        <c:auto val="1"/>
        <c:lblAlgn val="ctr"/>
        <c:lblOffset val="100"/>
        <c:noMultiLvlLbl val="0"/>
      </c:catAx>
      <c:valAx>
        <c:axId val="690561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0546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0.69354838709677424</c:v>
                </c:pt>
                <c:pt idx="1">
                  <c:v>0.90322580645161288</c:v>
                </c:pt>
                <c:pt idx="2">
                  <c:v>0.87931034482758619</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690553040"/>
        <c:axId val="690554672"/>
      </c:barChart>
      <c:catAx>
        <c:axId val="690553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0554672"/>
        <c:crosses val="autoZero"/>
        <c:auto val="1"/>
        <c:lblAlgn val="ctr"/>
        <c:lblOffset val="100"/>
        <c:noMultiLvlLbl val="0"/>
      </c:catAx>
      <c:valAx>
        <c:axId val="6905546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0553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0.9358974358974359</c:v>
                </c:pt>
                <c:pt idx="1">
                  <c:v>0.80487804878048785</c:v>
                </c:pt>
                <c:pt idx="2">
                  <c:v>0.79729729729729726</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690547600"/>
        <c:axId val="690557392"/>
      </c:barChart>
      <c:catAx>
        <c:axId val="690547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0557392"/>
        <c:crosses val="autoZero"/>
        <c:auto val="1"/>
        <c:lblAlgn val="ctr"/>
        <c:lblOffset val="100"/>
        <c:noMultiLvlLbl val="0"/>
      </c:catAx>
      <c:valAx>
        <c:axId val="690557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0547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0.96666666666666667</c:v>
                </c:pt>
                <c:pt idx="1">
                  <c:v>0.94285714285714284</c:v>
                </c:pt>
                <c:pt idx="2">
                  <c:v>0.93103448275862066</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690549776"/>
        <c:axId val="690552496"/>
      </c:barChart>
      <c:catAx>
        <c:axId val="690549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0552496"/>
        <c:crosses val="autoZero"/>
        <c:auto val="1"/>
        <c:lblAlgn val="ctr"/>
        <c:lblOffset val="100"/>
        <c:noMultiLvlLbl val="0"/>
      </c:catAx>
      <c:valAx>
        <c:axId val="690552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0549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0.97826086956521741</c:v>
                </c:pt>
                <c:pt idx="1">
                  <c:v>0.97916666666666663</c:v>
                </c:pt>
                <c:pt idx="2">
                  <c:v>0.97619047619047616</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690554128"/>
        <c:axId val="690555216"/>
      </c:barChart>
      <c:catAx>
        <c:axId val="690554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0555216"/>
        <c:crosses val="autoZero"/>
        <c:auto val="1"/>
        <c:lblAlgn val="ctr"/>
        <c:lblOffset val="100"/>
        <c:noMultiLvlLbl val="0"/>
      </c:catAx>
      <c:valAx>
        <c:axId val="690555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0554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0.88235294117647056</c:v>
                </c:pt>
                <c:pt idx="1">
                  <c:v>0.94117647058823528</c:v>
                </c:pt>
                <c:pt idx="2">
                  <c:v>0.5714285714285714</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690549232"/>
        <c:axId val="690560112"/>
      </c:barChart>
      <c:catAx>
        <c:axId val="690549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0560112"/>
        <c:crosses val="autoZero"/>
        <c:auto val="1"/>
        <c:lblAlgn val="ctr"/>
        <c:lblOffset val="100"/>
        <c:noMultiLvlLbl val="0"/>
      </c:catAx>
      <c:valAx>
        <c:axId val="690560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0549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0.98275862068965514</c:v>
                </c:pt>
                <c:pt idx="1">
                  <c:v>0.9821428571428571</c:v>
                </c:pt>
                <c:pt idx="2">
                  <c:v>0.89583333333333337</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690550864"/>
        <c:axId val="690559568"/>
      </c:barChart>
      <c:catAx>
        <c:axId val="690550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0559568"/>
        <c:crosses val="autoZero"/>
        <c:auto val="1"/>
        <c:lblAlgn val="ctr"/>
        <c:lblOffset val="100"/>
        <c:noMultiLvlLbl val="0"/>
      </c:catAx>
      <c:valAx>
        <c:axId val="690559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0550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F7172E43-2EDE-46EC-A03F-4E84441F2D3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9BC1ABD0-0AA7-4BB1-A131-E506169CA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10BFF177-F76A-4818-867A-75C4D02EBE8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SheetLayoutView="100" workbookViewId="0">
      <selection activeCell="D1" sqref="D1"/>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9" t="s">
        <v>324</v>
      </c>
      <c r="B18" s="309"/>
      <c r="C18" s="309"/>
      <c r="D18" s="310" t="s">
        <v>410</v>
      </c>
      <c r="E18" s="310"/>
      <c r="F18" s="310"/>
      <c r="G18" s="310"/>
      <c r="H18" s="310"/>
      <c r="I18" s="310"/>
      <c r="J18" s="310"/>
      <c r="K18" s="310"/>
    </row>
    <row r="20" spans="1:11" ht="16.5" x14ac:dyDescent="0.3">
      <c r="A20" s="83"/>
      <c r="B20" s="78"/>
      <c r="C20" s="78"/>
      <c r="D20" s="78"/>
      <c r="E20" s="78"/>
      <c r="F20" s="78"/>
      <c r="G20" s="78"/>
      <c r="H20" s="78"/>
      <c r="I20" s="78"/>
    </row>
    <row r="21" spans="1:11" x14ac:dyDescent="0.25">
      <c r="A21" s="311" t="s">
        <v>325</v>
      </c>
      <c r="B21" s="311"/>
      <c r="C21" s="311"/>
      <c r="D21" s="311"/>
      <c r="E21" s="311"/>
      <c r="F21" s="311"/>
      <c r="G21" s="311"/>
      <c r="H21" s="311"/>
      <c r="I21" s="311"/>
      <c r="J21" s="311"/>
      <c r="K21" s="311"/>
    </row>
    <row r="22" spans="1:11" x14ac:dyDescent="0.25">
      <c r="A22" s="84"/>
      <c r="B22" s="79"/>
      <c r="C22" s="79"/>
      <c r="D22" s="78"/>
      <c r="E22" s="78"/>
      <c r="F22" s="78"/>
      <c r="G22" s="78"/>
      <c r="H22" s="78"/>
      <c r="I22" s="78"/>
    </row>
    <row r="23" spans="1:11" ht="42" customHeight="1" x14ac:dyDescent="0.25">
      <c r="A23" s="85" t="s">
        <v>326</v>
      </c>
      <c r="B23" s="305" t="s">
        <v>327</v>
      </c>
      <c r="C23" s="305"/>
      <c r="D23" s="78"/>
      <c r="E23" s="78"/>
      <c r="F23" s="78"/>
      <c r="G23" s="78"/>
      <c r="H23" s="78"/>
      <c r="I23" s="78"/>
      <c r="J23" s="77" t="str">
        <f>D18</f>
        <v>Bizerte</v>
      </c>
    </row>
    <row r="24" spans="1:11" ht="33" customHeight="1" x14ac:dyDescent="0.25">
      <c r="A24" s="86" t="s">
        <v>328</v>
      </c>
      <c r="B24" s="304">
        <f>AVERAGE('A1 Exploitation'!D549,'A1 Technique'!D199)</f>
        <v>0.80832049306625575</v>
      </c>
      <c r="C24" s="304"/>
      <c r="D24" s="78"/>
      <c r="E24" s="78"/>
      <c r="F24" s="78"/>
      <c r="G24" s="78"/>
      <c r="H24" s="78"/>
      <c r="I24" s="78"/>
    </row>
    <row r="25" spans="1:11" ht="33" customHeight="1" x14ac:dyDescent="0.25">
      <c r="A25" s="85" t="s">
        <v>329</v>
      </c>
      <c r="B25" s="304">
        <f>AVERAGE('A2 Exploitation'!D549,'A2 Technique'!D199)</f>
        <v>0.82870136077372925</v>
      </c>
      <c r="C25" s="304"/>
      <c r="D25" s="78"/>
      <c r="E25" s="78"/>
      <c r="F25" s="78"/>
      <c r="G25" s="78"/>
      <c r="H25" s="78"/>
      <c r="I25" s="78"/>
    </row>
    <row r="26" spans="1:11" ht="33" customHeight="1" x14ac:dyDescent="0.25">
      <c r="A26" s="86" t="s">
        <v>330</v>
      </c>
      <c r="B26" s="304">
        <f>AVERAGE('A3 Exploitation'!D549,'A3 Technique'!D199)</f>
        <v>0.72255099909489662</v>
      </c>
      <c r="C26" s="304"/>
      <c r="D26" s="78"/>
      <c r="E26" s="78"/>
      <c r="F26" s="78"/>
      <c r="G26" s="78"/>
      <c r="H26" s="78"/>
      <c r="I26" s="78"/>
    </row>
    <row r="27" spans="1:11" ht="33" customHeight="1" x14ac:dyDescent="0.25">
      <c r="A27" s="86" t="s">
        <v>331</v>
      </c>
      <c r="B27" s="304">
        <f>AVERAGE('A4 Exploitation'!D549,'A4 Technique'!D199)</f>
        <v>0</v>
      </c>
      <c r="C27" s="304"/>
      <c r="D27" s="78"/>
      <c r="E27" s="78"/>
      <c r="F27" s="78"/>
      <c r="G27" s="78"/>
      <c r="H27" s="78"/>
      <c r="I27" s="78"/>
    </row>
    <row r="28" spans="1:11" ht="33" customHeight="1" x14ac:dyDescent="0.25">
      <c r="A28" s="85" t="s">
        <v>332</v>
      </c>
      <c r="B28" s="304">
        <f>AVERAGE('A5 Exploitation'!D549,'A5 Technique'!D199)</f>
        <v>0</v>
      </c>
      <c r="C28" s="304"/>
      <c r="D28" s="78"/>
      <c r="E28" s="78"/>
      <c r="F28" s="78"/>
      <c r="G28" s="78"/>
      <c r="H28" s="78"/>
      <c r="I28" s="78"/>
    </row>
    <row r="29" spans="1:11" ht="33" customHeight="1" x14ac:dyDescent="0.25">
      <c r="A29" s="85" t="s">
        <v>333</v>
      </c>
      <c r="B29" s="304">
        <f>AVERAGE('A6 Exploitation'!D549,'A6 Technique'!D199)</f>
        <v>0</v>
      </c>
      <c r="C29" s="304"/>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5" t="s">
        <v>334</v>
      </c>
      <c r="C33" s="305"/>
      <c r="D33" s="78"/>
      <c r="E33" s="78"/>
      <c r="F33" s="78"/>
      <c r="G33" s="78"/>
      <c r="H33" s="78"/>
      <c r="I33" s="78"/>
      <c r="J33" s="77" t="str">
        <f>D18</f>
        <v>Bizerte</v>
      </c>
    </row>
    <row r="34" spans="1:10" ht="33" customHeight="1" x14ac:dyDescent="0.25">
      <c r="A34" s="86" t="s">
        <v>328</v>
      </c>
      <c r="B34" s="304">
        <f>'A1 Exploitation'!D549</f>
        <v>0.87118644067796613</v>
      </c>
      <c r="C34" s="304"/>
      <c r="D34" s="78"/>
      <c r="E34" s="78"/>
      <c r="F34" s="78"/>
      <c r="G34" s="78"/>
      <c r="H34" s="78"/>
      <c r="I34" s="78"/>
    </row>
    <row r="35" spans="1:10" ht="33" customHeight="1" x14ac:dyDescent="0.25">
      <c r="A35" s="85" t="s">
        <v>329</v>
      </c>
      <c r="B35" s="304">
        <f>'A2 Exploitation'!D549</f>
        <v>0.90953947368421051</v>
      </c>
      <c r="C35" s="304"/>
      <c r="D35" s="78"/>
      <c r="E35" s="78"/>
      <c r="F35" s="78"/>
      <c r="G35" s="78"/>
      <c r="H35" s="78"/>
      <c r="I35" s="78"/>
    </row>
    <row r="36" spans="1:10" ht="33" customHeight="1" x14ac:dyDescent="0.25">
      <c r="A36" s="86" t="s">
        <v>330</v>
      </c>
      <c r="B36" s="304">
        <f>'A3 Exploitation'!D549</f>
        <v>0.84132841328413288</v>
      </c>
      <c r="C36" s="304"/>
      <c r="D36" s="78"/>
      <c r="E36" s="78"/>
      <c r="F36" s="78"/>
      <c r="G36" s="78"/>
      <c r="H36" s="78"/>
      <c r="I36" s="78"/>
    </row>
    <row r="37" spans="1:10" ht="33" customHeight="1" x14ac:dyDescent="0.25">
      <c r="A37" s="86" t="s">
        <v>331</v>
      </c>
      <c r="B37" s="304">
        <f>'A4 Exploitation'!D549</f>
        <v>0</v>
      </c>
      <c r="C37" s="304"/>
      <c r="D37" s="78"/>
      <c r="E37" s="78"/>
      <c r="F37" s="78"/>
      <c r="G37" s="78"/>
      <c r="H37" s="78"/>
      <c r="I37" s="78"/>
    </row>
    <row r="38" spans="1:10" ht="33" customHeight="1" x14ac:dyDescent="0.25">
      <c r="A38" s="85" t="s">
        <v>332</v>
      </c>
      <c r="B38" s="304">
        <f>'A5 Exploitation'!D549</f>
        <v>0</v>
      </c>
      <c r="C38" s="304"/>
      <c r="D38" s="78"/>
      <c r="E38" s="78"/>
      <c r="F38" s="78"/>
      <c r="G38" s="78"/>
      <c r="H38" s="78"/>
      <c r="I38" s="78"/>
    </row>
    <row r="39" spans="1:10" ht="33" customHeight="1" x14ac:dyDescent="0.25">
      <c r="A39" s="85" t="s">
        <v>333</v>
      </c>
      <c r="B39" s="304">
        <f>'A6 Exploitation'!D549</f>
        <v>0</v>
      </c>
      <c r="C39" s="304"/>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8" t="s">
        <v>335</v>
      </c>
      <c r="C42" s="308"/>
      <c r="D42" s="78"/>
      <c r="E42" s="78"/>
      <c r="F42" s="78"/>
      <c r="G42" s="78"/>
      <c r="H42" s="78"/>
      <c r="I42" s="78"/>
      <c r="J42" s="77" t="str">
        <f>D18</f>
        <v>Bizerte</v>
      </c>
    </row>
    <row r="43" spans="1:10" ht="33" customHeight="1" x14ac:dyDescent="0.25">
      <c r="A43" s="86" t="s">
        <v>328</v>
      </c>
      <c r="B43" s="304">
        <f>AVERAGE('A1 Exploitation'!D547, 'A1 Technique'!D197)</f>
        <v>0.66500000000000004</v>
      </c>
      <c r="C43" s="304"/>
      <c r="D43" s="78"/>
      <c r="E43" s="78"/>
      <c r="F43" s="78"/>
      <c r="G43" s="78"/>
      <c r="H43" s="78"/>
      <c r="I43" s="78"/>
    </row>
    <row r="44" spans="1:10" ht="33" customHeight="1" x14ac:dyDescent="0.25">
      <c r="A44" s="85" t="s">
        <v>329</v>
      </c>
      <c r="B44" s="304">
        <f>AVERAGE('A2 Exploitation'!D547, 'A2 Technique'!D197)</f>
        <v>0.51094164456233415</v>
      </c>
      <c r="C44" s="304"/>
      <c r="D44" s="78"/>
      <c r="E44" s="78"/>
      <c r="F44" s="78"/>
      <c r="G44" s="78"/>
      <c r="H44" s="78"/>
      <c r="I44" s="78"/>
    </row>
    <row r="45" spans="1:10" ht="33" customHeight="1" x14ac:dyDescent="0.25">
      <c r="A45" s="86" t="s">
        <v>330</v>
      </c>
      <c r="B45" s="304">
        <f>AVERAGE('A3 Exploitation'!D547, 'A3 Technique'!D197)</f>
        <v>0.43414918414918413</v>
      </c>
      <c r="C45" s="304"/>
      <c r="D45" s="78"/>
      <c r="E45" s="78"/>
      <c r="F45" s="78"/>
      <c r="G45" s="78"/>
      <c r="H45" s="78"/>
      <c r="I45" s="78"/>
    </row>
    <row r="46" spans="1:10" ht="33" customHeight="1" x14ac:dyDescent="0.25">
      <c r="A46" s="86" t="s">
        <v>331</v>
      </c>
      <c r="B46" s="304" t="e">
        <f>AVERAGE('A4 Exploitation'!D547, 'A4 Technique'!D197)</f>
        <v>#DIV/0!</v>
      </c>
      <c r="C46" s="304"/>
      <c r="D46" s="78"/>
      <c r="E46" s="78"/>
      <c r="F46" s="78"/>
      <c r="G46" s="78"/>
      <c r="H46" s="78"/>
      <c r="I46" s="78"/>
    </row>
    <row r="47" spans="1:10" ht="33" customHeight="1" x14ac:dyDescent="0.25">
      <c r="A47" s="85" t="s">
        <v>332</v>
      </c>
      <c r="B47" s="304" t="e">
        <f>AVERAGE('A5 Exploitation'!D547, 'A5 Technique'!D197)</f>
        <v>#DIV/0!</v>
      </c>
      <c r="C47" s="304"/>
      <c r="D47" s="78"/>
      <c r="E47" s="78"/>
      <c r="F47" s="78"/>
      <c r="G47" s="78"/>
      <c r="H47" s="78"/>
      <c r="I47" s="78"/>
    </row>
    <row r="48" spans="1:10" ht="33" customHeight="1" x14ac:dyDescent="0.25">
      <c r="A48" s="85" t="s">
        <v>333</v>
      </c>
      <c r="B48" s="304" t="e">
        <f>AVERAGE('A6 Exploitation'!D547, 'A6 Technique'!D197)</f>
        <v>#DIV/0!</v>
      </c>
      <c r="C48" s="304"/>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5" t="s">
        <v>336</v>
      </c>
      <c r="C51" s="305"/>
      <c r="D51" s="78"/>
      <c r="E51" s="78"/>
      <c r="F51" s="78"/>
      <c r="G51" s="78"/>
      <c r="H51" s="78"/>
      <c r="I51" s="78"/>
      <c r="J51" s="77" t="str">
        <f>D18</f>
        <v>Bizerte</v>
      </c>
    </row>
    <row r="52" spans="1:10" ht="33" customHeight="1" x14ac:dyDescent="0.25">
      <c r="A52" s="86" t="s">
        <v>328</v>
      </c>
      <c r="B52" s="307">
        <f>'A1 Exploitation'!D46</f>
        <v>1</v>
      </c>
      <c r="C52" s="307"/>
      <c r="D52" s="78"/>
      <c r="E52" s="78"/>
      <c r="F52" s="78"/>
      <c r="G52" s="78"/>
      <c r="H52" s="78"/>
      <c r="I52" s="78"/>
    </row>
    <row r="53" spans="1:10" ht="33" customHeight="1" x14ac:dyDescent="0.25">
      <c r="A53" s="85" t="s">
        <v>329</v>
      </c>
      <c r="B53" s="307">
        <f>'A2 Exploitation'!D46</f>
        <v>0.96875</v>
      </c>
      <c r="C53" s="307"/>
      <c r="D53" s="78"/>
      <c r="E53" s="78"/>
      <c r="F53" s="78"/>
      <c r="G53" s="78"/>
      <c r="H53" s="78"/>
      <c r="I53" s="78"/>
    </row>
    <row r="54" spans="1:10" ht="33" customHeight="1" x14ac:dyDescent="0.25">
      <c r="A54" s="86" t="s">
        <v>330</v>
      </c>
      <c r="B54" s="307">
        <f>'A3 Exploitation'!D46</f>
        <v>0.9</v>
      </c>
      <c r="C54" s="307"/>
      <c r="D54" s="78"/>
      <c r="E54" s="78"/>
      <c r="F54" s="78"/>
      <c r="G54" s="78"/>
      <c r="H54" s="78"/>
      <c r="I54" s="78"/>
    </row>
    <row r="55" spans="1:10" ht="33" customHeight="1" x14ac:dyDescent="0.25">
      <c r="A55" s="86" t="s">
        <v>331</v>
      </c>
      <c r="B55" s="307">
        <f>'A4 Exploitation'!D46</f>
        <v>0</v>
      </c>
      <c r="C55" s="307"/>
      <c r="D55" s="78"/>
      <c r="E55" s="78"/>
      <c r="F55" s="78"/>
      <c r="G55" s="78"/>
      <c r="H55" s="78"/>
      <c r="I55" s="78"/>
    </row>
    <row r="56" spans="1:10" ht="33" customHeight="1" x14ac:dyDescent="0.25">
      <c r="A56" s="85" t="s">
        <v>332</v>
      </c>
      <c r="B56" s="307">
        <f>'A5 Exploitation'!D46</f>
        <v>0</v>
      </c>
      <c r="C56" s="307"/>
      <c r="D56" s="78"/>
      <c r="E56" s="78"/>
      <c r="F56" s="78"/>
      <c r="G56" s="78"/>
      <c r="H56" s="78"/>
      <c r="I56" s="78"/>
    </row>
    <row r="57" spans="1:10" ht="33" customHeight="1" x14ac:dyDescent="0.25">
      <c r="A57" s="85" t="s">
        <v>333</v>
      </c>
      <c r="B57" s="307">
        <f>'A6 Exploitation'!D46</f>
        <v>0</v>
      </c>
      <c r="C57" s="307"/>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5" t="s">
        <v>337</v>
      </c>
      <c r="C60" s="305"/>
      <c r="D60" s="78"/>
      <c r="E60" s="78"/>
      <c r="F60" s="78"/>
      <c r="G60" s="78"/>
      <c r="H60" s="78"/>
      <c r="I60" s="78"/>
      <c r="J60" s="77" t="str">
        <f>D18</f>
        <v>Bizerte</v>
      </c>
    </row>
    <row r="61" spans="1:10" ht="33" customHeight="1" x14ac:dyDescent="0.25">
      <c r="A61" s="86" t="s">
        <v>328</v>
      </c>
      <c r="B61" s="304">
        <f>'A1 Exploitation'!D103</f>
        <v>0.82352941176470584</v>
      </c>
      <c r="C61" s="304"/>
      <c r="D61" s="78"/>
      <c r="E61" s="78"/>
      <c r="F61" s="78"/>
      <c r="G61" s="78"/>
      <c r="H61" s="78"/>
      <c r="I61" s="78"/>
    </row>
    <row r="62" spans="1:10" ht="33" customHeight="1" x14ac:dyDescent="0.25">
      <c r="A62" s="85" t="s">
        <v>329</v>
      </c>
      <c r="B62" s="304">
        <f>'A2 Exploitation'!D103</f>
        <v>0.97058823529411764</v>
      </c>
      <c r="C62" s="304"/>
      <c r="D62" s="78"/>
      <c r="E62" s="78"/>
      <c r="F62" s="78"/>
      <c r="G62" s="78"/>
      <c r="H62" s="78"/>
      <c r="I62" s="78"/>
    </row>
    <row r="63" spans="1:10" ht="33" customHeight="1" x14ac:dyDescent="0.25">
      <c r="A63" s="86" t="s">
        <v>330</v>
      </c>
      <c r="B63" s="304">
        <f>'A3 Exploitation'!D103</f>
        <v>0.921875</v>
      </c>
      <c r="C63" s="304"/>
      <c r="D63" s="78"/>
      <c r="E63" s="78"/>
      <c r="F63" s="78"/>
      <c r="G63" s="78"/>
      <c r="H63" s="78"/>
      <c r="I63" s="78"/>
    </row>
    <row r="64" spans="1:10" ht="33" customHeight="1" x14ac:dyDescent="0.25">
      <c r="A64" s="86" t="s">
        <v>331</v>
      </c>
      <c r="B64" s="304">
        <f>'A4 Exploitation'!D103</f>
        <v>0</v>
      </c>
      <c r="C64" s="304"/>
      <c r="D64" s="78"/>
      <c r="E64" s="78"/>
      <c r="F64" s="78"/>
      <c r="G64" s="78"/>
      <c r="H64" s="78"/>
      <c r="I64" s="78"/>
    </row>
    <row r="65" spans="1:10" ht="33" customHeight="1" x14ac:dyDescent="0.25">
      <c r="A65" s="85" t="s">
        <v>332</v>
      </c>
      <c r="B65" s="304">
        <f>'A5 Exploitation'!D103</f>
        <v>0</v>
      </c>
      <c r="C65" s="304"/>
      <c r="D65" s="78"/>
      <c r="E65" s="78"/>
      <c r="F65" s="78"/>
      <c r="G65" s="78"/>
      <c r="H65" s="78"/>
      <c r="I65" s="78"/>
    </row>
    <row r="66" spans="1:10" ht="33" customHeight="1" x14ac:dyDescent="0.25">
      <c r="A66" s="85" t="s">
        <v>333</v>
      </c>
      <c r="B66" s="304">
        <f>'A6 Exploitation'!D103</f>
        <v>0</v>
      </c>
      <c r="C66" s="304"/>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5" t="s">
        <v>338</v>
      </c>
      <c r="C69" s="305"/>
      <c r="D69" s="78"/>
      <c r="E69" s="78"/>
      <c r="F69" s="78"/>
      <c r="G69" s="78"/>
      <c r="H69" s="78"/>
      <c r="I69" s="78"/>
      <c r="J69" s="77" t="str">
        <f>D18</f>
        <v>Bizerte</v>
      </c>
    </row>
    <row r="70" spans="1:10" ht="33" customHeight="1" x14ac:dyDescent="0.25">
      <c r="A70" s="86" t="s">
        <v>328</v>
      </c>
      <c r="B70" s="304">
        <f>'A1 Exploitation'!D158</f>
        <v>0.72058823529411764</v>
      </c>
      <c r="C70" s="304"/>
      <c r="D70" s="78"/>
      <c r="E70" s="78"/>
      <c r="F70" s="78"/>
      <c r="G70" s="78"/>
      <c r="H70" s="78"/>
      <c r="I70" s="78"/>
    </row>
    <row r="71" spans="1:10" ht="33" customHeight="1" x14ac:dyDescent="0.25">
      <c r="A71" s="85" t="s">
        <v>329</v>
      </c>
      <c r="B71" s="304">
        <f>'A2 Exploitation'!D158</f>
        <v>0.79166666666666663</v>
      </c>
      <c r="C71" s="304"/>
      <c r="D71" s="78"/>
      <c r="E71" s="78"/>
      <c r="F71" s="78"/>
      <c r="G71" s="78"/>
      <c r="H71" s="78"/>
      <c r="I71" s="78"/>
    </row>
    <row r="72" spans="1:10" ht="33" customHeight="1" x14ac:dyDescent="0.25">
      <c r="A72" s="86" t="s">
        <v>330</v>
      </c>
      <c r="B72" s="304">
        <f>'A3 Exploitation'!D158</f>
        <v>0.6428571428571429</v>
      </c>
      <c r="C72" s="304"/>
      <c r="D72" s="78"/>
      <c r="E72" s="78"/>
      <c r="F72" s="78"/>
      <c r="G72" s="78"/>
      <c r="H72" s="78"/>
      <c r="I72" s="78"/>
    </row>
    <row r="73" spans="1:10" ht="33" customHeight="1" x14ac:dyDescent="0.25">
      <c r="A73" s="86" t="s">
        <v>331</v>
      </c>
      <c r="B73" s="304">
        <f>'A4 Exploitation'!D158</f>
        <v>0</v>
      </c>
      <c r="C73" s="304"/>
      <c r="D73" s="78"/>
      <c r="E73" s="78"/>
      <c r="F73" s="78"/>
      <c r="G73" s="78"/>
      <c r="H73" s="78"/>
      <c r="I73" s="78"/>
    </row>
    <row r="74" spans="1:10" ht="33" customHeight="1" x14ac:dyDescent="0.25">
      <c r="A74" s="85" t="s">
        <v>332</v>
      </c>
      <c r="B74" s="304">
        <f>'A5 Exploitation'!D158</f>
        <v>0</v>
      </c>
      <c r="C74" s="304"/>
      <c r="D74" s="78"/>
      <c r="E74" s="78"/>
      <c r="F74" s="78"/>
      <c r="G74" s="78"/>
      <c r="H74" s="78"/>
      <c r="I74" s="78"/>
    </row>
    <row r="75" spans="1:10" ht="33" customHeight="1" x14ac:dyDescent="0.25">
      <c r="A75" s="85" t="s">
        <v>333</v>
      </c>
      <c r="B75" s="304">
        <f>'A6 Exploitation'!D158</f>
        <v>0</v>
      </c>
      <c r="C75" s="304"/>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5" t="s">
        <v>339</v>
      </c>
      <c r="C78" s="305"/>
      <c r="D78" s="78"/>
      <c r="E78" s="78"/>
      <c r="F78" s="78"/>
      <c r="G78" s="78"/>
      <c r="H78" s="78"/>
      <c r="I78" s="78"/>
      <c r="J78" s="77" t="str">
        <f>D18</f>
        <v>Bizerte</v>
      </c>
    </row>
    <row r="79" spans="1:10" ht="33" customHeight="1" x14ac:dyDescent="0.25">
      <c r="A79" s="86" t="s">
        <v>328</v>
      </c>
      <c r="B79" s="304">
        <f>'A1 Exploitation'!D205</f>
        <v>0.69354838709677424</v>
      </c>
      <c r="C79" s="304"/>
      <c r="D79" s="78"/>
      <c r="E79" s="78"/>
      <c r="F79" s="78"/>
      <c r="G79" s="78"/>
      <c r="H79" s="78"/>
      <c r="I79" s="78"/>
    </row>
    <row r="80" spans="1:10" ht="33" customHeight="1" x14ac:dyDescent="0.25">
      <c r="A80" s="85" t="s">
        <v>329</v>
      </c>
      <c r="B80" s="304">
        <f>'A2 Exploitation'!D205</f>
        <v>0.90322580645161288</v>
      </c>
      <c r="C80" s="304"/>
      <c r="D80" s="78"/>
      <c r="E80" s="78"/>
      <c r="F80" s="78"/>
      <c r="G80" s="78"/>
      <c r="H80" s="78"/>
      <c r="I80" s="78"/>
    </row>
    <row r="81" spans="1:10" ht="33" customHeight="1" x14ac:dyDescent="0.25">
      <c r="A81" s="86" t="s">
        <v>330</v>
      </c>
      <c r="B81" s="304">
        <f>'A3 Exploitation'!D205</f>
        <v>0.87931034482758619</v>
      </c>
      <c r="C81" s="304"/>
      <c r="D81" s="78"/>
      <c r="E81" s="78"/>
      <c r="F81" s="78"/>
      <c r="G81" s="78"/>
      <c r="H81" s="78"/>
      <c r="I81" s="78"/>
    </row>
    <row r="82" spans="1:10" ht="33" customHeight="1" x14ac:dyDescent="0.25">
      <c r="A82" s="86" t="s">
        <v>331</v>
      </c>
      <c r="B82" s="304">
        <f>'A4 Exploitation'!D205</f>
        <v>0</v>
      </c>
      <c r="C82" s="304"/>
      <c r="D82" s="78"/>
      <c r="E82" s="78"/>
      <c r="F82" s="78"/>
      <c r="G82" s="78"/>
      <c r="H82" s="78"/>
      <c r="I82" s="78"/>
    </row>
    <row r="83" spans="1:10" ht="33" customHeight="1" x14ac:dyDescent="0.25">
      <c r="A83" s="85" t="s">
        <v>332</v>
      </c>
      <c r="B83" s="304">
        <f>'A5 Exploitation'!D205</f>
        <v>0</v>
      </c>
      <c r="C83" s="304"/>
      <c r="D83" s="78"/>
      <c r="E83" s="78"/>
      <c r="F83" s="78"/>
      <c r="G83" s="78"/>
      <c r="H83" s="78"/>
      <c r="I83" s="78"/>
    </row>
    <row r="84" spans="1:10" ht="33" customHeight="1" x14ac:dyDescent="0.25">
      <c r="A84" s="85" t="s">
        <v>333</v>
      </c>
      <c r="B84" s="304">
        <f>'A6 Exploitation'!D205</f>
        <v>0</v>
      </c>
      <c r="C84" s="304"/>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5" t="s">
        <v>340</v>
      </c>
      <c r="C87" s="305"/>
      <c r="D87" s="78"/>
      <c r="E87" s="78"/>
      <c r="F87" s="78"/>
      <c r="G87" s="78"/>
      <c r="H87" s="78"/>
      <c r="I87" s="78"/>
      <c r="J87" s="77" t="str">
        <f>D18</f>
        <v>Bizerte</v>
      </c>
    </row>
    <row r="88" spans="1:10" ht="33" customHeight="1" x14ac:dyDescent="0.25">
      <c r="A88" s="86" t="s">
        <v>328</v>
      </c>
      <c r="B88" s="304">
        <f>'A1 Exploitation'!D266</f>
        <v>0.9358974358974359</v>
      </c>
      <c r="C88" s="304"/>
      <c r="D88" s="78"/>
      <c r="E88" s="78"/>
      <c r="F88" s="78"/>
      <c r="G88" s="78"/>
      <c r="H88" s="78"/>
      <c r="I88" s="78"/>
    </row>
    <row r="89" spans="1:10" ht="33" customHeight="1" x14ac:dyDescent="0.25">
      <c r="A89" s="85" t="s">
        <v>329</v>
      </c>
      <c r="B89" s="304">
        <f>'A2 Exploitation'!D266</f>
        <v>0.80487804878048785</v>
      </c>
      <c r="C89" s="304"/>
      <c r="D89" s="78"/>
      <c r="E89" s="78"/>
      <c r="F89" s="78"/>
      <c r="G89" s="78"/>
      <c r="H89" s="78"/>
      <c r="I89" s="78"/>
    </row>
    <row r="90" spans="1:10" ht="33" customHeight="1" x14ac:dyDescent="0.25">
      <c r="A90" s="86" t="s">
        <v>330</v>
      </c>
      <c r="B90" s="304">
        <f>'A3 Exploitation'!D266</f>
        <v>0.79729729729729726</v>
      </c>
      <c r="C90" s="304"/>
      <c r="D90" s="78"/>
      <c r="E90" s="78"/>
      <c r="F90" s="78"/>
      <c r="G90" s="78"/>
      <c r="H90" s="78"/>
      <c r="I90" s="78"/>
    </row>
    <row r="91" spans="1:10" ht="33" customHeight="1" x14ac:dyDescent="0.25">
      <c r="A91" s="86" t="s">
        <v>331</v>
      </c>
      <c r="B91" s="304">
        <f>'A4 Exploitation'!D266</f>
        <v>0</v>
      </c>
      <c r="C91" s="304"/>
      <c r="D91" s="78"/>
      <c r="E91" s="78"/>
      <c r="F91" s="78"/>
      <c r="G91" s="78"/>
      <c r="H91" s="78"/>
      <c r="I91" s="78"/>
    </row>
    <row r="92" spans="1:10" ht="33" customHeight="1" x14ac:dyDescent="0.25">
      <c r="A92" s="85" t="s">
        <v>332</v>
      </c>
      <c r="B92" s="304">
        <f>'A5 Exploitation'!D266</f>
        <v>0</v>
      </c>
      <c r="C92" s="304"/>
      <c r="D92" s="78"/>
      <c r="E92" s="78"/>
      <c r="F92" s="78"/>
      <c r="G92" s="78"/>
      <c r="H92" s="78"/>
      <c r="I92" s="78"/>
    </row>
    <row r="93" spans="1:10" ht="33" customHeight="1" x14ac:dyDescent="0.25">
      <c r="A93" s="85" t="s">
        <v>333</v>
      </c>
      <c r="B93" s="304">
        <f>'A6 Exploitation'!D266</f>
        <v>0</v>
      </c>
      <c r="C93" s="304"/>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5" t="s">
        <v>341</v>
      </c>
      <c r="C96" s="305"/>
      <c r="D96" s="78"/>
      <c r="E96" s="78"/>
      <c r="F96" s="78"/>
      <c r="G96" s="78"/>
      <c r="H96" s="78"/>
      <c r="I96" s="78"/>
      <c r="J96" s="77" t="str">
        <f>D18</f>
        <v>Bizerte</v>
      </c>
    </row>
    <row r="97" spans="1:10" ht="33" customHeight="1" x14ac:dyDescent="0.25">
      <c r="A97" s="86" t="s">
        <v>328</v>
      </c>
      <c r="B97" s="304">
        <f>'A1 Exploitation'!D318</f>
        <v>0.96666666666666667</v>
      </c>
      <c r="C97" s="304"/>
      <c r="D97" s="78"/>
      <c r="E97" s="78"/>
      <c r="F97" s="78"/>
      <c r="G97" s="78"/>
      <c r="H97" s="78"/>
      <c r="I97" s="78"/>
    </row>
    <row r="98" spans="1:10" ht="33" customHeight="1" x14ac:dyDescent="0.25">
      <c r="A98" s="85" t="s">
        <v>329</v>
      </c>
      <c r="B98" s="304">
        <f>'A2 Exploitation'!D318</f>
        <v>0.94285714285714284</v>
      </c>
      <c r="C98" s="304"/>
      <c r="D98" s="78"/>
      <c r="E98" s="78"/>
      <c r="F98" s="78"/>
      <c r="G98" s="78"/>
      <c r="H98" s="78"/>
      <c r="I98" s="78"/>
    </row>
    <row r="99" spans="1:10" ht="33" customHeight="1" x14ac:dyDescent="0.25">
      <c r="A99" s="86" t="s">
        <v>330</v>
      </c>
      <c r="B99" s="304">
        <f>'A3 Exploitation'!D318</f>
        <v>0.93103448275862066</v>
      </c>
      <c r="C99" s="304"/>
      <c r="D99" s="78"/>
      <c r="E99" s="78"/>
      <c r="F99" s="78"/>
      <c r="G99" s="78"/>
      <c r="H99" s="78"/>
      <c r="I99" s="78"/>
    </row>
    <row r="100" spans="1:10" ht="33" customHeight="1" x14ac:dyDescent="0.25">
      <c r="A100" s="86" t="s">
        <v>331</v>
      </c>
      <c r="B100" s="304">
        <f>'A4 Exploitation'!D318</f>
        <v>0</v>
      </c>
      <c r="C100" s="304"/>
      <c r="D100" s="78"/>
      <c r="E100" s="78"/>
      <c r="F100" s="78"/>
      <c r="G100" s="78"/>
      <c r="H100" s="78"/>
      <c r="I100" s="78"/>
    </row>
    <row r="101" spans="1:10" ht="33" customHeight="1" x14ac:dyDescent="0.25">
      <c r="A101" s="85" t="s">
        <v>332</v>
      </c>
      <c r="B101" s="304">
        <f>'A5 Exploitation'!D318</f>
        <v>0</v>
      </c>
      <c r="C101" s="304"/>
      <c r="D101" s="78"/>
      <c r="E101" s="78"/>
      <c r="F101" s="78"/>
      <c r="G101" s="78"/>
      <c r="H101" s="78"/>
      <c r="I101" s="78"/>
    </row>
    <row r="102" spans="1:10" ht="33" customHeight="1" x14ac:dyDescent="0.25">
      <c r="A102" s="85" t="s">
        <v>333</v>
      </c>
      <c r="B102" s="304">
        <f>'A6 Exploitation'!D318</f>
        <v>0</v>
      </c>
      <c r="C102" s="304"/>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5" t="s">
        <v>342</v>
      </c>
      <c r="C105" s="305"/>
      <c r="D105" s="78"/>
      <c r="E105" s="78"/>
      <c r="F105" s="78"/>
      <c r="G105" s="78"/>
      <c r="H105" s="78"/>
      <c r="I105" s="78"/>
      <c r="J105" s="77" t="str">
        <f>D18</f>
        <v>Bizerte</v>
      </c>
    </row>
    <row r="106" spans="1:10" ht="33" customHeight="1" x14ac:dyDescent="0.25">
      <c r="A106" s="86" t="s">
        <v>328</v>
      </c>
      <c r="B106" s="304">
        <f>'A1 Exploitation'!D358</f>
        <v>0.97826086956521741</v>
      </c>
      <c r="C106" s="304"/>
      <c r="D106" s="78"/>
      <c r="E106" s="78"/>
      <c r="F106" s="78"/>
      <c r="G106" s="78"/>
      <c r="H106" s="78"/>
      <c r="I106" s="78"/>
    </row>
    <row r="107" spans="1:10" ht="33" customHeight="1" x14ac:dyDescent="0.25">
      <c r="A107" s="85" t="s">
        <v>329</v>
      </c>
      <c r="B107" s="304">
        <f>'A2 Exploitation'!D358</f>
        <v>0.97916666666666663</v>
      </c>
      <c r="C107" s="304"/>
      <c r="D107" s="78"/>
      <c r="E107" s="78"/>
      <c r="F107" s="78"/>
      <c r="G107" s="78"/>
      <c r="H107" s="78"/>
      <c r="I107" s="78"/>
    </row>
    <row r="108" spans="1:10" ht="33" customHeight="1" x14ac:dyDescent="0.25">
      <c r="A108" s="86" t="s">
        <v>330</v>
      </c>
      <c r="B108" s="304">
        <f>'A3 Exploitation'!D358</f>
        <v>0.97619047619047616</v>
      </c>
      <c r="C108" s="304"/>
      <c r="D108" s="78"/>
      <c r="E108" s="78"/>
      <c r="F108" s="78"/>
      <c r="G108" s="78"/>
      <c r="H108" s="78"/>
      <c r="I108" s="78"/>
    </row>
    <row r="109" spans="1:10" ht="33" customHeight="1" x14ac:dyDescent="0.25">
      <c r="A109" s="86" t="s">
        <v>331</v>
      </c>
      <c r="B109" s="304">
        <f>'A4 Exploitation'!D358</f>
        <v>0</v>
      </c>
      <c r="C109" s="304"/>
      <c r="D109" s="78"/>
      <c r="E109" s="78"/>
      <c r="F109" s="78"/>
      <c r="G109" s="78"/>
      <c r="H109" s="78"/>
      <c r="I109" s="78"/>
    </row>
    <row r="110" spans="1:10" ht="33" customHeight="1" x14ac:dyDescent="0.25">
      <c r="A110" s="85" t="s">
        <v>332</v>
      </c>
      <c r="B110" s="304">
        <f>'A5 Exploitation'!D358</f>
        <v>0</v>
      </c>
      <c r="C110" s="304"/>
      <c r="D110" s="78"/>
      <c r="E110" s="78"/>
      <c r="F110" s="78"/>
      <c r="G110" s="78"/>
      <c r="H110" s="78"/>
      <c r="I110" s="78"/>
    </row>
    <row r="111" spans="1:10" ht="33" customHeight="1" x14ac:dyDescent="0.25">
      <c r="A111" s="85" t="s">
        <v>333</v>
      </c>
      <c r="B111" s="304">
        <f>'A6 Exploitation'!D358</f>
        <v>0</v>
      </c>
      <c r="C111" s="304"/>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5" t="s">
        <v>343</v>
      </c>
      <c r="C114" s="305"/>
      <c r="D114" s="78"/>
      <c r="E114" s="78"/>
      <c r="F114" s="78"/>
      <c r="G114" s="78"/>
      <c r="H114" s="78"/>
      <c r="I114" s="78"/>
      <c r="J114" s="77" t="str">
        <f>D18</f>
        <v>Bizerte</v>
      </c>
    </row>
    <row r="115" spans="1:10" ht="33" customHeight="1" x14ac:dyDescent="0.25">
      <c r="A115" s="86" t="s">
        <v>328</v>
      </c>
      <c r="B115" s="304">
        <f>'A1 Exploitation'!D391</f>
        <v>0.88235294117647056</v>
      </c>
      <c r="C115" s="304"/>
      <c r="D115" s="78"/>
      <c r="E115" s="78"/>
      <c r="F115" s="78"/>
      <c r="G115" s="78"/>
      <c r="H115" s="78"/>
      <c r="I115" s="78"/>
    </row>
    <row r="116" spans="1:10" ht="33" customHeight="1" x14ac:dyDescent="0.25">
      <c r="A116" s="85" t="s">
        <v>329</v>
      </c>
      <c r="B116" s="304">
        <f>'A2 Exploitation'!D391</f>
        <v>0.94117647058823528</v>
      </c>
      <c r="C116" s="304"/>
      <c r="D116" s="78"/>
      <c r="E116" s="78"/>
      <c r="F116" s="78"/>
      <c r="G116" s="78"/>
      <c r="H116" s="78"/>
      <c r="I116" s="78"/>
    </row>
    <row r="117" spans="1:10" ht="33" customHeight="1" x14ac:dyDescent="0.25">
      <c r="A117" s="86" t="s">
        <v>330</v>
      </c>
      <c r="B117" s="304">
        <f>'A3 Exploitation'!D391</f>
        <v>0.5714285714285714</v>
      </c>
      <c r="C117" s="304"/>
      <c r="D117" s="78"/>
      <c r="E117" s="78"/>
      <c r="F117" s="78"/>
      <c r="G117" s="78"/>
      <c r="H117" s="78"/>
      <c r="I117" s="78"/>
    </row>
    <row r="118" spans="1:10" ht="33" customHeight="1" x14ac:dyDescent="0.25">
      <c r="A118" s="86" t="s">
        <v>331</v>
      </c>
      <c r="B118" s="304">
        <f>'A4 Exploitation'!D391</f>
        <v>0</v>
      </c>
      <c r="C118" s="304"/>
      <c r="D118" s="78"/>
      <c r="E118" s="78"/>
      <c r="F118" s="78"/>
      <c r="G118" s="78"/>
      <c r="H118" s="78"/>
      <c r="I118" s="78"/>
    </row>
    <row r="119" spans="1:10" ht="33" customHeight="1" x14ac:dyDescent="0.25">
      <c r="A119" s="85" t="s">
        <v>332</v>
      </c>
      <c r="B119" s="304">
        <f>'A5 Exploitation'!D391</f>
        <v>0</v>
      </c>
      <c r="C119" s="304"/>
      <c r="D119" s="78"/>
      <c r="E119" s="78"/>
      <c r="F119" s="78"/>
      <c r="G119" s="78"/>
      <c r="H119" s="78"/>
      <c r="I119" s="78"/>
    </row>
    <row r="120" spans="1:10" ht="33" customHeight="1" x14ac:dyDescent="0.25">
      <c r="A120" s="85" t="s">
        <v>333</v>
      </c>
      <c r="B120" s="304">
        <f>'A6 Exploitation'!D391</f>
        <v>0</v>
      </c>
      <c r="C120" s="304"/>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5" t="s">
        <v>344</v>
      </c>
      <c r="C123" s="305"/>
      <c r="D123" s="78"/>
      <c r="E123" s="78"/>
      <c r="F123" s="78"/>
      <c r="G123" s="78"/>
      <c r="H123" s="78"/>
      <c r="I123" s="78"/>
      <c r="J123" s="77" t="str">
        <f>D18</f>
        <v>Bizerte</v>
      </c>
    </row>
    <row r="124" spans="1:10" ht="33" customHeight="1" x14ac:dyDescent="0.25">
      <c r="A124" s="86" t="s">
        <v>328</v>
      </c>
      <c r="B124" s="304">
        <f>'A1 Exploitation'!D444</f>
        <v>0.98275862068965514</v>
      </c>
      <c r="C124" s="304"/>
      <c r="D124" s="78"/>
      <c r="E124" s="78"/>
      <c r="F124" s="78"/>
      <c r="G124" s="78"/>
      <c r="H124" s="78"/>
      <c r="I124" s="78"/>
    </row>
    <row r="125" spans="1:10" ht="33" customHeight="1" x14ac:dyDescent="0.25">
      <c r="A125" s="85" t="s">
        <v>329</v>
      </c>
      <c r="B125" s="304">
        <f>'A2 Exploitation'!D444</f>
        <v>0.9821428571428571</v>
      </c>
      <c r="C125" s="304"/>
      <c r="D125" s="78"/>
      <c r="E125" s="78"/>
      <c r="F125" s="78"/>
      <c r="G125" s="78"/>
      <c r="H125" s="78"/>
      <c r="I125" s="78"/>
    </row>
    <row r="126" spans="1:10" ht="33" customHeight="1" x14ac:dyDescent="0.25">
      <c r="A126" s="86" t="s">
        <v>330</v>
      </c>
      <c r="B126" s="304">
        <f>'A3 Exploitation'!D444</f>
        <v>0.89583333333333337</v>
      </c>
      <c r="C126" s="304"/>
      <c r="D126" s="78"/>
      <c r="E126" s="78"/>
      <c r="F126" s="78"/>
      <c r="G126" s="78"/>
      <c r="H126" s="78"/>
      <c r="I126" s="78"/>
    </row>
    <row r="127" spans="1:10" ht="33" customHeight="1" x14ac:dyDescent="0.25">
      <c r="A127" s="86" t="s">
        <v>331</v>
      </c>
      <c r="B127" s="304">
        <f>'A4 Exploitation'!D444</f>
        <v>0</v>
      </c>
      <c r="C127" s="304"/>
      <c r="D127" s="78"/>
      <c r="E127" s="78"/>
      <c r="F127" s="78"/>
      <c r="G127" s="78"/>
      <c r="H127" s="78"/>
      <c r="I127" s="78"/>
    </row>
    <row r="128" spans="1:10" ht="33" customHeight="1" x14ac:dyDescent="0.25">
      <c r="A128" s="85" t="s">
        <v>332</v>
      </c>
      <c r="B128" s="304">
        <f>'A5 Exploitation'!D444</f>
        <v>0</v>
      </c>
      <c r="C128" s="304"/>
      <c r="D128" s="78"/>
      <c r="E128" s="78"/>
      <c r="F128" s="78"/>
      <c r="G128" s="78"/>
      <c r="H128" s="78"/>
      <c r="I128" s="78"/>
    </row>
    <row r="129" spans="1:10" ht="33" customHeight="1" x14ac:dyDescent="0.25">
      <c r="A129" s="85" t="s">
        <v>333</v>
      </c>
      <c r="B129" s="304">
        <f>'A6 Exploitation'!D444</f>
        <v>0</v>
      </c>
      <c r="C129" s="304"/>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5" t="s">
        <v>345</v>
      </c>
      <c r="C132" s="305"/>
      <c r="D132" s="78"/>
      <c r="E132" s="78"/>
      <c r="F132" s="78"/>
      <c r="G132" s="78"/>
      <c r="H132" s="78"/>
      <c r="I132" s="78"/>
      <c r="J132" s="77" t="str">
        <f>D18</f>
        <v>Bizerte</v>
      </c>
    </row>
    <row r="133" spans="1:10" ht="33" customHeight="1" x14ac:dyDescent="0.25">
      <c r="A133" s="86" t="s">
        <v>328</v>
      </c>
      <c r="B133" s="304">
        <f>'A1 Exploitation'!D481</f>
        <v>1</v>
      </c>
      <c r="C133" s="304"/>
      <c r="D133" s="78"/>
      <c r="E133" s="78"/>
      <c r="F133" s="78"/>
      <c r="G133" s="78"/>
      <c r="H133" s="78"/>
      <c r="I133" s="78"/>
    </row>
    <row r="134" spans="1:10" ht="33" customHeight="1" x14ac:dyDescent="0.25">
      <c r="A134" s="85" t="s">
        <v>329</v>
      </c>
      <c r="B134" s="304">
        <f>'A2 Exploitation'!D481</f>
        <v>0.95238095238095233</v>
      </c>
      <c r="C134" s="304"/>
      <c r="D134" s="78"/>
      <c r="E134" s="78"/>
      <c r="F134" s="78"/>
      <c r="G134" s="78"/>
      <c r="H134" s="78"/>
      <c r="I134" s="78"/>
    </row>
    <row r="135" spans="1:10" ht="33" customHeight="1" x14ac:dyDescent="0.25">
      <c r="A135" s="86" t="s">
        <v>330</v>
      </c>
      <c r="B135" s="304">
        <f>'A3 Exploitation'!D481</f>
        <v>1</v>
      </c>
      <c r="C135" s="304"/>
      <c r="D135" s="78"/>
      <c r="E135" s="78"/>
      <c r="F135" s="78"/>
      <c r="G135" s="78"/>
      <c r="H135" s="78"/>
      <c r="I135" s="78"/>
    </row>
    <row r="136" spans="1:10" ht="33" customHeight="1" x14ac:dyDescent="0.25">
      <c r="A136" s="86" t="s">
        <v>331</v>
      </c>
      <c r="B136" s="304">
        <f>'A4 Exploitation'!D481</f>
        <v>0</v>
      </c>
      <c r="C136" s="304"/>
      <c r="D136" s="78"/>
      <c r="E136" s="78"/>
      <c r="F136" s="78"/>
      <c r="G136" s="78"/>
      <c r="H136" s="78"/>
      <c r="I136" s="78"/>
    </row>
    <row r="137" spans="1:10" ht="33" customHeight="1" x14ac:dyDescent="0.25">
      <c r="A137" s="85" t="s">
        <v>332</v>
      </c>
      <c r="B137" s="304">
        <f>'A5 Exploitation'!D481</f>
        <v>0</v>
      </c>
      <c r="C137" s="304"/>
      <c r="D137" s="78"/>
      <c r="E137" s="78"/>
      <c r="F137" s="78"/>
      <c r="G137" s="78"/>
      <c r="H137" s="78"/>
      <c r="I137" s="78"/>
    </row>
    <row r="138" spans="1:10" ht="33" customHeight="1" x14ac:dyDescent="0.25">
      <c r="A138" s="85" t="s">
        <v>333</v>
      </c>
      <c r="B138" s="304">
        <f>'A6 Exploitation'!D481</f>
        <v>0</v>
      </c>
      <c r="C138" s="304"/>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5" t="s">
        <v>346</v>
      </c>
      <c r="C141" s="305"/>
      <c r="D141" s="78"/>
      <c r="E141" s="78"/>
      <c r="F141" s="78"/>
      <c r="G141" s="78"/>
      <c r="H141" s="78"/>
      <c r="I141" s="78"/>
      <c r="J141" s="77" t="str">
        <f>D18</f>
        <v>Bizerte</v>
      </c>
    </row>
    <row r="142" spans="1:10" ht="33" customHeight="1" x14ac:dyDescent="0.25">
      <c r="A142" s="86" t="s">
        <v>328</v>
      </c>
      <c r="B142" s="304">
        <f>'A1 Exploitation'!D503</f>
        <v>0.9285714285714286</v>
      </c>
      <c r="C142" s="304"/>
      <c r="D142" s="78"/>
      <c r="E142" s="78"/>
      <c r="F142" s="78"/>
      <c r="G142" s="78"/>
      <c r="H142" s="78"/>
      <c r="I142" s="78"/>
    </row>
    <row r="143" spans="1:10" ht="33" customHeight="1" x14ac:dyDescent="0.25">
      <c r="A143" s="85" t="s">
        <v>329</v>
      </c>
      <c r="B143" s="304">
        <f>'A2 Exploitation'!D503</f>
        <v>0.8571428571428571</v>
      </c>
      <c r="C143" s="304"/>
      <c r="D143" s="78"/>
      <c r="E143" s="78"/>
      <c r="F143" s="78"/>
      <c r="G143" s="78"/>
      <c r="H143" s="78"/>
      <c r="I143" s="78"/>
    </row>
    <row r="144" spans="1:10" ht="33" customHeight="1" x14ac:dyDescent="0.25">
      <c r="A144" s="86" t="s">
        <v>330</v>
      </c>
      <c r="B144" s="304">
        <f>'A3 Exploitation'!D503</f>
        <v>0.75</v>
      </c>
      <c r="C144" s="304"/>
      <c r="D144" s="78"/>
      <c r="E144" s="78"/>
      <c r="F144" s="78"/>
      <c r="G144" s="78"/>
      <c r="H144" s="78"/>
      <c r="I144" s="78"/>
    </row>
    <row r="145" spans="1:10" ht="33" customHeight="1" x14ac:dyDescent="0.25">
      <c r="A145" s="86" t="s">
        <v>331</v>
      </c>
      <c r="B145" s="304">
        <f>'A4 Exploitation'!D503</f>
        <v>0</v>
      </c>
      <c r="C145" s="304"/>
      <c r="D145" s="78"/>
      <c r="E145" s="78"/>
      <c r="F145" s="78"/>
      <c r="G145" s="78"/>
      <c r="H145" s="78"/>
      <c r="I145" s="78"/>
    </row>
    <row r="146" spans="1:10" ht="33" customHeight="1" x14ac:dyDescent="0.25">
      <c r="A146" s="85" t="s">
        <v>332</v>
      </c>
      <c r="B146" s="304">
        <f>'A5 Exploitation'!D503</f>
        <v>0</v>
      </c>
      <c r="C146" s="304"/>
      <c r="D146" s="78"/>
      <c r="E146" s="78"/>
      <c r="F146" s="78"/>
      <c r="G146" s="78"/>
      <c r="H146" s="78"/>
      <c r="I146" s="78"/>
    </row>
    <row r="147" spans="1:10" ht="33" customHeight="1" x14ac:dyDescent="0.25">
      <c r="A147" s="85" t="s">
        <v>333</v>
      </c>
      <c r="B147" s="304">
        <f>'A6 Exploitation'!D503</f>
        <v>0</v>
      </c>
      <c r="C147" s="304"/>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5" t="s">
        <v>347</v>
      </c>
      <c r="C150" s="305"/>
      <c r="D150" s="78"/>
      <c r="E150" s="78"/>
      <c r="F150" s="78"/>
      <c r="G150" s="78"/>
      <c r="H150" s="78"/>
      <c r="I150" s="78"/>
      <c r="J150" s="77" t="str">
        <f>D18</f>
        <v>Bizerte</v>
      </c>
    </row>
    <row r="151" spans="1:10" ht="33" customHeight="1" x14ac:dyDescent="0.25">
      <c r="A151" s="86" t="s">
        <v>328</v>
      </c>
      <c r="B151" s="304">
        <f>'A1 Exploitation'!D514</f>
        <v>0.875</v>
      </c>
      <c r="C151" s="304"/>
      <c r="D151" s="78"/>
      <c r="E151" s="78"/>
      <c r="F151" s="78"/>
      <c r="G151" s="78"/>
      <c r="H151" s="78"/>
      <c r="I151" s="78"/>
    </row>
    <row r="152" spans="1:10" ht="33" customHeight="1" x14ac:dyDescent="0.25">
      <c r="A152" s="85" t="s">
        <v>329</v>
      </c>
      <c r="B152" s="304">
        <f>'A2 Exploitation'!D514</f>
        <v>1</v>
      </c>
      <c r="C152" s="304"/>
      <c r="D152" s="78"/>
      <c r="E152" s="78"/>
      <c r="F152" s="78"/>
      <c r="G152" s="78"/>
      <c r="H152" s="78"/>
      <c r="I152" s="78"/>
    </row>
    <row r="153" spans="1:10" ht="33" customHeight="1" x14ac:dyDescent="0.25">
      <c r="A153" s="86" t="s">
        <v>330</v>
      </c>
      <c r="B153" s="304">
        <f>'A3 Exploitation'!D514</f>
        <v>0.625</v>
      </c>
      <c r="C153" s="304"/>
      <c r="D153" s="78"/>
      <c r="E153" s="78"/>
      <c r="F153" s="78"/>
      <c r="G153" s="78"/>
      <c r="H153" s="78"/>
      <c r="I153" s="78"/>
    </row>
    <row r="154" spans="1:10" ht="33" customHeight="1" x14ac:dyDescent="0.25">
      <c r="A154" s="86" t="s">
        <v>331</v>
      </c>
      <c r="B154" s="304">
        <f>'A4 Exploitation'!D514</f>
        <v>0</v>
      </c>
      <c r="C154" s="304"/>
      <c r="D154" s="78"/>
      <c r="E154" s="78"/>
      <c r="F154" s="78"/>
      <c r="G154" s="78"/>
      <c r="H154" s="78"/>
      <c r="I154" s="78"/>
    </row>
    <row r="155" spans="1:10" ht="33" customHeight="1" x14ac:dyDescent="0.25">
      <c r="A155" s="85" t="s">
        <v>332</v>
      </c>
      <c r="B155" s="304">
        <f>'A5 Exploitation'!D514</f>
        <v>0</v>
      </c>
      <c r="C155" s="304"/>
      <c r="D155" s="78"/>
      <c r="E155" s="78"/>
      <c r="F155" s="78"/>
      <c r="G155" s="78"/>
      <c r="H155" s="78"/>
      <c r="I155" s="78"/>
    </row>
    <row r="156" spans="1:10" ht="33" customHeight="1" x14ac:dyDescent="0.25">
      <c r="A156" s="85" t="s">
        <v>333</v>
      </c>
      <c r="B156" s="304">
        <f>'A6 Exploitation'!D514</f>
        <v>0</v>
      </c>
      <c r="C156" s="304"/>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6"/>
      <c r="C159" s="306"/>
      <c r="D159" s="78"/>
      <c r="E159" s="78"/>
      <c r="F159" s="78"/>
      <c r="G159" s="78"/>
      <c r="H159" s="78"/>
      <c r="I159" s="78"/>
    </row>
    <row r="160" spans="1:10" ht="33" customHeight="1" x14ac:dyDescent="0.25">
      <c r="A160" s="85" t="s">
        <v>326</v>
      </c>
      <c r="B160" s="305" t="s">
        <v>348</v>
      </c>
      <c r="C160" s="305"/>
      <c r="D160" s="78"/>
      <c r="E160" s="78"/>
      <c r="F160" s="78"/>
      <c r="G160" s="78"/>
      <c r="H160" s="78"/>
      <c r="I160" s="78"/>
      <c r="J160" s="77" t="str">
        <f>D18</f>
        <v>Bizerte</v>
      </c>
    </row>
    <row r="161" spans="1:10" ht="33" customHeight="1" x14ac:dyDescent="0.25">
      <c r="A161" s="86" t="s">
        <v>328</v>
      </c>
      <c r="B161" s="304">
        <f>'A1 Exploitation'!D534</f>
        <v>0.45</v>
      </c>
      <c r="C161" s="304"/>
      <c r="D161" s="78"/>
      <c r="E161" s="78"/>
      <c r="F161" s="78"/>
      <c r="G161" s="78"/>
      <c r="H161" s="78"/>
      <c r="I161" s="78"/>
    </row>
    <row r="162" spans="1:10" ht="33" customHeight="1" x14ac:dyDescent="0.25">
      <c r="A162" s="85" t="s">
        <v>329</v>
      </c>
      <c r="B162" s="304">
        <f>'A2 Exploitation'!D534</f>
        <v>0.9285714285714286</v>
      </c>
      <c r="C162" s="304"/>
      <c r="D162" s="78"/>
      <c r="E162" s="78"/>
      <c r="F162" s="78"/>
      <c r="G162" s="78"/>
      <c r="H162" s="78"/>
      <c r="I162" s="78"/>
    </row>
    <row r="163" spans="1:10" ht="33" customHeight="1" x14ac:dyDescent="0.25">
      <c r="A163" s="86" t="s">
        <v>330</v>
      </c>
      <c r="B163" s="304">
        <f>'A3 Exploitation'!D534</f>
        <v>0.83333333333333337</v>
      </c>
      <c r="C163" s="304"/>
      <c r="D163" s="78"/>
      <c r="E163" s="78"/>
      <c r="F163" s="78"/>
      <c r="G163" s="78"/>
      <c r="H163" s="78"/>
      <c r="I163" s="78"/>
    </row>
    <row r="164" spans="1:10" ht="33" customHeight="1" x14ac:dyDescent="0.25">
      <c r="A164" s="86" t="s">
        <v>331</v>
      </c>
      <c r="B164" s="304">
        <f>'A4 Exploitation'!D534</f>
        <v>0</v>
      </c>
      <c r="C164" s="304"/>
    </row>
    <row r="165" spans="1:10" ht="33" customHeight="1" x14ac:dyDescent="0.25">
      <c r="A165" s="85" t="s">
        <v>332</v>
      </c>
      <c r="B165" s="304">
        <f>'A5 Exploitation'!D534</f>
        <v>0</v>
      </c>
      <c r="C165" s="304"/>
    </row>
    <row r="166" spans="1:10" ht="18" x14ac:dyDescent="0.25">
      <c r="A166" s="85" t="s">
        <v>333</v>
      </c>
      <c r="B166" s="304">
        <f>'A6 Exploitation'!D534</f>
        <v>0</v>
      </c>
      <c r="C166" s="304"/>
    </row>
    <row r="167" spans="1:10" ht="18.75" x14ac:dyDescent="0.25">
      <c r="A167" s="89"/>
      <c r="B167" s="82"/>
      <c r="C167" s="82"/>
    </row>
    <row r="168" spans="1:10" ht="33" customHeight="1" x14ac:dyDescent="0.25">
      <c r="A168" s="89"/>
      <c r="B168" s="82"/>
      <c r="C168" s="82"/>
    </row>
    <row r="169" spans="1:10" ht="33" customHeight="1" x14ac:dyDescent="0.25">
      <c r="A169" s="85" t="s">
        <v>326</v>
      </c>
      <c r="B169" s="305" t="s">
        <v>349</v>
      </c>
      <c r="C169" s="305"/>
      <c r="J169" s="77" t="str">
        <f>D18</f>
        <v>Bizerte</v>
      </c>
    </row>
    <row r="170" spans="1:10" ht="33" customHeight="1" x14ac:dyDescent="0.25">
      <c r="A170" s="86" t="s">
        <v>328</v>
      </c>
      <c r="B170" s="304">
        <f>'A1 Exploitation'!D545</f>
        <v>1</v>
      </c>
      <c r="C170" s="304"/>
    </row>
    <row r="171" spans="1:10" ht="33" customHeight="1" x14ac:dyDescent="0.25">
      <c r="A171" s="85" t="s">
        <v>329</v>
      </c>
      <c r="B171" s="304">
        <f>'A2 Exploitation'!D545</f>
        <v>1</v>
      </c>
      <c r="C171" s="304"/>
    </row>
    <row r="172" spans="1:10" ht="33" customHeight="1" x14ac:dyDescent="0.25">
      <c r="A172" s="86" t="s">
        <v>330</v>
      </c>
      <c r="B172" s="304">
        <f>'A3 Exploitation'!D545</f>
        <v>0.875</v>
      </c>
      <c r="C172" s="304"/>
    </row>
    <row r="173" spans="1:10" ht="33" customHeight="1" x14ac:dyDescent="0.25">
      <c r="A173" s="86" t="s">
        <v>331</v>
      </c>
      <c r="B173" s="304">
        <f>'A4 Exploitation'!D545</f>
        <v>0</v>
      </c>
      <c r="C173" s="304"/>
    </row>
    <row r="174" spans="1:10" ht="33" customHeight="1" x14ac:dyDescent="0.25">
      <c r="A174" s="85" t="s">
        <v>332</v>
      </c>
      <c r="B174" s="304">
        <f>'A5 Exploitation'!D545</f>
        <v>0</v>
      </c>
      <c r="C174" s="304"/>
    </row>
    <row r="175" spans="1:10" ht="18" x14ac:dyDescent="0.25">
      <c r="A175" s="85" t="s">
        <v>333</v>
      </c>
      <c r="B175" s="304">
        <f>'A6 Exploitation'!D545</f>
        <v>0</v>
      </c>
      <c r="C175" s="304"/>
    </row>
    <row r="176" spans="1:10" ht="18.75" x14ac:dyDescent="0.25">
      <c r="A176" s="89"/>
      <c r="B176" s="82"/>
      <c r="C176" s="82"/>
    </row>
    <row r="177" spans="1:10" ht="33" customHeight="1" x14ac:dyDescent="0.25">
      <c r="A177" s="89"/>
      <c r="B177" s="82"/>
      <c r="C177" s="82"/>
    </row>
    <row r="178" spans="1:10" ht="33" customHeight="1" x14ac:dyDescent="0.25">
      <c r="A178" s="85" t="s">
        <v>326</v>
      </c>
      <c r="B178" s="305" t="s">
        <v>350</v>
      </c>
      <c r="C178" s="305"/>
      <c r="J178" s="77" t="str">
        <f>D18</f>
        <v>Bizerte</v>
      </c>
    </row>
    <row r="179" spans="1:10" ht="33" customHeight="1" x14ac:dyDescent="0.25">
      <c r="A179" s="86" t="s">
        <v>328</v>
      </c>
      <c r="B179" s="304">
        <f>'A1 Technique'!D199</f>
        <v>0.74545454545454548</v>
      </c>
      <c r="C179" s="304"/>
    </row>
    <row r="180" spans="1:10" ht="33" customHeight="1" x14ac:dyDescent="0.25">
      <c r="A180" s="85" t="s">
        <v>329</v>
      </c>
      <c r="B180" s="304">
        <f>'A2 Technique'!D199</f>
        <v>0.74786324786324787</v>
      </c>
      <c r="C180" s="304"/>
    </row>
    <row r="181" spans="1:10" ht="33" customHeight="1" x14ac:dyDescent="0.25">
      <c r="A181" s="86" t="s">
        <v>330</v>
      </c>
      <c r="B181" s="304">
        <f>'A3 Technique'!D199</f>
        <v>0.60377358490566035</v>
      </c>
      <c r="C181" s="304"/>
    </row>
    <row r="182" spans="1:10" ht="33" customHeight="1" x14ac:dyDescent="0.25">
      <c r="A182" s="86" t="s">
        <v>331</v>
      </c>
      <c r="B182" s="304">
        <f>'A4 Technique'!D199</f>
        <v>0</v>
      </c>
      <c r="C182" s="304"/>
    </row>
    <row r="183" spans="1:10" ht="33" customHeight="1" x14ac:dyDescent="0.25">
      <c r="A183" s="85" t="s">
        <v>332</v>
      </c>
      <c r="B183" s="304">
        <f>'A5 Technique'!D199</f>
        <v>0</v>
      </c>
      <c r="C183" s="304"/>
    </row>
    <row r="184" spans="1:10" ht="18" x14ac:dyDescent="0.25">
      <c r="A184" s="85" t="s">
        <v>333</v>
      </c>
      <c r="B184" s="304">
        <f>'A6 Technique'!D199</f>
        <v>0</v>
      </c>
      <c r="C184" s="304"/>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9" zoomScale="60" workbookViewId="0">
      <selection activeCell="D444" sqref="D444"/>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1"/>
      <c r="E1" s="331"/>
      <c r="F1" s="331"/>
      <c r="G1" s="331"/>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2" t="s">
        <v>179</v>
      </c>
      <c r="B7" s="332"/>
      <c r="C7" s="332"/>
      <c r="D7" s="332"/>
      <c r="E7" s="332"/>
      <c r="F7" s="332"/>
      <c r="G7" s="125"/>
    </row>
    <row r="8" spans="1:7" ht="29.25" x14ac:dyDescent="0.45">
      <c r="A8" s="333" t="str">
        <f>'Page de garde'!D18</f>
        <v>Bizerte</v>
      </c>
      <c r="B8" s="333"/>
      <c r="C8" s="333"/>
      <c r="D8" s="333"/>
      <c r="E8" s="333"/>
      <c r="F8" s="333"/>
      <c r="G8" s="125"/>
    </row>
    <row r="9" spans="1:7" ht="24" x14ac:dyDescent="0.45">
      <c r="A9" s="14" t="s">
        <v>42</v>
      </c>
      <c r="B9" s="334"/>
      <c r="C9" s="334"/>
      <c r="D9" s="334"/>
      <c r="E9" s="334"/>
      <c r="F9" s="334"/>
      <c r="G9" s="125"/>
    </row>
    <row r="10" spans="1:7" ht="24" x14ac:dyDescent="0.45">
      <c r="A10" s="15" t="s">
        <v>44</v>
      </c>
      <c r="B10" s="335"/>
      <c r="C10" s="335"/>
      <c r="D10" s="335"/>
      <c r="E10" s="335"/>
      <c r="F10" s="335"/>
      <c r="G10" s="125"/>
    </row>
    <row r="11" spans="1:7" ht="24" x14ac:dyDescent="0.45">
      <c r="A11" s="14" t="s">
        <v>43</v>
      </c>
      <c r="B11" s="330"/>
      <c r="C11" s="330"/>
      <c r="D11" s="330"/>
      <c r="E11" s="330"/>
      <c r="F11" s="330"/>
      <c r="G11" s="125"/>
    </row>
    <row r="12" spans="1:7" ht="24" x14ac:dyDescent="0.45">
      <c r="A12" s="14" t="s">
        <v>239</v>
      </c>
      <c r="B12" s="328">
        <f>D549</f>
        <v>0</v>
      </c>
      <c r="C12" s="328"/>
      <c r="D12" s="328"/>
      <c r="E12" s="328"/>
      <c r="F12" s="328"/>
      <c r="G12" s="125"/>
    </row>
    <row r="13" spans="1:7" ht="22.5" x14ac:dyDescent="0.45">
      <c r="D13" s="329"/>
      <c r="E13" s="329"/>
      <c r="F13" s="329"/>
      <c r="G13" s="32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2" t="s">
        <v>30</v>
      </c>
      <c r="B17" s="313" t="s">
        <v>31</v>
      </c>
      <c r="C17" s="313"/>
      <c r="D17" s="313" t="s">
        <v>46</v>
      </c>
      <c r="E17" s="314" t="s">
        <v>310</v>
      </c>
      <c r="F17" s="314" t="s">
        <v>358</v>
      </c>
    </row>
    <row r="18" spans="1:8" ht="16.5" customHeight="1" x14ac:dyDescent="0.3">
      <c r="A18" s="312"/>
      <c r="B18" s="41" t="s">
        <v>34</v>
      </c>
      <c r="C18" s="41" t="s">
        <v>33</v>
      </c>
      <c r="D18" s="313"/>
      <c r="E18" s="314"/>
      <c r="F18" s="314"/>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2" t="s">
        <v>379</v>
      </c>
      <c r="B38" s="323"/>
      <c r="C38" s="323"/>
      <c r="D38" s="323"/>
      <c r="E38" s="323"/>
      <c r="F38" s="324"/>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2" t="s">
        <v>30</v>
      </c>
      <c r="B50" s="313" t="s">
        <v>31</v>
      </c>
      <c r="C50" s="313"/>
      <c r="D50" s="313" t="s">
        <v>46</v>
      </c>
      <c r="E50" s="314" t="s">
        <v>310</v>
      </c>
      <c r="F50" s="314" t="s">
        <v>360</v>
      </c>
      <c r="G50" s="127"/>
    </row>
    <row r="51" spans="1:7" ht="16.5" customHeight="1" x14ac:dyDescent="0.3">
      <c r="A51" s="312"/>
      <c r="B51" s="41" t="s">
        <v>34</v>
      </c>
      <c r="C51" s="41" t="s">
        <v>33</v>
      </c>
      <c r="D51" s="313"/>
      <c r="E51" s="314"/>
      <c r="F51" s="314"/>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2" t="s">
        <v>379</v>
      </c>
      <c r="B94" s="323"/>
      <c r="C94" s="323"/>
      <c r="D94" s="323"/>
      <c r="E94" s="323"/>
      <c r="F94" s="324"/>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2" t="s">
        <v>30</v>
      </c>
      <c r="B107" s="313" t="s">
        <v>31</v>
      </c>
      <c r="C107" s="313"/>
      <c r="D107" s="313" t="s">
        <v>46</v>
      </c>
      <c r="E107" s="314" t="s">
        <v>310</v>
      </c>
      <c r="F107" s="314" t="s">
        <v>360</v>
      </c>
    </row>
    <row r="108" spans="1:7" ht="16.5" customHeight="1" x14ac:dyDescent="0.3">
      <c r="A108" s="312"/>
      <c r="B108" s="41" t="s">
        <v>34</v>
      </c>
      <c r="C108" s="41" t="s">
        <v>33</v>
      </c>
      <c r="D108" s="313"/>
      <c r="E108" s="314"/>
      <c r="F108" s="314"/>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2" t="s">
        <v>30</v>
      </c>
      <c r="B162" s="313" t="s">
        <v>31</v>
      </c>
      <c r="C162" s="313"/>
      <c r="D162" s="313" t="s">
        <v>46</v>
      </c>
      <c r="E162" s="314" t="s">
        <v>310</v>
      </c>
      <c r="F162" s="314" t="s">
        <v>360</v>
      </c>
      <c r="G162" s="127"/>
    </row>
    <row r="163" spans="1:7" ht="16.5" customHeight="1" x14ac:dyDescent="0.3">
      <c r="A163" s="312"/>
      <c r="B163" s="41" t="s">
        <v>34</v>
      </c>
      <c r="C163" s="41" t="s">
        <v>33</v>
      </c>
      <c r="D163" s="313"/>
      <c r="E163" s="314"/>
      <c r="F163" s="314"/>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8" t="s">
        <v>379</v>
      </c>
      <c r="B195" s="318"/>
      <c r="C195" s="318"/>
      <c r="D195" s="318"/>
      <c r="E195" s="318"/>
      <c r="F195" s="318"/>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2" t="s">
        <v>30</v>
      </c>
      <c r="B209" s="313" t="s">
        <v>31</v>
      </c>
      <c r="C209" s="313"/>
      <c r="D209" s="313" t="s">
        <v>46</v>
      </c>
      <c r="E209" s="314" t="s">
        <v>310</v>
      </c>
      <c r="F209" s="314" t="s">
        <v>360</v>
      </c>
      <c r="G209" s="127"/>
    </row>
    <row r="210" spans="1:7" ht="16.5" customHeight="1" x14ac:dyDescent="0.3">
      <c r="A210" s="312"/>
      <c r="B210" s="41" t="s">
        <v>34</v>
      </c>
      <c r="C210" s="41" t="s">
        <v>33</v>
      </c>
      <c r="D210" s="313"/>
      <c r="E210" s="314"/>
      <c r="F210" s="314"/>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8" t="s">
        <v>379</v>
      </c>
      <c r="B256" s="318"/>
      <c r="C256" s="318"/>
      <c r="D256" s="318"/>
      <c r="E256" s="318"/>
      <c r="F256" s="318"/>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2" t="s">
        <v>30</v>
      </c>
      <c r="B270" s="313" t="s">
        <v>31</v>
      </c>
      <c r="C270" s="313"/>
      <c r="D270" s="313" t="s">
        <v>46</v>
      </c>
      <c r="E270" s="314" t="s">
        <v>310</v>
      </c>
      <c r="F270" s="314" t="s">
        <v>360</v>
      </c>
      <c r="G270" s="214"/>
    </row>
    <row r="271" spans="1:7" s="16" customFormat="1" ht="16.5" customHeight="1" x14ac:dyDescent="0.3">
      <c r="A271" s="312"/>
      <c r="B271" s="41" t="s">
        <v>34</v>
      </c>
      <c r="C271" s="41" t="s">
        <v>33</v>
      </c>
      <c r="D271" s="313"/>
      <c r="E271" s="314"/>
      <c r="F271" s="314"/>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9" t="s">
        <v>396</v>
      </c>
      <c r="B308" s="320"/>
      <c r="C308" s="320"/>
      <c r="D308" s="320"/>
      <c r="E308" s="320"/>
      <c r="F308" s="321"/>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2" t="s">
        <v>30</v>
      </c>
      <c r="B322" s="313" t="s">
        <v>31</v>
      </c>
      <c r="C322" s="313"/>
      <c r="D322" s="313" t="s">
        <v>46</v>
      </c>
      <c r="E322" s="314" t="s">
        <v>310</v>
      </c>
      <c r="F322" s="314" t="s">
        <v>360</v>
      </c>
      <c r="G322" s="127"/>
    </row>
    <row r="323" spans="1:7" ht="16.5" customHeight="1" x14ac:dyDescent="0.3">
      <c r="A323" s="312"/>
      <c r="B323" s="41" t="s">
        <v>34</v>
      </c>
      <c r="C323" s="41" t="s">
        <v>33</v>
      </c>
      <c r="D323" s="313"/>
      <c r="E323" s="314"/>
      <c r="F323" s="314"/>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9" t="s">
        <v>379</v>
      </c>
      <c r="B349" s="320"/>
      <c r="C349" s="320"/>
      <c r="D349" s="320"/>
      <c r="E349" s="320"/>
      <c r="F349" s="320"/>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2" t="s">
        <v>30</v>
      </c>
      <c r="B362" s="313" t="s">
        <v>31</v>
      </c>
      <c r="C362" s="313"/>
      <c r="D362" s="313" t="s">
        <v>46</v>
      </c>
      <c r="E362" s="314" t="s">
        <v>310</v>
      </c>
      <c r="F362" s="314" t="s">
        <v>360</v>
      </c>
      <c r="G362" s="127"/>
    </row>
    <row r="363" spans="1:7" ht="16.5" customHeight="1" x14ac:dyDescent="0.3">
      <c r="A363" s="312"/>
      <c r="B363" s="41" t="s">
        <v>34</v>
      </c>
      <c r="C363" s="41" t="s">
        <v>33</v>
      </c>
      <c r="D363" s="313"/>
      <c r="E363" s="314"/>
      <c r="F363" s="314"/>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8" t="s">
        <v>379</v>
      </c>
      <c r="B383" s="318"/>
      <c r="C383" s="318"/>
      <c r="D383" s="318"/>
      <c r="E383" s="318"/>
      <c r="F383" s="318"/>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2" t="s">
        <v>30</v>
      </c>
      <c r="B395" s="313" t="s">
        <v>31</v>
      </c>
      <c r="C395" s="313"/>
      <c r="D395" s="313" t="s">
        <v>46</v>
      </c>
      <c r="E395" s="314" t="s">
        <v>310</v>
      </c>
      <c r="F395" s="314" t="s">
        <v>360</v>
      </c>
      <c r="G395" s="127"/>
    </row>
    <row r="396" spans="1:7" ht="16.5" customHeight="1" x14ac:dyDescent="0.3">
      <c r="A396" s="312"/>
      <c r="B396" s="41" t="s">
        <v>34</v>
      </c>
      <c r="C396" s="41" t="s">
        <v>33</v>
      </c>
      <c r="D396" s="313"/>
      <c r="E396" s="314"/>
      <c r="F396" s="314"/>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8" t="s">
        <v>379</v>
      </c>
      <c r="B435" s="318"/>
      <c r="C435" s="318"/>
      <c r="D435" s="318"/>
      <c r="E435" s="318"/>
      <c r="F435" s="318"/>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2" t="s">
        <v>30</v>
      </c>
      <c r="B448" s="313" t="s">
        <v>31</v>
      </c>
      <c r="C448" s="313"/>
      <c r="D448" s="313" t="s">
        <v>46</v>
      </c>
      <c r="E448" s="314" t="s">
        <v>310</v>
      </c>
      <c r="F448" s="314" t="s">
        <v>360</v>
      </c>
      <c r="G448" s="127"/>
    </row>
    <row r="449" spans="1:6" ht="16.5" customHeight="1" x14ac:dyDescent="0.3">
      <c r="A449" s="312"/>
      <c r="B449" s="41" t="s">
        <v>34</v>
      </c>
      <c r="C449" s="41" t="s">
        <v>33</v>
      </c>
      <c r="D449" s="313"/>
      <c r="E449" s="314"/>
      <c r="F449" s="314"/>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5" t="s">
        <v>379</v>
      </c>
      <c r="B471" s="316"/>
      <c r="C471" s="316"/>
      <c r="D471" s="316"/>
      <c r="E471" s="316"/>
      <c r="F471" s="316"/>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3" t="str">
        <f>IF(D476=1, 2, IF(AND(D476&lt;1,D476&gt;0), 1, IF(D476=0,"0","NA")))</f>
        <v>NA</v>
      </c>
      <c r="C476" s="140"/>
      <c r="D476" s="28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7" t="s">
        <v>367</v>
      </c>
      <c r="B483" s="317"/>
      <c r="C483" s="317"/>
      <c r="D483" s="317"/>
      <c r="E483" s="185"/>
      <c r="F483" s="201"/>
    </row>
    <row r="484" spans="1:7" x14ac:dyDescent="0.3">
      <c r="A484" s="74">
        <f>B11</f>
        <v>0</v>
      </c>
      <c r="B484" s="124"/>
      <c r="C484" s="135"/>
      <c r="D484" s="124"/>
    </row>
    <row r="485" spans="1:7" ht="16.5" customHeight="1" x14ac:dyDescent="0.3">
      <c r="A485" s="312" t="s">
        <v>30</v>
      </c>
      <c r="B485" s="313" t="s">
        <v>31</v>
      </c>
      <c r="C485" s="313"/>
      <c r="D485" s="313" t="s">
        <v>46</v>
      </c>
      <c r="E485" s="314" t="s">
        <v>310</v>
      </c>
      <c r="F485" s="314" t="s">
        <v>360</v>
      </c>
      <c r="G485" s="127"/>
    </row>
    <row r="486" spans="1:7" ht="16.5" customHeight="1" x14ac:dyDescent="0.3">
      <c r="A486" s="312"/>
      <c r="B486" s="41" t="s">
        <v>34</v>
      </c>
      <c r="C486" s="41" t="s">
        <v>33</v>
      </c>
      <c r="D486" s="313"/>
      <c r="E486" s="314"/>
      <c r="F486" s="314"/>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2" t="s">
        <v>30</v>
      </c>
      <c r="B507" s="313" t="s">
        <v>31</v>
      </c>
      <c r="C507" s="313"/>
      <c r="D507" s="313" t="s">
        <v>46</v>
      </c>
      <c r="E507" s="314" t="s">
        <v>310</v>
      </c>
      <c r="F507" s="314" t="s">
        <v>360</v>
      </c>
      <c r="G507" s="127"/>
    </row>
    <row r="508" spans="1:7" ht="16.5" customHeight="1" x14ac:dyDescent="0.3">
      <c r="A508" s="312"/>
      <c r="B508" s="41" t="s">
        <v>34</v>
      </c>
      <c r="C508" s="41" t="s">
        <v>33</v>
      </c>
      <c r="D508" s="313"/>
      <c r="E508" s="314"/>
      <c r="F508" s="314"/>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2" t="s">
        <v>30</v>
      </c>
      <c r="B518" s="313" t="s">
        <v>31</v>
      </c>
      <c r="C518" s="313"/>
      <c r="D518" s="313" t="s">
        <v>46</v>
      </c>
      <c r="E518" s="314" t="s">
        <v>310</v>
      </c>
      <c r="F518" s="314" t="s">
        <v>360</v>
      </c>
      <c r="G518" s="127"/>
    </row>
    <row r="519" spans="1:7" ht="16.5" customHeight="1" x14ac:dyDescent="0.3">
      <c r="A519" s="312"/>
      <c r="B519" s="41" t="s">
        <v>34</v>
      </c>
      <c r="C519" s="41" t="s">
        <v>33</v>
      </c>
      <c r="D519" s="313"/>
      <c r="E519" s="314"/>
      <c r="F519" s="314"/>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2" t="s">
        <v>30</v>
      </c>
      <c r="B538" s="313" t="s">
        <v>31</v>
      </c>
      <c r="C538" s="313"/>
      <c r="D538" s="313" t="s">
        <v>46</v>
      </c>
      <c r="E538" s="314" t="s">
        <v>310</v>
      </c>
      <c r="F538" s="314" t="s">
        <v>360</v>
      </c>
      <c r="G538" s="127"/>
    </row>
    <row r="539" spans="1:7" ht="16.5" customHeight="1" x14ac:dyDescent="0.3">
      <c r="A539" s="312"/>
      <c r="B539" s="41" t="s">
        <v>34</v>
      </c>
      <c r="C539" s="41" t="s">
        <v>33</v>
      </c>
      <c r="D539" s="313"/>
      <c r="E539" s="314"/>
      <c r="F539" s="314"/>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82">
        <f>COUNTIF('A4 Exploitation'!F540:F542,"ok")</f>
        <v>0</v>
      </c>
      <c r="F543" s="28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RsB8YbhiG/6hHYpvdNaF6nbzFimKjqeONjOOSjQNKY9YJ8xTUZ2oyl1k5wPE00WXSDJveq2kYjzlHCqb5A1sTw==" saltValue="HCC8WjGBE9JFeDSBwEdi+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E184" sqref="E184"/>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1"/>
      <c r="E1" s="331"/>
      <c r="F1" s="331"/>
      <c r="G1" s="331"/>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2" t="s">
        <v>50</v>
      </c>
      <c r="B6" s="352"/>
      <c r="C6" s="352"/>
      <c r="D6" s="352"/>
      <c r="E6" s="352"/>
      <c r="F6" s="352"/>
      <c r="G6" s="125"/>
    </row>
    <row r="7" spans="1:7" s="12" customFormat="1" ht="21.75" customHeight="1" x14ac:dyDescent="0.45">
      <c r="A7" s="333" t="str">
        <f>'A5 Exploitation'!A8:F8</f>
        <v>Bizerte</v>
      </c>
      <c r="B7" s="333"/>
      <c r="C7" s="333"/>
      <c r="D7" s="333"/>
      <c r="E7" s="333"/>
      <c r="F7" s="333"/>
      <c r="G7" s="125"/>
    </row>
    <row r="8" spans="1:7" s="12" customFormat="1" ht="24" x14ac:dyDescent="0.45">
      <c r="A8" s="14" t="s">
        <v>42</v>
      </c>
      <c r="B8" s="353">
        <f>'A5 Exploitation'!B9:F9</f>
        <v>0</v>
      </c>
      <c r="C8" s="353"/>
      <c r="D8" s="353"/>
      <c r="E8" s="353"/>
      <c r="F8" s="353"/>
      <c r="G8" s="125"/>
    </row>
    <row r="9" spans="1:7" s="12" customFormat="1" ht="24" x14ac:dyDescent="0.45">
      <c r="A9" s="15" t="s">
        <v>44</v>
      </c>
      <c r="B9" s="354">
        <f>'A5 Exploitation'!B10:F10</f>
        <v>0</v>
      </c>
      <c r="C9" s="354"/>
      <c r="D9" s="354"/>
      <c r="E9" s="354"/>
      <c r="F9" s="354"/>
      <c r="G9" s="125"/>
    </row>
    <row r="10" spans="1:7" s="12" customFormat="1" ht="24" x14ac:dyDescent="0.45">
      <c r="A10" s="14" t="s">
        <v>43</v>
      </c>
      <c r="B10" s="351">
        <f>'A5 Exploitation'!B11:F11</f>
        <v>0</v>
      </c>
      <c r="C10" s="351"/>
      <c r="D10" s="351"/>
      <c r="E10" s="351"/>
      <c r="F10" s="351"/>
      <c r="G10" s="125"/>
    </row>
    <row r="11" spans="1:7" s="12" customFormat="1" ht="24" x14ac:dyDescent="0.45">
      <c r="A11" s="14" t="s">
        <v>294</v>
      </c>
      <c r="B11" s="350">
        <f>D199</f>
        <v>0</v>
      </c>
      <c r="C11" s="350"/>
      <c r="D11" s="350"/>
      <c r="E11" s="350"/>
      <c r="F11" s="350"/>
      <c r="G11" s="125"/>
    </row>
    <row r="12" spans="1:7" s="12" customFormat="1" ht="22.5" x14ac:dyDescent="0.45">
      <c r="A12" s="11"/>
      <c r="D12" s="329"/>
      <c r="E12" s="329"/>
      <c r="F12" s="329"/>
      <c r="G12" s="329"/>
    </row>
    <row r="13" spans="1:7" s="12" customFormat="1" ht="11.25" customHeight="1" x14ac:dyDescent="0.3">
      <c r="A13" s="312" t="s">
        <v>30</v>
      </c>
      <c r="B13" s="313" t="s">
        <v>31</v>
      </c>
      <c r="C13" s="313"/>
      <c r="D13" s="313" t="s">
        <v>46</v>
      </c>
      <c r="E13" s="313" t="s">
        <v>190</v>
      </c>
      <c r="F13" s="313" t="s">
        <v>191</v>
      </c>
      <c r="G13" s="112"/>
    </row>
    <row r="14" spans="1:7" s="12" customFormat="1" ht="12.75" customHeight="1" x14ac:dyDescent="0.3">
      <c r="A14" s="312"/>
      <c r="B14" s="34" t="s">
        <v>34</v>
      </c>
      <c r="C14" s="34" t="s">
        <v>33</v>
      </c>
      <c r="D14" s="313"/>
      <c r="E14" s="313"/>
      <c r="F14" s="313"/>
      <c r="G14" s="127"/>
    </row>
    <row r="15" spans="1:7" x14ac:dyDescent="0.3">
      <c r="A15" s="17"/>
      <c r="B15" s="17"/>
      <c r="C15" s="17"/>
      <c r="D15" s="17"/>
    </row>
    <row r="16" spans="1:7" ht="19.5" x14ac:dyDescent="0.4">
      <c r="A16" s="345" t="s">
        <v>0</v>
      </c>
      <c r="B16" s="346"/>
      <c r="C16" s="346"/>
      <c r="D16" s="346"/>
      <c r="E16" s="346"/>
      <c r="F16" s="346"/>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7" t="s">
        <v>36</v>
      </c>
      <c r="B22" s="343"/>
      <c r="C22" s="344"/>
      <c r="D22" s="258">
        <f>SUM(B17:C21)</f>
        <v>0</v>
      </c>
    </row>
    <row r="23" spans="1:7" x14ac:dyDescent="0.3">
      <c r="A23" s="338" t="s">
        <v>295</v>
      </c>
      <c r="B23" s="339"/>
      <c r="C23" s="340"/>
      <c r="D23" s="33">
        <f>D22/(COUNT(B17:C21)*2)</f>
        <v>0</v>
      </c>
    </row>
    <row r="24" spans="1:7" s="22" customFormat="1" x14ac:dyDescent="0.3">
      <c r="A24" s="26"/>
      <c r="B24" s="27"/>
      <c r="C24" s="27"/>
      <c r="D24" s="28"/>
      <c r="G24" s="126"/>
    </row>
    <row r="25" spans="1:7" ht="19.5" x14ac:dyDescent="0.4">
      <c r="A25" s="336" t="s">
        <v>4</v>
      </c>
      <c r="B25" s="337"/>
      <c r="C25" s="337"/>
      <c r="D25" s="337"/>
      <c r="E25" s="337"/>
      <c r="F25" s="337"/>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8" t="s">
        <v>36</v>
      </c>
      <c r="B33" s="339"/>
      <c r="C33" s="340"/>
      <c r="D33" s="257">
        <f>SUM(B26:C32)</f>
        <v>0</v>
      </c>
    </row>
    <row r="34" spans="1:7" x14ac:dyDescent="0.3">
      <c r="A34" s="338" t="s">
        <v>295</v>
      </c>
      <c r="B34" s="339"/>
      <c r="C34" s="340"/>
      <c r="D34" s="33">
        <f>D33/(COUNT(B26:C32)*2)</f>
        <v>0</v>
      </c>
    </row>
    <row r="35" spans="1:7" s="22" customFormat="1" x14ac:dyDescent="0.3">
      <c r="A35" s="26"/>
      <c r="B35" s="27"/>
      <c r="C35" s="27"/>
      <c r="D35" s="28"/>
      <c r="G35" s="126"/>
    </row>
    <row r="36" spans="1:7" s="22" customFormat="1" ht="19.5" x14ac:dyDescent="0.4">
      <c r="A36" s="336" t="s">
        <v>219</v>
      </c>
      <c r="B36" s="337"/>
      <c r="C36" s="337"/>
      <c r="D36" s="337"/>
      <c r="E36" s="337"/>
      <c r="F36" s="337"/>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8" t="s">
        <v>36</v>
      </c>
      <c r="B42" s="339"/>
      <c r="C42" s="340"/>
      <c r="D42" s="257">
        <f>SUM(B37:C41)</f>
        <v>0</v>
      </c>
      <c r="E42" s="13"/>
      <c r="F42" s="13"/>
      <c r="G42" s="126"/>
    </row>
    <row r="43" spans="1:7" s="22" customFormat="1" x14ac:dyDescent="0.3">
      <c r="A43" s="338" t="s">
        <v>295</v>
      </c>
      <c r="B43" s="339"/>
      <c r="C43" s="340"/>
      <c r="D43" s="33">
        <f>D42/(COUNT(B37:C41)*2)</f>
        <v>0</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8" t="s">
        <v>36</v>
      </c>
      <c r="B52" s="339"/>
      <c r="C52" s="340"/>
      <c r="D52" s="257">
        <f>SUM(B46:C51)</f>
        <v>0</v>
      </c>
    </row>
    <row r="53" spans="1:7" x14ac:dyDescent="0.3">
      <c r="A53" s="338" t="s">
        <v>295</v>
      </c>
      <c r="B53" s="339"/>
      <c r="C53" s="340"/>
      <c r="D53" s="33">
        <f>D52/(COUNT(B46:C51)*2)</f>
        <v>0</v>
      </c>
    </row>
    <row r="54" spans="1:7" s="22" customFormat="1" x14ac:dyDescent="0.3">
      <c r="A54" s="26"/>
      <c r="B54" s="27"/>
      <c r="C54" s="27"/>
      <c r="D54" s="28"/>
      <c r="G54" s="126"/>
    </row>
    <row r="55" spans="1:7" ht="19.5" x14ac:dyDescent="0.4">
      <c r="A55" s="336" t="s">
        <v>8</v>
      </c>
      <c r="B55" s="337"/>
      <c r="C55" s="337"/>
      <c r="D55" s="337"/>
      <c r="E55" s="337"/>
      <c r="F55" s="337"/>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8" t="s">
        <v>36</v>
      </c>
      <c r="B63" s="339"/>
      <c r="C63" s="340"/>
      <c r="D63" s="257">
        <f>SUM(B56:C62)</f>
        <v>0</v>
      </c>
    </row>
    <row r="64" spans="1:7" x14ac:dyDescent="0.3">
      <c r="A64" s="338" t="s">
        <v>295</v>
      </c>
      <c r="B64" s="339"/>
      <c r="C64" s="340"/>
      <c r="D64" s="33">
        <f>D63/(COUNT(B56:C62)*2)</f>
        <v>0</v>
      </c>
    </row>
    <row r="65" spans="1:7" s="22" customFormat="1" x14ac:dyDescent="0.3">
      <c r="A65" s="26"/>
      <c r="B65" s="27"/>
      <c r="C65" s="27"/>
      <c r="D65" s="28"/>
      <c r="G65" s="126"/>
    </row>
    <row r="66" spans="1:7" ht="19.5" x14ac:dyDescent="0.4">
      <c r="A66" s="336" t="s">
        <v>130</v>
      </c>
      <c r="B66" s="337"/>
      <c r="C66" s="337"/>
      <c r="D66" s="337"/>
      <c r="E66" s="337"/>
      <c r="F66" s="337"/>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8" t="s">
        <v>36</v>
      </c>
      <c r="B84" s="339"/>
      <c r="C84" s="340"/>
      <c r="D84" s="257">
        <f>SUM(B67:C83)</f>
        <v>0</v>
      </c>
    </row>
    <row r="85" spans="1:7" x14ac:dyDescent="0.3">
      <c r="A85" s="338" t="s">
        <v>295</v>
      </c>
      <c r="B85" s="339"/>
      <c r="C85" s="340"/>
      <c r="D85" s="33">
        <f>D84/(COUNT(B67:C83)*2)</f>
        <v>0</v>
      </c>
    </row>
    <row r="86" spans="1:7" s="22" customFormat="1" x14ac:dyDescent="0.3">
      <c r="A86" s="26"/>
      <c r="B86" s="27"/>
      <c r="C86" s="27"/>
      <c r="D86" s="28"/>
      <c r="G86" s="126"/>
    </row>
    <row r="87" spans="1:7" ht="19.5" x14ac:dyDescent="0.4">
      <c r="A87" s="336" t="s">
        <v>211</v>
      </c>
      <c r="B87" s="337"/>
      <c r="C87" s="337"/>
      <c r="D87" s="337"/>
      <c r="E87" s="337"/>
      <c r="F87" s="337"/>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8" t="s">
        <v>36</v>
      </c>
      <c r="B102" s="339"/>
      <c r="C102" s="340"/>
      <c r="D102" s="257">
        <f>SUM(B88:C101)</f>
        <v>0</v>
      </c>
    </row>
    <row r="103" spans="1:7" x14ac:dyDescent="0.3">
      <c r="A103" s="338" t="s">
        <v>295</v>
      </c>
      <c r="B103" s="339"/>
      <c r="C103" s="340"/>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6" t="s">
        <v>212</v>
      </c>
      <c r="B106" s="337"/>
      <c r="C106" s="337"/>
      <c r="D106" s="337"/>
      <c r="E106" s="337"/>
      <c r="F106" s="337"/>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8" t="s">
        <v>36</v>
      </c>
      <c r="B118" s="339"/>
      <c r="C118" s="340"/>
      <c r="D118" s="257">
        <f>SUM(B107:C117)</f>
        <v>0</v>
      </c>
      <c r="E118" s="13"/>
      <c r="F118" s="13"/>
      <c r="G118" s="126"/>
    </row>
    <row r="119" spans="1:7" s="22" customFormat="1" x14ac:dyDescent="0.3">
      <c r="A119" s="338" t="s">
        <v>295</v>
      </c>
      <c r="B119" s="339"/>
      <c r="C119" s="340"/>
      <c r="D119" s="33">
        <f>D118/(COUNT(B107:C117)*2)</f>
        <v>0</v>
      </c>
      <c r="E119" s="13"/>
      <c r="F119" s="13"/>
      <c r="G119" s="126"/>
    </row>
    <row r="120" spans="1:7" s="22" customFormat="1" x14ac:dyDescent="0.3">
      <c r="A120" s="26"/>
      <c r="B120" s="27"/>
      <c r="C120" s="27"/>
      <c r="D120" s="28"/>
      <c r="G120" s="126"/>
    </row>
    <row r="121" spans="1:7" ht="19.5" x14ac:dyDescent="0.4">
      <c r="A121" s="336" t="s">
        <v>185</v>
      </c>
      <c r="B121" s="337"/>
      <c r="C121" s="337"/>
      <c r="D121" s="337"/>
      <c r="E121" s="337"/>
      <c r="F121" s="337"/>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8" t="s">
        <v>36</v>
      </c>
      <c r="B133" s="339"/>
      <c r="C133" s="340"/>
      <c r="D133" s="257">
        <f>SUM(B122:C132)</f>
        <v>0</v>
      </c>
    </row>
    <row r="134" spans="1:7" x14ac:dyDescent="0.3">
      <c r="A134" s="338" t="s">
        <v>295</v>
      </c>
      <c r="B134" s="339"/>
      <c r="C134" s="340"/>
      <c r="D134" s="32">
        <f>D133/(COUNT(B122:C132)*2)</f>
        <v>0</v>
      </c>
    </row>
    <row r="135" spans="1:7" s="22" customFormat="1" x14ac:dyDescent="0.3">
      <c r="A135" s="26"/>
      <c r="B135" s="27"/>
      <c r="C135" s="27"/>
      <c r="D135" s="31"/>
      <c r="G135" s="126"/>
    </row>
    <row r="136" spans="1:7" ht="19.5" x14ac:dyDescent="0.4">
      <c r="A136" s="336" t="s">
        <v>71</v>
      </c>
      <c r="B136" s="337"/>
      <c r="C136" s="337"/>
      <c r="D136" s="337"/>
      <c r="E136" s="337"/>
      <c r="F136" s="337"/>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8" t="s">
        <v>36</v>
      </c>
      <c r="B149" s="339"/>
      <c r="C149" s="340"/>
      <c r="D149" s="257">
        <f>SUM(B137:C148)</f>
        <v>0</v>
      </c>
    </row>
    <row r="150" spans="1:7" x14ac:dyDescent="0.3">
      <c r="A150" s="338" t="s">
        <v>295</v>
      </c>
      <c r="B150" s="339"/>
      <c r="C150" s="340"/>
      <c r="D150" s="33">
        <f>D149/(COUNT(B137:C148)*2)</f>
        <v>0</v>
      </c>
    </row>
    <row r="151" spans="1:7" s="22" customFormat="1" x14ac:dyDescent="0.3">
      <c r="A151" s="26"/>
      <c r="B151" s="27"/>
      <c r="C151" s="27"/>
      <c r="D151" s="28"/>
      <c r="G151" s="126"/>
    </row>
    <row r="152" spans="1:7" ht="19.5" x14ac:dyDescent="0.4">
      <c r="A152" s="336" t="s">
        <v>217</v>
      </c>
      <c r="B152" s="337"/>
      <c r="C152" s="337"/>
      <c r="D152" s="337"/>
      <c r="E152" s="337"/>
      <c r="F152" s="337"/>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8" t="s">
        <v>36</v>
      </c>
      <c r="B161" s="343"/>
      <c r="C161" s="344"/>
      <c r="D161" s="258">
        <f>SUM(B153:C160)</f>
        <v>0</v>
      </c>
    </row>
    <row r="162" spans="1:7" x14ac:dyDescent="0.3">
      <c r="A162" s="338" t="s">
        <v>295</v>
      </c>
      <c r="B162" s="339"/>
      <c r="C162" s="340"/>
      <c r="D162" s="33">
        <f>D161/(COUNT(B153:C160)*2)</f>
        <v>0</v>
      </c>
    </row>
    <row r="163" spans="1:7" s="22" customFormat="1" x14ac:dyDescent="0.3">
      <c r="A163" s="26"/>
      <c r="B163" s="27"/>
      <c r="C163" s="29"/>
      <c r="D163" s="30"/>
      <c r="G163" s="126"/>
    </row>
    <row r="164" spans="1:7" ht="19.5" x14ac:dyDescent="0.4">
      <c r="A164" s="336" t="s">
        <v>77</v>
      </c>
      <c r="B164" s="337"/>
      <c r="C164" s="337"/>
      <c r="D164" s="337"/>
      <c r="E164" s="337"/>
      <c r="F164" s="337"/>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8" t="s">
        <v>36</v>
      </c>
      <c r="B169" s="339"/>
      <c r="C169" s="340"/>
      <c r="D169" s="257">
        <f>SUM(B165:C168)</f>
        <v>0</v>
      </c>
    </row>
    <row r="170" spans="1:7" x14ac:dyDescent="0.3">
      <c r="A170" s="338" t="s">
        <v>295</v>
      </c>
      <c r="B170" s="339"/>
      <c r="C170" s="340"/>
      <c r="D170" s="33">
        <f>D169/(COUNT(B165:C168)*2)</f>
        <v>0</v>
      </c>
    </row>
    <row r="171" spans="1:7" s="22" customFormat="1" x14ac:dyDescent="0.3">
      <c r="A171" s="26"/>
      <c r="B171" s="27"/>
      <c r="C171" s="27"/>
      <c r="D171" s="28"/>
      <c r="G171" s="126"/>
    </row>
    <row r="172" spans="1:7" ht="19.5" x14ac:dyDescent="0.4">
      <c r="A172" s="341" t="s">
        <v>17</v>
      </c>
      <c r="B172" s="342"/>
      <c r="C172" s="342"/>
      <c r="D172" s="342"/>
      <c r="E172" s="342"/>
      <c r="F172" s="342"/>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8" t="s">
        <v>36</v>
      </c>
      <c r="B177" s="339"/>
      <c r="C177" s="340"/>
      <c r="D177" s="257">
        <f>SUM(B173:C176)</f>
        <v>0</v>
      </c>
    </row>
    <row r="178" spans="1:7" x14ac:dyDescent="0.3">
      <c r="A178" s="338" t="s">
        <v>295</v>
      </c>
      <c r="B178" s="339"/>
      <c r="C178" s="340"/>
      <c r="D178" s="33">
        <f>D177/(COUNT(B173:C176)*2)</f>
        <v>0</v>
      </c>
    </row>
    <row r="179" spans="1:7" s="22" customFormat="1" x14ac:dyDescent="0.3">
      <c r="A179" s="26"/>
      <c r="B179" s="27"/>
      <c r="C179" s="27"/>
      <c r="D179" s="28"/>
      <c r="G179" s="126"/>
    </row>
    <row r="180" spans="1:7" ht="19.5" x14ac:dyDescent="0.4">
      <c r="A180" s="336" t="s">
        <v>78</v>
      </c>
      <c r="B180" s="337"/>
      <c r="C180" s="337"/>
      <c r="D180" s="337"/>
      <c r="E180" s="337"/>
      <c r="F180" s="337"/>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8" t="s">
        <v>36</v>
      </c>
      <c r="B186" s="339"/>
      <c r="C186" s="340"/>
      <c r="D186" s="257">
        <f>SUM(B181:C185)</f>
        <v>0</v>
      </c>
    </row>
    <row r="187" spans="1:7" x14ac:dyDescent="0.3">
      <c r="A187" s="338" t="s">
        <v>295</v>
      </c>
      <c r="B187" s="339"/>
      <c r="C187" s="340"/>
      <c r="D187" s="33">
        <f>D186/(COUNT(B181:C185)*2)</f>
        <v>0</v>
      </c>
    </row>
    <row r="188" spans="1:7" s="22" customFormat="1" x14ac:dyDescent="0.3">
      <c r="A188" s="26"/>
      <c r="B188" s="27"/>
      <c r="C188" s="27"/>
      <c r="D188" s="28"/>
      <c r="G188" s="126"/>
    </row>
    <row r="189" spans="1:7" ht="19.5" x14ac:dyDescent="0.4">
      <c r="A189" s="336" t="s">
        <v>216</v>
      </c>
      <c r="B189" s="337"/>
      <c r="C189" s="337"/>
      <c r="D189" s="337"/>
      <c r="E189" s="337"/>
      <c r="F189" s="337"/>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8" t="s">
        <v>36</v>
      </c>
      <c r="B194" s="339"/>
      <c r="C194" s="340"/>
      <c r="D194" s="54">
        <f>SUM(B190:C193)</f>
        <v>0</v>
      </c>
    </row>
    <row r="195" spans="1:6" x14ac:dyDescent="0.3">
      <c r="A195" s="338" t="s">
        <v>295</v>
      </c>
      <c r="B195" s="339"/>
      <c r="C195" s="340"/>
      <c r="D195" s="33">
        <f>D194/(COUNT(B190:C193)*2)</f>
        <v>0</v>
      </c>
    </row>
    <row r="197" spans="1:6" ht="18" x14ac:dyDescent="0.35">
      <c r="A197" s="64" t="s">
        <v>246</v>
      </c>
      <c r="B197" s="63"/>
      <c r="C197" s="63"/>
      <c r="D197" s="301" t="e">
        <f>E197/F197</f>
        <v>#DIV/0!</v>
      </c>
      <c r="E197" s="302">
        <f>COUNTIF('A4 Technique'!F17:F193,"ok")</f>
        <v>0</v>
      </c>
      <c r="F197" s="302">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394" zoomScale="60" workbookViewId="0">
      <selection activeCell="F400" sqref="F400"/>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1"/>
      <c r="E1" s="331"/>
      <c r="F1" s="331"/>
      <c r="G1" s="331"/>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2" t="s">
        <v>179</v>
      </c>
      <c r="B7" s="332"/>
      <c r="C7" s="332"/>
      <c r="D7" s="332"/>
      <c r="E7" s="332"/>
      <c r="F7" s="332"/>
      <c r="G7" s="125"/>
    </row>
    <row r="8" spans="1:7" ht="29.25" x14ac:dyDescent="0.45">
      <c r="A8" s="333" t="str">
        <f>'Page de garde'!D18</f>
        <v>Bizerte</v>
      </c>
      <c r="B8" s="333"/>
      <c r="C8" s="333"/>
      <c r="D8" s="333"/>
      <c r="E8" s="333"/>
      <c r="F8" s="333"/>
      <c r="G8" s="125"/>
    </row>
    <row r="9" spans="1:7" ht="24" x14ac:dyDescent="0.45">
      <c r="A9" s="14" t="s">
        <v>42</v>
      </c>
      <c r="B9" s="334"/>
      <c r="C9" s="334"/>
      <c r="D9" s="334"/>
      <c r="E9" s="334"/>
      <c r="F9" s="334"/>
      <c r="G9" s="125"/>
    </row>
    <row r="10" spans="1:7" ht="24" x14ac:dyDescent="0.45">
      <c r="A10" s="15" t="s">
        <v>44</v>
      </c>
      <c r="B10" s="335"/>
      <c r="C10" s="335"/>
      <c r="D10" s="335"/>
      <c r="E10" s="335"/>
      <c r="F10" s="335"/>
      <c r="G10" s="125"/>
    </row>
    <row r="11" spans="1:7" ht="24" x14ac:dyDescent="0.45">
      <c r="A11" s="14" t="s">
        <v>43</v>
      </c>
      <c r="B11" s="330"/>
      <c r="C11" s="330"/>
      <c r="D11" s="330"/>
      <c r="E11" s="330"/>
      <c r="F11" s="330"/>
      <c r="G11" s="125"/>
    </row>
    <row r="12" spans="1:7" ht="24" x14ac:dyDescent="0.45">
      <c r="A12" s="14" t="s">
        <v>239</v>
      </c>
      <c r="B12" s="328">
        <f>D549</f>
        <v>0</v>
      </c>
      <c r="C12" s="328"/>
      <c r="D12" s="328"/>
      <c r="E12" s="328"/>
      <c r="F12" s="328"/>
      <c r="G12" s="125"/>
    </row>
    <row r="13" spans="1:7" ht="22.5" x14ac:dyDescent="0.45">
      <c r="D13" s="329"/>
      <c r="E13" s="329"/>
      <c r="F13" s="329"/>
      <c r="G13" s="32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2" t="s">
        <v>30</v>
      </c>
      <c r="B17" s="313" t="s">
        <v>31</v>
      </c>
      <c r="C17" s="313"/>
      <c r="D17" s="313" t="s">
        <v>46</v>
      </c>
      <c r="E17" s="314" t="s">
        <v>310</v>
      </c>
      <c r="F17" s="314" t="s">
        <v>358</v>
      </c>
    </row>
    <row r="18" spans="1:8" ht="16.5" customHeight="1" x14ac:dyDescent="0.3">
      <c r="A18" s="312"/>
      <c r="B18" s="41" t="s">
        <v>34</v>
      </c>
      <c r="C18" s="41" t="s">
        <v>33</v>
      </c>
      <c r="D18" s="313"/>
      <c r="E18" s="314"/>
      <c r="F18" s="314"/>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2" t="s">
        <v>379</v>
      </c>
      <c r="B38" s="323"/>
      <c r="C38" s="323"/>
      <c r="D38" s="323"/>
      <c r="E38" s="323"/>
      <c r="F38" s="324"/>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2" t="s">
        <v>30</v>
      </c>
      <c r="B50" s="313" t="s">
        <v>31</v>
      </c>
      <c r="C50" s="313"/>
      <c r="D50" s="313" t="s">
        <v>46</v>
      </c>
      <c r="E50" s="314" t="s">
        <v>310</v>
      </c>
      <c r="F50" s="314" t="s">
        <v>360</v>
      </c>
      <c r="G50" s="127"/>
    </row>
    <row r="51" spans="1:7" ht="16.5" customHeight="1" x14ac:dyDescent="0.3">
      <c r="A51" s="312"/>
      <c r="B51" s="41" t="s">
        <v>34</v>
      </c>
      <c r="C51" s="41" t="s">
        <v>33</v>
      </c>
      <c r="D51" s="313"/>
      <c r="E51" s="314"/>
      <c r="F51" s="314"/>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2" t="s">
        <v>379</v>
      </c>
      <c r="B94" s="323"/>
      <c r="C94" s="323"/>
      <c r="D94" s="323"/>
      <c r="E94" s="323"/>
      <c r="F94" s="324"/>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2" t="s">
        <v>30</v>
      </c>
      <c r="B107" s="313" t="s">
        <v>31</v>
      </c>
      <c r="C107" s="313"/>
      <c r="D107" s="313" t="s">
        <v>46</v>
      </c>
      <c r="E107" s="314" t="s">
        <v>310</v>
      </c>
      <c r="F107" s="314" t="s">
        <v>360</v>
      </c>
    </row>
    <row r="108" spans="1:7" ht="16.5" customHeight="1" x14ac:dyDescent="0.3">
      <c r="A108" s="312"/>
      <c r="B108" s="41" t="s">
        <v>34</v>
      </c>
      <c r="C108" s="41" t="s">
        <v>33</v>
      </c>
      <c r="D108" s="313"/>
      <c r="E108" s="314"/>
      <c r="F108" s="314"/>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2" t="s">
        <v>30</v>
      </c>
      <c r="B162" s="313" t="s">
        <v>31</v>
      </c>
      <c r="C162" s="313"/>
      <c r="D162" s="313" t="s">
        <v>46</v>
      </c>
      <c r="E162" s="314" t="s">
        <v>310</v>
      </c>
      <c r="F162" s="314" t="s">
        <v>360</v>
      </c>
      <c r="G162" s="127"/>
    </row>
    <row r="163" spans="1:7" ht="16.5" customHeight="1" x14ac:dyDescent="0.3">
      <c r="A163" s="312"/>
      <c r="B163" s="41" t="s">
        <v>34</v>
      </c>
      <c r="C163" s="41" t="s">
        <v>33</v>
      </c>
      <c r="D163" s="313"/>
      <c r="E163" s="314"/>
      <c r="F163" s="314"/>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8" t="s">
        <v>379</v>
      </c>
      <c r="B195" s="318"/>
      <c r="C195" s="318"/>
      <c r="D195" s="318"/>
      <c r="E195" s="318"/>
      <c r="F195" s="318"/>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2" t="s">
        <v>30</v>
      </c>
      <c r="B209" s="313" t="s">
        <v>31</v>
      </c>
      <c r="C209" s="313"/>
      <c r="D209" s="313" t="s">
        <v>46</v>
      </c>
      <c r="E209" s="314" t="s">
        <v>310</v>
      </c>
      <c r="F209" s="314" t="s">
        <v>360</v>
      </c>
      <c r="G209" s="127"/>
    </row>
    <row r="210" spans="1:7" ht="16.5" customHeight="1" x14ac:dyDescent="0.3">
      <c r="A210" s="312"/>
      <c r="B210" s="41" t="s">
        <v>34</v>
      </c>
      <c r="C210" s="41" t="s">
        <v>33</v>
      </c>
      <c r="D210" s="313"/>
      <c r="E210" s="314"/>
      <c r="F210" s="314"/>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8" t="s">
        <v>379</v>
      </c>
      <c r="B256" s="318"/>
      <c r="C256" s="318"/>
      <c r="D256" s="318"/>
      <c r="E256" s="318"/>
      <c r="F256" s="318"/>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2" t="s">
        <v>30</v>
      </c>
      <c r="B270" s="313" t="s">
        <v>31</v>
      </c>
      <c r="C270" s="313"/>
      <c r="D270" s="313" t="s">
        <v>46</v>
      </c>
      <c r="E270" s="314" t="s">
        <v>310</v>
      </c>
      <c r="F270" s="314" t="s">
        <v>360</v>
      </c>
      <c r="G270" s="214"/>
    </row>
    <row r="271" spans="1:7" s="16" customFormat="1" ht="16.5" customHeight="1" x14ac:dyDescent="0.3">
      <c r="A271" s="312"/>
      <c r="B271" s="41" t="s">
        <v>34</v>
      </c>
      <c r="C271" s="41" t="s">
        <v>33</v>
      </c>
      <c r="D271" s="313"/>
      <c r="E271" s="314"/>
      <c r="F271" s="314"/>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9" t="s">
        <v>396</v>
      </c>
      <c r="B308" s="320"/>
      <c r="C308" s="320"/>
      <c r="D308" s="320"/>
      <c r="E308" s="320"/>
      <c r="F308" s="321"/>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2" t="s">
        <v>30</v>
      </c>
      <c r="B322" s="313" t="s">
        <v>31</v>
      </c>
      <c r="C322" s="313"/>
      <c r="D322" s="313" t="s">
        <v>46</v>
      </c>
      <c r="E322" s="314" t="s">
        <v>310</v>
      </c>
      <c r="F322" s="314" t="s">
        <v>360</v>
      </c>
      <c r="G322" s="127"/>
    </row>
    <row r="323" spans="1:7" ht="16.5" customHeight="1" x14ac:dyDescent="0.3">
      <c r="A323" s="312"/>
      <c r="B323" s="41" t="s">
        <v>34</v>
      </c>
      <c r="C323" s="41" t="s">
        <v>33</v>
      </c>
      <c r="D323" s="313"/>
      <c r="E323" s="314"/>
      <c r="F323" s="314"/>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9" t="s">
        <v>379</v>
      </c>
      <c r="B349" s="320"/>
      <c r="C349" s="320"/>
      <c r="D349" s="320"/>
      <c r="E349" s="320"/>
      <c r="F349" s="320"/>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2" t="s">
        <v>30</v>
      </c>
      <c r="B362" s="313" t="s">
        <v>31</v>
      </c>
      <c r="C362" s="313"/>
      <c r="D362" s="313" t="s">
        <v>46</v>
      </c>
      <c r="E362" s="314" t="s">
        <v>310</v>
      </c>
      <c r="F362" s="314" t="s">
        <v>360</v>
      </c>
      <c r="G362" s="127"/>
    </row>
    <row r="363" spans="1:7" ht="16.5" customHeight="1" x14ac:dyDescent="0.3">
      <c r="A363" s="312"/>
      <c r="B363" s="41" t="s">
        <v>34</v>
      </c>
      <c r="C363" s="41" t="s">
        <v>33</v>
      </c>
      <c r="D363" s="313"/>
      <c r="E363" s="314"/>
      <c r="F363" s="314"/>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8" t="s">
        <v>379</v>
      </c>
      <c r="B383" s="318"/>
      <c r="C383" s="318"/>
      <c r="D383" s="318"/>
      <c r="E383" s="318"/>
      <c r="F383" s="318"/>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2" t="s">
        <v>30</v>
      </c>
      <c r="B395" s="313" t="s">
        <v>31</v>
      </c>
      <c r="C395" s="313"/>
      <c r="D395" s="313" t="s">
        <v>46</v>
      </c>
      <c r="E395" s="314" t="s">
        <v>310</v>
      </c>
      <c r="F395" s="314" t="s">
        <v>360</v>
      </c>
      <c r="G395" s="127"/>
    </row>
    <row r="396" spans="1:7" ht="16.5" customHeight="1" x14ac:dyDescent="0.3">
      <c r="A396" s="312"/>
      <c r="B396" s="41" t="s">
        <v>34</v>
      </c>
      <c r="C396" s="41" t="s">
        <v>33</v>
      </c>
      <c r="D396" s="313"/>
      <c r="E396" s="314"/>
      <c r="F396" s="314"/>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8" t="s">
        <v>379</v>
      </c>
      <c r="B435" s="318"/>
      <c r="C435" s="318"/>
      <c r="D435" s="318"/>
      <c r="E435" s="318"/>
      <c r="F435" s="318"/>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2" t="s">
        <v>30</v>
      </c>
      <c r="B448" s="313" t="s">
        <v>31</v>
      </c>
      <c r="C448" s="313"/>
      <c r="D448" s="313" t="s">
        <v>46</v>
      </c>
      <c r="E448" s="314" t="s">
        <v>310</v>
      </c>
      <c r="F448" s="314" t="s">
        <v>360</v>
      </c>
      <c r="G448" s="127"/>
    </row>
    <row r="449" spans="1:6" ht="16.5" customHeight="1" x14ac:dyDescent="0.3">
      <c r="A449" s="312"/>
      <c r="B449" s="41" t="s">
        <v>34</v>
      </c>
      <c r="C449" s="41" t="s">
        <v>33</v>
      </c>
      <c r="D449" s="313"/>
      <c r="E449" s="314"/>
      <c r="F449" s="314"/>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5" t="s">
        <v>379</v>
      </c>
      <c r="B471" s="316"/>
      <c r="C471" s="316"/>
      <c r="D471" s="316"/>
      <c r="E471" s="316"/>
      <c r="F471" s="316"/>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3" t="str">
        <f>IF(D476=1, 2, IF(AND(D476&lt;1,D476&gt;0), 1, IF(D476=0,"0","NA")))</f>
        <v>NA</v>
      </c>
      <c r="C476" s="140"/>
      <c r="D476" s="281" t="str">
        <f>IFERROR(E476/F476,"N.A")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7" t="s">
        <v>367</v>
      </c>
      <c r="B483" s="317"/>
      <c r="C483" s="317"/>
      <c r="D483" s="317"/>
      <c r="E483" s="185"/>
      <c r="F483" s="201"/>
    </row>
    <row r="484" spans="1:7" x14ac:dyDescent="0.3">
      <c r="A484" s="74">
        <f>B11</f>
        <v>0</v>
      </c>
      <c r="B484" s="124"/>
      <c r="C484" s="135"/>
      <c r="D484" s="124"/>
    </row>
    <row r="485" spans="1:7" ht="16.5" customHeight="1" x14ac:dyDescent="0.3">
      <c r="A485" s="312" t="s">
        <v>30</v>
      </c>
      <c r="B485" s="313" t="s">
        <v>31</v>
      </c>
      <c r="C485" s="313"/>
      <c r="D485" s="313" t="s">
        <v>46</v>
      </c>
      <c r="E485" s="314" t="s">
        <v>310</v>
      </c>
      <c r="F485" s="314" t="s">
        <v>360</v>
      </c>
      <c r="G485" s="127"/>
    </row>
    <row r="486" spans="1:7" ht="16.5" customHeight="1" x14ac:dyDescent="0.3">
      <c r="A486" s="312"/>
      <c r="B486" s="41" t="s">
        <v>34</v>
      </c>
      <c r="C486" s="41" t="s">
        <v>33</v>
      </c>
      <c r="D486" s="313"/>
      <c r="E486" s="314"/>
      <c r="F486" s="314"/>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2" t="s">
        <v>30</v>
      </c>
      <c r="B507" s="313" t="s">
        <v>31</v>
      </c>
      <c r="C507" s="313"/>
      <c r="D507" s="313" t="s">
        <v>46</v>
      </c>
      <c r="E507" s="314" t="s">
        <v>310</v>
      </c>
      <c r="F507" s="314" t="s">
        <v>360</v>
      </c>
      <c r="G507" s="127"/>
    </row>
    <row r="508" spans="1:7" ht="16.5" customHeight="1" x14ac:dyDescent="0.3">
      <c r="A508" s="312"/>
      <c r="B508" s="41" t="s">
        <v>34</v>
      </c>
      <c r="C508" s="41" t="s">
        <v>33</v>
      </c>
      <c r="D508" s="313"/>
      <c r="E508" s="314"/>
      <c r="F508" s="314"/>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2" t="s">
        <v>30</v>
      </c>
      <c r="B518" s="313" t="s">
        <v>31</v>
      </c>
      <c r="C518" s="313"/>
      <c r="D518" s="313" t="s">
        <v>46</v>
      </c>
      <c r="E518" s="314" t="s">
        <v>310</v>
      </c>
      <c r="F518" s="314" t="s">
        <v>360</v>
      </c>
      <c r="G518" s="127"/>
    </row>
    <row r="519" spans="1:7" ht="16.5" customHeight="1" x14ac:dyDescent="0.3">
      <c r="A519" s="312"/>
      <c r="B519" s="41" t="s">
        <v>34</v>
      </c>
      <c r="C519" s="41" t="s">
        <v>33</v>
      </c>
      <c r="D519" s="313"/>
      <c r="E519" s="314"/>
      <c r="F519" s="314"/>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2" t="s">
        <v>30</v>
      </c>
      <c r="B538" s="313" t="s">
        <v>31</v>
      </c>
      <c r="C538" s="313"/>
      <c r="D538" s="313" t="s">
        <v>46</v>
      </c>
      <c r="E538" s="314" t="s">
        <v>310</v>
      </c>
      <c r="F538" s="314" t="s">
        <v>360</v>
      </c>
      <c r="G538" s="127"/>
    </row>
    <row r="539" spans="1:7" ht="16.5" customHeight="1" x14ac:dyDescent="0.3">
      <c r="A539" s="312"/>
      <c r="B539" s="41" t="s">
        <v>34</v>
      </c>
      <c r="C539" s="41" t="s">
        <v>33</v>
      </c>
      <c r="D539" s="313"/>
      <c r="E539" s="314"/>
      <c r="F539" s="314"/>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82">
        <f>COUNTIF('A5 Exploitation'!F540:F542,"ok")</f>
        <v>0</v>
      </c>
      <c r="F543" s="283">
        <f>COUNTA('A5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M0TElPnx6UkE7j8WFSmP0maR7LVm29aL5kYp8Dob5k3PXJ4q5W4jBqJdkpQRbprww+oPAXkkg/GnI4KHft8HTw==" saltValue="SEJBZasdqb/OkBZPlhcIR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E184" sqref="E184"/>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1"/>
      <c r="E1" s="331"/>
      <c r="F1" s="331"/>
      <c r="G1" s="331"/>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2" t="s">
        <v>50</v>
      </c>
      <c r="B6" s="352"/>
      <c r="C6" s="352"/>
      <c r="D6" s="352"/>
      <c r="E6" s="352"/>
      <c r="F6" s="352"/>
      <c r="G6" s="125"/>
    </row>
    <row r="7" spans="1:7" s="12" customFormat="1" ht="21.75" customHeight="1" x14ac:dyDescent="0.45">
      <c r="A7" s="333" t="str">
        <f>'A6 Exploitation'!A8:F8</f>
        <v>Bizerte</v>
      </c>
      <c r="B7" s="333"/>
      <c r="C7" s="333"/>
      <c r="D7" s="333"/>
      <c r="E7" s="333"/>
      <c r="F7" s="333"/>
      <c r="G7" s="125"/>
    </row>
    <row r="8" spans="1:7" s="12" customFormat="1" ht="24" x14ac:dyDescent="0.45">
      <c r="A8" s="14" t="s">
        <v>42</v>
      </c>
      <c r="B8" s="353">
        <f>'A6 Exploitation'!B9:F9</f>
        <v>0</v>
      </c>
      <c r="C8" s="353"/>
      <c r="D8" s="353"/>
      <c r="E8" s="353"/>
      <c r="F8" s="353"/>
      <c r="G8" s="125"/>
    </row>
    <row r="9" spans="1:7" s="12" customFormat="1" ht="24" x14ac:dyDescent="0.45">
      <c r="A9" s="15" t="s">
        <v>44</v>
      </c>
      <c r="B9" s="354">
        <f>'A6 Exploitation'!B10:F10</f>
        <v>0</v>
      </c>
      <c r="C9" s="354"/>
      <c r="D9" s="354"/>
      <c r="E9" s="354"/>
      <c r="F9" s="354"/>
      <c r="G9" s="125"/>
    </row>
    <row r="10" spans="1:7" s="12" customFormat="1" ht="24" x14ac:dyDescent="0.45">
      <c r="A10" s="14" t="s">
        <v>43</v>
      </c>
      <c r="B10" s="351">
        <f>'A6 Exploitation'!B11:F11</f>
        <v>0</v>
      </c>
      <c r="C10" s="351"/>
      <c r="D10" s="351"/>
      <c r="E10" s="351"/>
      <c r="F10" s="351"/>
      <c r="G10" s="125"/>
    </row>
    <row r="11" spans="1:7" s="12" customFormat="1" ht="24" x14ac:dyDescent="0.45">
      <c r="A11" s="14" t="s">
        <v>294</v>
      </c>
      <c r="B11" s="350">
        <f>D199</f>
        <v>0</v>
      </c>
      <c r="C11" s="350"/>
      <c r="D11" s="350"/>
      <c r="E11" s="350"/>
      <c r="F11" s="350"/>
      <c r="G11" s="125"/>
    </row>
    <row r="12" spans="1:7" s="12" customFormat="1" ht="22.5" x14ac:dyDescent="0.45">
      <c r="A12" s="11"/>
      <c r="D12" s="329"/>
      <c r="E12" s="329"/>
      <c r="F12" s="329"/>
      <c r="G12" s="329"/>
    </row>
    <row r="13" spans="1:7" s="12" customFormat="1" ht="11.25" customHeight="1" x14ac:dyDescent="0.3">
      <c r="A13" s="312" t="s">
        <v>30</v>
      </c>
      <c r="B13" s="313" t="s">
        <v>31</v>
      </c>
      <c r="C13" s="313"/>
      <c r="D13" s="313" t="s">
        <v>46</v>
      </c>
      <c r="E13" s="313" t="s">
        <v>190</v>
      </c>
      <c r="F13" s="313" t="s">
        <v>191</v>
      </c>
      <c r="G13" s="112"/>
    </row>
    <row r="14" spans="1:7" s="12" customFormat="1" ht="12.75" customHeight="1" x14ac:dyDescent="0.3">
      <c r="A14" s="312"/>
      <c r="B14" s="34" t="s">
        <v>34</v>
      </c>
      <c r="C14" s="34" t="s">
        <v>33</v>
      </c>
      <c r="D14" s="313"/>
      <c r="E14" s="313"/>
      <c r="F14" s="313"/>
      <c r="G14" s="127"/>
    </row>
    <row r="15" spans="1:7" x14ac:dyDescent="0.3">
      <c r="A15" s="17"/>
      <c r="B15" s="17"/>
      <c r="C15" s="17"/>
      <c r="D15" s="17"/>
    </row>
    <row r="16" spans="1:7" ht="19.5" x14ac:dyDescent="0.4">
      <c r="A16" s="345" t="s">
        <v>0</v>
      </c>
      <c r="B16" s="346"/>
      <c r="C16" s="346"/>
      <c r="D16" s="346"/>
      <c r="E16" s="346"/>
      <c r="F16" s="346"/>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7" t="s">
        <v>36</v>
      </c>
      <c r="B22" s="343"/>
      <c r="C22" s="344"/>
      <c r="D22" s="258">
        <f>SUM(B17:C21)</f>
        <v>0</v>
      </c>
    </row>
    <row r="23" spans="1:7" x14ac:dyDescent="0.3">
      <c r="A23" s="338" t="s">
        <v>295</v>
      </c>
      <c r="B23" s="339"/>
      <c r="C23" s="340"/>
      <c r="D23" s="33">
        <f>D22/(COUNT(B17:C21)*2)</f>
        <v>0</v>
      </c>
    </row>
    <row r="24" spans="1:7" s="22" customFormat="1" x14ac:dyDescent="0.3">
      <c r="A24" s="26"/>
      <c r="B24" s="27"/>
      <c r="C24" s="27"/>
      <c r="D24" s="28"/>
      <c r="G24" s="126"/>
    </row>
    <row r="25" spans="1:7" ht="19.5" x14ac:dyDescent="0.4">
      <c r="A25" s="336" t="s">
        <v>4</v>
      </c>
      <c r="B25" s="337"/>
      <c r="C25" s="337"/>
      <c r="D25" s="337"/>
      <c r="E25" s="337"/>
      <c r="F25" s="337"/>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8" t="s">
        <v>36</v>
      </c>
      <c r="B33" s="339"/>
      <c r="C33" s="340"/>
      <c r="D33" s="257">
        <f>SUM(B26:C32)</f>
        <v>0</v>
      </c>
    </row>
    <row r="34" spans="1:7" x14ac:dyDescent="0.3">
      <c r="A34" s="338" t="s">
        <v>295</v>
      </c>
      <c r="B34" s="339"/>
      <c r="C34" s="340"/>
      <c r="D34" s="33">
        <f>D33/(COUNT(B26:C32)*2)</f>
        <v>0</v>
      </c>
    </row>
    <row r="35" spans="1:7" s="22" customFormat="1" x14ac:dyDescent="0.3">
      <c r="A35" s="26"/>
      <c r="B35" s="27"/>
      <c r="C35" s="27"/>
      <c r="D35" s="28"/>
      <c r="G35" s="126"/>
    </row>
    <row r="36" spans="1:7" s="22" customFormat="1" ht="19.5" x14ac:dyDescent="0.4">
      <c r="A36" s="336" t="s">
        <v>219</v>
      </c>
      <c r="B36" s="337"/>
      <c r="C36" s="337"/>
      <c r="D36" s="337"/>
      <c r="E36" s="337"/>
      <c r="F36" s="337"/>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8" t="s">
        <v>36</v>
      </c>
      <c r="B42" s="339"/>
      <c r="C42" s="340"/>
      <c r="D42" s="257">
        <f>SUM(B37:C41)</f>
        <v>0</v>
      </c>
      <c r="E42" s="13"/>
      <c r="F42" s="13"/>
      <c r="G42" s="126"/>
    </row>
    <row r="43" spans="1:7" s="22" customFormat="1" x14ac:dyDescent="0.3">
      <c r="A43" s="338" t="s">
        <v>295</v>
      </c>
      <c r="B43" s="339"/>
      <c r="C43" s="340"/>
      <c r="D43" s="33">
        <f>D42/(COUNT(B37:C41)*2)</f>
        <v>0</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8" t="s">
        <v>36</v>
      </c>
      <c r="B52" s="339"/>
      <c r="C52" s="340"/>
      <c r="D52" s="257">
        <f>SUM(B46:C51)</f>
        <v>0</v>
      </c>
    </row>
    <row r="53" spans="1:7" x14ac:dyDescent="0.3">
      <c r="A53" s="338" t="s">
        <v>295</v>
      </c>
      <c r="B53" s="339"/>
      <c r="C53" s="340"/>
      <c r="D53" s="33">
        <f>D52/(COUNT(B46:C51)*2)</f>
        <v>0</v>
      </c>
    </row>
    <row r="54" spans="1:7" s="22" customFormat="1" x14ac:dyDescent="0.3">
      <c r="A54" s="26"/>
      <c r="B54" s="27"/>
      <c r="C54" s="27"/>
      <c r="D54" s="28"/>
      <c r="G54" s="126"/>
    </row>
    <row r="55" spans="1:7" ht="19.5" x14ac:dyDescent="0.4">
      <c r="A55" s="336" t="s">
        <v>8</v>
      </c>
      <c r="B55" s="337"/>
      <c r="C55" s="337"/>
      <c r="D55" s="337"/>
      <c r="E55" s="337"/>
      <c r="F55" s="337"/>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8" t="s">
        <v>36</v>
      </c>
      <c r="B63" s="339"/>
      <c r="C63" s="340"/>
      <c r="D63" s="257">
        <f>SUM(B56:C62)</f>
        <v>0</v>
      </c>
    </row>
    <row r="64" spans="1:7" x14ac:dyDescent="0.3">
      <c r="A64" s="338" t="s">
        <v>295</v>
      </c>
      <c r="B64" s="339"/>
      <c r="C64" s="340"/>
      <c r="D64" s="33">
        <f>D63/(COUNT(B56:C62)*2)</f>
        <v>0</v>
      </c>
    </row>
    <row r="65" spans="1:7" s="22" customFormat="1" x14ac:dyDescent="0.3">
      <c r="A65" s="26"/>
      <c r="B65" s="27"/>
      <c r="C65" s="27"/>
      <c r="D65" s="28"/>
      <c r="G65" s="126"/>
    </row>
    <row r="66" spans="1:7" ht="19.5" x14ac:dyDescent="0.4">
      <c r="A66" s="336" t="s">
        <v>130</v>
      </c>
      <c r="B66" s="337"/>
      <c r="C66" s="337"/>
      <c r="D66" s="337"/>
      <c r="E66" s="337"/>
      <c r="F66" s="337"/>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8" t="s">
        <v>36</v>
      </c>
      <c r="B84" s="339"/>
      <c r="C84" s="340"/>
      <c r="D84" s="257">
        <f>SUM(B67:C83)</f>
        <v>0</v>
      </c>
    </row>
    <row r="85" spans="1:7" x14ac:dyDescent="0.3">
      <c r="A85" s="338" t="s">
        <v>295</v>
      </c>
      <c r="B85" s="339"/>
      <c r="C85" s="340"/>
      <c r="D85" s="33">
        <f>D84/(COUNT(B67:C83)*2)</f>
        <v>0</v>
      </c>
    </row>
    <row r="86" spans="1:7" s="22" customFormat="1" x14ac:dyDescent="0.3">
      <c r="A86" s="26"/>
      <c r="B86" s="27"/>
      <c r="C86" s="27"/>
      <c r="D86" s="28"/>
      <c r="G86" s="126"/>
    </row>
    <row r="87" spans="1:7" ht="19.5" x14ac:dyDescent="0.4">
      <c r="A87" s="336" t="s">
        <v>211</v>
      </c>
      <c r="B87" s="337"/>
      <c r="C87" s="337"/>
      <c r="D87" s="337"/>
      <c r="E87" s="337"/>
      <c r="F87" s="337"/>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8" t="s">
        <v>36</v>
      </c>
      <c r="B102" s="339"/>
      <c r="C102" s="340"/>
      <c r="D102" s="257">
        <f>SUM(B88:C101)</f>
        <v>0</v>
      </c>
    </row>
    <row r="103" spans="1:7" x14ac:dyDescent="0.3">
      <c r="A103" s="338" t="s">
        <v>295</v>
      </c>
      <c r="B103" s="339"/>
      <c r="C103" s="340"/>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6" t="s">
        <v>212</v>
      </c>
      <c r="B106" s="337"/>
      <c r="C106" s="337"/>
      <c r="D106" s="337"/>
      <c r="E106" s="337"/>
      <c r="F106" s="337"/>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8" t="s">
        <v>36</v>
      </c>
      <c r="B118" s="339"/>
      <c r="C118" s="340"/>
      <c r="D118" s="257">
        <f>SUM(B107:C117)</f>
        <v>0</v>
      </c>
      <c r="E118" s="13"/>
      <c r="F118" s="13"/>
      <c r="G118" s="126"/>
    </row>
    <row r="119" spans="1:7" s="22" customFormat="1" x14ac:dyDescent="0.3">
      <c r="A119" s="338" t="s">
        <v>295</v>
      </c>
      <c r="B119" s="339"/>
      <c r="C119" s="340"/>
      <c r="D119" s="33">
        <f>D118/(COUNT(B107:C117)*2)</f>
        <v>0</v>
      </c>
      <c r="E119" s="13"/>
      <c r="F119" s="13"/>
      <c r="G119" s="126"/>
    </row>
    <row r="120" spans="1:7" s="22" customFormat="1" x14ac:dyDescent="0.3">
      <c r="A120" s="26"/>
      <c r="B120" s="27"/>
      <c r="C120" s="27"/>
      <c r="D120" s="28"/>
      <c r="G120" s="126"/>
    </row>
    <row r="121" spans="1:7" ht="19.5" x14ac:dyDescent="0.4">
      <c r="A121" s="336" t="s">
        <v>185</v>
      </c>
      <c r="B121" s="337"/>
      <c r="C121" s="337"/>
      <c r="D121" s="337"/>
      <c r="E121" s="337"/>
      <c r="F121" s="337"/>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8" t="s">
        <v>36</v>
      </c>
      <c r="B133" s="339"/>
      <c r="C133" s="340"/>
      <c r="D133" s="257">
        <f>SUM(B122:C132)</f>
        <v>0</v>
      </c>
    </row>
    <row r="134" spans="1:7" x14ac:dyDescent="0.3">
      <c r="A134" s="338" t="s">
        <v>295</v>
      </c>
      <c r="B134" s="339"/>
      <c r="C134" s="340"/>
      <c r="D134" s="32">
        <f>D133/(COUNT(B122:C132)*2)</f>
        <v>0</v>
      </c>
    </row>
    <row r="135" spans="1:7" s="22" customFormat="1" x14ac:dyDescent="0.3">
      <c r="A135" s="26"/>
      <c r="B135" s="27"/>
      <c r="C135" s="27"/>
      <c r="D135" s="31"/>
      <c r="G135" s="126"/>
    </row>
    <row r="136" spans="1:7" ht="19.5" x14ac:dyDescent="0.4">
      <c r="A136" s="336" t="s">
        <v>71</v>
      </c>
      <c r="B136" s="337"/>
      <c r="C136" s="337"/>
      <c r="D136" s="337"/>
      <c r="E136" s="337"/>
      <c r="F136" s="337"/>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8" t="s">
        <v>36</v>
      </c>
      <c r="B149" s="339"/>
      <c r="C149" s="340"/>
      <c r="D149" s="257">
        <f>SUM(B137:C148)</f>
        <v>0</v>
      </c>
    </row>
    <row r="150" spans="1:7" x14ac:dyDescent="0.3">
      <c r="A150" s="338" t="s">
        <v>295</v>
      </c>
      <c r="B150" s="339"/>
      <c r="C150" s="340"/>
      <c r="D150" s="33">
        <f>D149/(COUNT(B137:C148)*2)</f>
        <v>0</v>
      </c>
    </row>
    <row r="151" spans="1:7" s="22" customFormat="1" x14ac:dyDescent="0.3">
      <c r="A151" s="26"/>
      <c r="B151" s="27"/>
      <c r="C151" s="27"/>
      <c r="D151" s="28"/>
      <c r="G151" s="126"/>
    </row>
    <row r="152" spans="1:7" ht="19.5" x14ac:dyDescent="0.4">
      <c r="A152" s="336" t="s">
        <v>217</v>
      </c>
      <c r="B152" s="337"/>
      <c r="C152" s="337"/>
      <c r="D152" s="337"/>
      <c r="E152" s="337"/>
      <c r="F152" s="337"/>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8" t="s">
        <v>36</v>
      </c>
      <c r="B161" s="343"/>
      <c r="C161" s="344"/>
      <c r="D161" s="258">
        <f>SUM(B153:C160)</f>
        <v>0</v>
      </c>
    </row>
    <row r="162" spans="1:7" x14ac:dyDescent="0.3">
      <c r="A162" s="338" t="s">
        <v>295</v>
      </c>
      <c r="B162" s="339"/>
      <c r="C162" s="340"/>
      <c r="D162" s="33">
        <f>D161/(COUNT(B153:C160)*2)</f>
        <v>0</v>
      </c>
    </row>
    <row r="163" spans="1:7" s="22" customFormat="1" x14ac:dyDescent="0.3">
      <c r="A163" s="26"/>
      <c r="B163" s="27"/>
      <c r="C163" s="29"/>
      <c r="D163" s="30"/>
      <c r="G163" s="126"/>
    </row>
    <row r="164" spans="1:7" ht="19.5" x14ac:dyDescent="0.4">
      <c r="A164" s="336" t="s">
        <v>77</v>
      </c>
      <c r="B164" s="337"/>
      <c r="C164" s="337"/>
      <c r="D164" s="337"/>
      <c r="E164" s="337"/>
      <c r="F164" s="337"/>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8" t="s">
        <v>36</v>
      </c>
      <c r="B169" s="339"/>
      <c r="C169" s="340"/>
      <c r="D169" s="257">
        <f>SUM(B165:C168)</f>
        <v>0</v>
      </c>
    </row>
    <row r="170" spans="1:7" x14ac:dyDescent="0.3">
      <c r="A170" s="338" t="s">
        <v>295</v>
      </c>
      <c r="B170" s="339"/>
      <c r="C170" s="340"/>
      <c r="D170" s="33">
        <f>D169/(COUNT(B165:C168)*2)</f>
        <v>0</v>
      </c>
    </row>
    <row r="171" spans="1:7" s="22" customFormat="1" x14ac:dyDescent="0.3">
      <c r="A171" s="26"/>
      <c r="B171" s="27"/>
      <c r="C171" s="27"/>
      <c r="D171" s="28"/>
      <c r="G171" s="126"/>
    </row>
    <row r="172" spans="1:7" ht="19.5" x14ac:dyDescent="0.4">
      <c r="A172" s="341" t="s">
        <v>17</v>
      </c>
      <c r="B172" s="342"/>
      <c r="C172" s="342"/>
      <c r="D172" s="342"/>
      <c r="E172" s="342"/>
      <c r="F172" s="342"/>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8" t="s">
        <v>36</v>
      </c>
      <c r="B177" s="339"/>
      <c r="C177" s="340"/>
      <c r="D177" s="257">
        <f>SUM(B173:C176)</f>
        <v>0</v>
      </c>
    </row>
    <row r="178" spans="1:7" x14ac:dyDescent="0.3">
      <c r="A178" s="338" t="s">
        <v>295</v>
      </c>
      <c r="B178" s="339"/>
      <c r="C178" s="340"/>
      <c r="D178" s="33">
        <f>D177/(COUNT(B173:C176)*2)</f>
        <v>0</v>
      </c>
    </row>
    <row r="179" spans="1:7" s="22" customFormat="1" x14ac:dyDescent="0.3">
      <c r="A179" s="26"/>
      <c r="B179" s="27"/>
      <c r="C179" s="27"/>
      <c r="D179" s="28"/>
      <c r="G179" s="126"/>
    </row>
    <row r="180" spans="1:7" ht="19.5" x14ac:dyDescent="0.4">
      <c r="A180" s="336" t="s">
        <v>78</v>
      </c>
      <c r="B180" s="337"/>
      <c r="C180" s="337"/>
      <c r="D180" s="337"/>
      <c r="E180" s="337"/>
      <c r="F180" s="337"/>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8" t="s">
        <v>36</v>
      </c>
      <c r="B186" s="339"/>
      <c r="C186" s="340"/>
      <c r="D186" s="257">
        <f>SUM(B181:C185)</f>
        <v>0</v>
      </c>
    </row>
    <row r="187" spans="1:7" x14ac:dyDescent="0.3">
      <c r="A187" s="338" t="s">
        <v>295</v>
      </c>
      <c r="B187" s="339"/>
      <c r="C187" s="340"/>
      <c r="D187" s="33">
        <f>D186/(COUNT(B181:C185)*2)</f>
        <v>0</v>
      </c>
    </row>
    <row r="188" spans="1:7" s="22" customFormat="1" x14ac:dyDescent="0.3">
      <c r="A188" s="26"/>
      <c r="B188" s="27"/>
      <c r="C188" s="27"/>
      <c r="D188" s="28"/>
      <c r="G188" s="126"/>
    </row>
    <row r="189" spans="1:7" ht="19.5" x14ac:dyDescent="0.4">
      <c r="A189" s="336" t="s">
        <v>216</v>
      </c>
      <c r="B189" s="337"/>
      <c r="C189" s="337"/>
      <c r="D189" s="337"/>
      <c r="E189" s="337"/>
      <c r="F189" s="337"/>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8" t="s">
        <v>36</v>
      </c>
      <c r="B194" s="339"/>
      <c r="C194" s="340"/>
      <c r="D194" s="54">
        <f>SUM(B190:C193)</f>
        <v>0</v>
      </c>
    </row>
    <row r="195" spans="1:6" x14ac:dyDescent="0.3">
      <c r="A195" s="338" t="s">
        <v>295</v>
      </c>
      <c r="B195" s="339"/>
      <c r="C195" s="340"/>
      <c r="D195" s="33">
        <f>D194/(COUNT(B190:C193)*2)</f>
        <v>0</v>
      </c>
    </row>
    <row r="197" spans="1:6" ht="18" x14ac:dyDescent="0.35">
      <c r="A197" s="64" t="s">
        <v>246</v>
      </c>
      <c r="B197" s="63"/>
      <c r="C197" s="63"/>
      <c r="D197" s="301" t="e">
        <f>E197/F197</f>
        <v>#DIV/0!</v>
      </c>
      <c r="E197" s="286">
        <f>COUNTIF('A5 Technique'!F17:F193,"ok")</f>
        <v>0</v>
      </c>
      <c r="F197" s="287">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7" zoomScaleSheetLayoutView="100" workbookViewId="0">
      <selection activeCell="F530" sqref="F530"/>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1"/>
      <c r="E1" s="331"/>
      <c r="F1" s="331"/>
      <c r="G1" s="331"/>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2" t="s">
        <v>179</v>
      </c>
      <c r="B7" s="332"/>
      <c r="C7" s="332"/>
      <c r="D7" s="332"/>
      <c r="E7" s="332"/>
      <c r="F7" s="332"/>
      <c r="G7" s="125"/>
    </row>
    <row r="8" spans="1:7" ht="29.25" x14ac:dyDescent="0.45">
      <c r="A8" s="333" t="str">
        <f>'Page de garde'!D18</f>
        <v>Bizerte</v>
      </c>
      <c r="B8" s="333"/>
      <c r="C8" s="333"/>
      <c r="D8" s="333"/>
      <c r="E8" s="333"/>
      <c r="F8" s="333"/>
      <c r="G8" s="125"/>
    </row>
    <row r="9" spans="1:7" ht="24" x14ac:dyDescent="0.45">
      <c r="A9" s="14" t="s">
        <v>42</v>
      </c>
      <c r="B9" s="334" t="s">
        <v>408</v>
      </c>
      <c r="C9" s="334"/>
      <c r="D9" s="334"/>
      <c r="E9" s="334"/>
      <c r="F9" s="334"/>
      <c r="G9" s="125"/>
    </row>
    <row r="10" spans="1:7" ht="24" x14ac:dyDescent="0.45">
      <c r="A10" s="15" t="s">
        <v>44</v>
      </c>
      <c r="B10" s="335" t="s">
        <v>409</v>
      </c>
      <c r="C10" s="335"/>
      <c r="D10" s="335"/>
      <c r="E10" s="335"/>
      <c r="F10" s="335"/>
      <c r="G10" s="125"/>
    </row>
    <row r="11" spans="1:7" ht="24" x14ac:dyDescent="0.45">
      <c r="A11" s="14" t="s">
        <v>43</v>
      </c>
      <c r="B11" s="330">
        <v>43154</v>
      </c>
      <c r="C11" s="330"/>
      <c r="D11" s="330"/>
      <c r="E11" s="330"/>
      <c r="F11" s="330"/>
      <c r="G11" s="125"/>
    </row>
    <row r="12" spans="1:7" ht="24" x14ac:dyDescent="0.45">
      <c r="A12" s="14" t="s">
        <v>239</v>
      </c>
      <c r="B12" s="328">
        <f>D549</f>
        <v>0.87118644067796613</v>
      </c>
      <c r="C12" s="328"/>
      <c r="D12" s="328"/>
      <c r="E12" s="328"/>
      <c r="F12" s="328"/>
      <c r="G12" s="125"/>
    </row>
    <row r="13" spans="1:7" ht="22.5" x14ac:dyDescent="0.45">
      <c r="D13" s="329"/>
      <c r="E13" s="329"/>
      <c r="F13" s="329"/>
      <c r="G13" s="32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43154</v>
      </c>
      <c r="B16" s="188"/>
      <c r="C16" s="188"/>
      <c r="D16" s="188"/>
      <c r="E16" s="188"/>
      <c r="F16" s="202"/>
    </row>
    <row r="17" spans="1:8" ht="16.5" customHeight="1" x14ac:dyDescent="0.3">
      <c r="A17" s="312" t="s">
        <v>30</v>
      </c>
      <c r="B17" s="313" t="s">
        <v>31</v>
      </c>
      <c r="C17" s="313"/>
      <c r="D17" s="313" t="s">
        <v>46</v>
      </c>
      <c r="E17" s="314" t="s">
        <v>310</v>
      </c>
      <c r="F17" s="314" t="s">
        <v>358</v>
      </c>
    </row>
    <row r="18" spans="1:8" ht="16.5" customHeight="1" x14ac:dyDescent="0.3">
      <c r="A18" s="312"/>
      <c r="B18" s="41" t="s">
        <v>34</v>
      </c>
      <c r="C18" s="41" t="s">
        <v>33</v>
      </c>
      <c r="D18" s="313"/>
      <c r="E18" s="314"/>
      <c r="F18" s="314"/>
    </row>
    <row r="19" spans="1:8" x14ac:dyDescent="0.3">
      <c r="A19" s="12"/>
    </row>
    <row r="20" spans="1:8" ht="18" x14ac:dyDescent="0.3">
      <c r="A20" s="192" t="s">
        <v>1</v>
      </c>
      <c r="B20" s="193"/>
      <c r="C20" s="193"/>
      <c r="D20" s="193"/>
      <c r="E20" s="193"/>
      <c r="F20" s="203"/>
    </row>
    <row r="21" spans="1:8" ht="33" x14ac:dyDescent="0.3">
      <c r="A21" s="70" t="s">
        <v>10</v>
      </c>
      <c r="B21" s="130">
        <v>2</v>
      </c>
      <c r="C21" s="130"/>
      <c r="D21" s="95" t="s">
        <v>411</v>
      </c>
      <c r="E21" s="94"/>
      <c r="F21" s="204" t="s">
        <v>356</v>
      </c>
      <c r="H21" s="12" t="s">
        <v>356</v>
      </c>
    </row>
    <row r="22" spans="1:8" ht="21.75" customHeight="1" x14ac:dyDescent="0.3">
      <c r="A22" s="70" t="s">
        <v>188</v>
      </c>
      <c r="B22" s="130">
        <v>2</v>
      </c>
      <c r="C22" s="130"/>
      <c r="D22" s="95" t="s">
        <v>412</v>
      </c>
      <c r="E22" s="94"/>
      <c r="F22" s="204" t="s">
        <v>357</v>
      </c>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 xml:space="preserve"> 0</v>
      </c>
      <c r="D30" s="95"/>
      <c r="E30" s="94"/>
      <c r="F30" s="204"/>
    </row>
    <row r="31" spans="1:8" x14ac:dyDescent="0.3">
      <c r="A31" s="70" t="s">
        <v>401</v>
      </c>
      <c r="B31" s="130">
        <v>2</v>
      </c>
      <c r="C31" s="136"/>
      <c r="D31" s="95"/>
      <c r="E31" s="94"/>
      <c r="F31" s="204"/>
    </row>
    <row r="32" spans="1:8" ht="30" x14ac:dyDescent="0.3">
      <c r="A32" s="70" t="s">
        <v>152</v>
      </c>
      <c r="B32" s="130">
        <v>2</v>
      </c>
      <c r="C32" s="136"/>
      <c r="D32" s="137"/>
      <c r="E32" s="94"/>
      <c r="F32" s="204"/>
    </row>
    <row r="33" spans="1:7" x14ac:dyDescent="0.3">
      <c r="A33" s="4" t="s">
        <v>51</v>
      </c>
      <c r="B33" s="130">
        <v>2</v>
      </c>
      <c r="C33" s="136"/>
      <c r="D33" s="240"/>
      <c r="E33" s="94"/>
      <c r="F33" s="204"/>
    </row>
    <row r="34" spans="1:7" ht="66" x14ac:dyDescent="0.3">
      <c r="A34" s="216" t="s">
        <v>153</v>
      </c>
      <c r="B34" s="130">
        <v>2</v>
      </c>
      <c r="C34" s="136" t="str">
        <f>IF(B34=0," -5"," 0")</f>
        <v xml:space="preserve"> 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t="s">
        <v>32</v>
      </c>
      <c r="C37" s="130"/>
      <c r="D37" s="95"/>
      <c r="E37" s="94"/>
      <c r="F37" s="204"/>
    </row>
    <row r="38" spans="1:7" x14ac:dyDescent="0.3">
      <c r="A38" s="322" t="s">
        <v>379</v>
      </c>
      <c r="B38" s="323"/>
      <c r="C38" s="323"/>
      <c r="D38" s="323"/>
      <c r="E38" s="323"/>
      <c r="F38" s="324"/>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v>2</v>
      </c>
      <c r="C41" s="130"/>
      <c r="D41" s="251">
        <v>1</v>
      </c>
      <c r="E41" s="252"/>
      <c r="F41" s="253"/>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43154</v>
      </c>
      <c r="B49" s="124"/>
      <c r="C49" s="135"/>
      <c r="D49" s="124"/>
    </row>
    <row r="50" spans="1:7" x14ac:dyDescent="0.3">
      <c r="A50" s="312" t="s">
        <v>30</v>
      </c>
      <c r="B50" s="313" t="s">
        <v>31</v>
      </c>
      <c r="C50" s="313"/>
      <c r="D50" s="313" t="s">
        <v>46</v>
      </c>
      <c r="E50" s="314" t="s">
        <v>310</v>
      </c>
      <c r="F50" s="314" t="s">
        <v>360</v>
      </c>
      <c r="G50" s="127"/>
    </row>
    <row r="51" spans="1:7" x14ac:dyDescent="0.3">
      <c r="A51" s="312"/>
      <c r="B51" s="41" t="s">
        <v>34</v>
      </c>
      <c r="C51" s="41" t="s">
        <v>33</v>
      </c>
      <c r="D51" s="313"/>
      <c r="E51" s="314"/>
      <c r="F51" s="314"/>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 xml:space="preserve"> 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3" x14ac:dyDescent="0.3">
      <c r="A69" s="209" t="s">
        <v>380</v>
      </c>
      <c r="B69" s="130">
        <v>1</v>
      </c>
      <c r="C69" s="150" t="str">
        <f>IF(B69=0, -5, "0")</f>
        <v>0</v>
      </c>
      <c r="D69" s="95" t="s">
        <v>413</v>
      </c>
      <c r="E69" s="94"/>
      <c r="F69" s="204" t="s">
        <v>356</v>
      </c>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165" x14ac:dyDescent="0.3">
      <c r="A74" s="209" t="s">
        <v>393</v>
      </c>
      <c r="B74" s="130">
        <v>0</v>
      </c>
      <c r="C74" s="150">
        <f>IF(B74=0, -5," 0")</f>
        <v>-5</v>
      </c>
      <c r="D74" s="290" t="s">
        <v>447</v>
      </c>
      <c r="E74" s="116" t="s">
        <v>414</v>
      </c>
      <c r="F74" s="204" t="s">
        <v>356</v>
      </c>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 xml:space="preserve"> 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22</v>
      </c>
    </row>
    <row r="85" spans="1:7" x14ac:dyDescent="0.3">
      <c r="A85" s="5" t="s">
        <v>35</v>
      </c>
      <c r="B85" s="132"/>
      <c r="C85" s="133"/>
      <c r="D85" s="134">
        <f>D84/(COUNT(B65:C83)*2)</f>
        <v>0.6875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99" x14ac:dyDescent="0.3">
      <c r="A92" s="70" t="s">
        <v>384</v>
      </c>
      <c r="B92" s="130">
        <v>1</v>
      </c>
      <c r="C92" s="218"/>
      <c r="D92" s="147" t="s">
        <v>415</v>
      </c>
      <c r="E92" s="106"/>
      <c r="F92" s="204" t="s">
        <v>356</v>
      </c>
    </row>
    <row r="93" spans="1:7" x14ac:dyDescent="0.3">
      <c r="A93" s="4" t="s">
        <v>359</v>
      </c>
      <c r="B93" s="130">
        <v>2</v>
      </c>
      <c r="C93" s="130"/>
      <c r="D93" s="129"/>
      <c r="E93" s="94"/>
      <c r="F93" s="204"/>
    </row>
    <row r="94" spans="1:7" x14ac:dyDescent="0.3">
      <c r="A94" s="322" t="s">
        <v>379</v>
      </c>
      <c r="B94" s="323"/>
      <c r="C94" s="323"/>
      <c r="D94" s="323"/>
      <c r="E94" s="323"/>
      <c r="F94" s="324"/>
    </row>
    <row r="95" spans="1:7" ht="26.25" customHeight="1" x14ac:dyDescent="0.3">
      <c r="A95" s="229" t="s">
        <v>361</v>
      </c>
      <c r="B95" s="130">
        <v>2</v>
      </c>
      <c r="C95" s="230"/>
      <c r="D95" s="231"/>
      <c r="E95" s="106"/>
      <c r="F95" s="204"/>
    </row>
    <row r="96" spans="1:7" s="112" customFormat="1" ht="31.5" customHeight="1" x14ac:dyDescent="0.3">
      <c r="A96" s="55" t="s">
        <v>386</v>
      </c>
      <c r="B96" s="130" t="s">
        <v>32</v>
      </c>
      <c r="C96" s="213"/>
      <c r="D96" s="223"/>
      <c r="E96" s="106"/>
      <c r="F96" s="204"/>
      <c r="G96" s="127"/>
    </row>
    <row r="97" spans="1:7" s="112" customFormat="1" ht="31.5" customHeight="1" x14ac:dyDescent="0.3">
      <c r="A97" s="219" t="s">
        <v>391</v>
      </c>
      <c r="B97" s="130">
        <v>1</v>
      </c>
      <c r="C97" s="213"/>
      <c r="D97" s="223" t="s">
        <v>416</v>
      </c>
      <c r="E97" s="106"/>
      <c r="F97" s="204" t="s">
        <v>356</v>
      </c>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130">
        <v>2</v>
      </c>
      <c r="C99" s="213"/>
      <c r="D99" s="251">
        <v>1</v>
      </c>
      <c r="E99" s="252"/>
      <c r="F99" s="253"/>
      <c r="G99" s="127"/>
    </row>
    <row r="100" spans="1:7" x14ac:dyDescent="0.3">
      <c r="A100" s="5" t="s">
        <v>36</v>
      </c>
      <c r="B100" s="5"/>
      <c r="C100" s="5"/>
      <c r="D100" s="5">
        <f>SUM(B88:C93,B95:C99)</f>
        <v>18</v>
      </c>
    </row>
    <row r="101" spans="1:7" x14ac:dyDescent="0.3">
      <c r="A101" s="5" t="s">
        <v>35</v>
      </c>
      <c r="B101" s="132"/>
      <c r="C101" s="133"/>
      <c r="D101" s="134">
        <f>D100/(COUNT(B88:C93,B95:C99)*2)</f>
        <v>0.9</v>
      </c>
    </row>
    <row r="102" spans="1:7" ht="18" x14ac:dyDescent="0.35">
      <c r="A102" s="42" t="s">
        <v>61</v>
      </c>
      <c r="B102" s="152"/>
      <c r="C102" s="153"/>
      <c r="D102" s="143">
        <f>SUM(D84,D100,D61)</f>
        <v>56</v>
      </c>
    </row>
    <row r="103" spans="1:7" ht="18" x14ac:dyDescent="0.35">
      <c r="A103" s="42" t="s">
        <v>199</v>
      </c>
      <c r="B103" s="152"/>
      <c r="C103" s="153"/>
      <c r="D103" s="144">
        <f>D102/(COUNT(B88:C93,B53:C60,B65:C83,B95:C99)*2)</f>
        <v>0.82352941176470584</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43154</v>
      </c>
      <c r="B106" s="124"/>
      <c r="C106" s="135"/>
      <c r="D106" s="124"/>
    </row>
    <row r="107" spans="1:7" x14ac:dyDescent="0.3">
      <c r="A107" s="312" t="s">
        <v>30</v>
      </c>
      <c r="B107" s="313" t="s">
        <v>31</v>
      </c>
      <c r="C107" s="313"/>
      <c r="D107" s="313" t="s">
        <v>46</v>
      </c>
      <c r="E107" s="314" t="s">
        <v>310</v>
      </c>
      <c r="F107" s="314" t="s">
        <v>360</v>
      </c>
    </row>
    <row r="108" spans="1:7" x14ac:dyDescent="0.3">
      <c r="A108" s="312"/>
      <c r="B108" s="41" t="s">
        <v>34</v>
      </c>
      <c r="C108" s="41" t="s">
        <v>33</v>
      </c>
      <c r="D108" s="313"/>
      <c r="E108" s="314"/>
      <c r="F108" s="314"/>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ht="33" x14ac:dyDescent="0.3">
      <c r="A122" s="4" t="s">
        <v>65</v>
      </c>
      <c r="B122" s="130">
        <v>1</v>
      </c>
      <c r="C122" s="130"/>
      <c r="D122" s="113" t="s">
        <v>417</v>
      </c>
      <c r="E122" s="106"/>
      <c r="F122" s="204" t="s">
        <v>356</v>
      </c>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0</v>
      </c>
      <c r="C129" s="213">
        <f>IF(B129=0, -5, "0")</f>
        <v>-5</v>
      </c>
      <c r="D129" s="116" t="s">
        <v>418</v>
      </c>
      <c r="E129" s="116" t="s">
        <v>419</v>
      </c>
      <c r="F129" s="204" t="s">
        <v>356</v>
      </c>
      <c r="G129" s="127"/>
    </row>
    <row r="130" spans="1:7" ht="18" x14ac:dyDescent="0.3">
      <c r="A130" s="70" t="s">
        <v>240</v>
      </c>
      <c r="B130" s="130">
        <v>2</v>
      </c>
      <c r="C130" s="131"/>
      <c r="D130" s="154"/>
      <c r="E130" s="106"/>
      <c r="F130" s="204"/>
    </row>
    <row r="131" spans="1:7" ht="30" x14ac:dyDescent="0.3">
      <c r="A131" s="209" t="s">
        <v>380</v>
      </c>
      <c r="B131" s="130" t="s">
        <v>32</v>
      </c>
      <c r="C131" s="213" t="str">
        <f>IF(B131=0, -5," 0")</f>
        <v xml:space="preserve"> 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t="s">
        <v>420</v>
      </c>
      <c r="E138" s="106"/>
      <c r="F138" s="204" t="s">
        <v>356</v>
      </c>
      <c r="G138" s="127"/>
    </row>
    <row r="139" spans="1:7" x14ac:dyDescent="0.3">
      <c r="A139" s="5" t="s">
        <v>36</v>
      </c>
      <c r="B139" s="5"/>
      <c r="C139" s="5"/>
      <c r="D139" s="59">
        <f>SUM(B121:C138)</f>
        <v>24</v>
      </c>
    </row>
    <row r="140" spans="1:7" x14ac:dyDescent="0.3">
      <c r="A140" s="5" t="s">
        <v>35</v>
      </c>
      <c r="B140" s="132"/>
      <c r="C140" s="133"/>
      <c r="D140" s="134">
        <f>D139/(COUNT(B121:C138)*2)</f>
        <v>0.70588235294117652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33" x14ac:dyDescent="0.3">
      <c r="A147" s="238" t="s">
        <v>404</v>
      </c>
      <c r="B147" s="130">
        <v>0</v>
      </c>
      <c r="C147" s="150">
        <f>IF(B147=0, -5, "0")</f>
        <v>-5</v>
      </c>
      <c r="D147" s="116" t="s">
        <v>421</v>
      </c>
      <c r="E147" s="116" t="s">
        <v>448</v>
      </c>
      <c r="F147" s="204" t="s">
        <v>357</v>
      </c>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t="s">
        <v>32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91">
        <v>2</v>
      </c>
      <c r="C153" s="140"/>
      <c r="D153" s="251">
        <v>1</v>
      </c>
      <c r="E153" s="252"/>
      <c r="F153" s="253"/>
    </row>
    <row r="154" spans="1:7" x14ac:dyDescent="0.3">
      <c r="A154" s="5" t="s">
        <v>36</v>
      </c>
      <c r="B154" s="5"/>
      <c r="C154" s="5"/>
      <c r="D154" s="5">
        <f>SUM(B143:C147,B149:C153)</f>
        <v>11</v>
      </c>
    </row>
    <row r="155" spans="1:7" x14ac:dyDescent="0.3">
      <c r="A155" s="5" t="s">
        <v>35</v>
      </c>
      <c r="B155" s="132"/>
      <c r="C155" s="133"/>
      <c r="D155" s="134">
        <f>D154/(COUNT(B143:C147,B149:C153)*2)</f>
        <v>0.55000000000000004</v>
      </c>
    </row>
    <row r="156" spans="1:7" x14ac:dyDescent="0.3">
      <c r="A156" s="145"/>
      <c r="B156" s="124"/>
      <c r="C156" s="135"/>
      <c r="D156" s="124"/>
    </row>
    <row r="157" spans="1:7" ht="18" x14ac:dyDescent="0.35">
      <c r="A157" s="42" t="s">
        <v>125</v>
      </c>
      <c r="B157" s="152"/>
      <c r="C157" s="153"/>
      <c r="D157" s="143">
        <f>SUM(D154,D117,D139)</f>
        <v>49</v>
      </c>
    </row>
    <row r="158" spans="1:7" ht="18" x14ac:dyDescent="0.35">
      <c r="A158" s="42" t="s">
        <v>200</v>
      </c>
      <c r="B158" s="152"/>
      <c r="C158" s="153"/>
      <c r="D158" s="144">
        <f>D157/(COUNT(B143:C147,B110:C116,B121:C138,B149:C153)*2)</f>
        <v>0.72058823529411764</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43154</v>
      </c>
      <c r="B161" s="124"/>
      <c r="C161" s="135"/>
      <c r="D161" s="127"/>
    </row>
    <row r="162" spans="1:7" x14ac:dyDescent="0.3">
      <c r="A162" s="312" t="s">
        <v>30</v>
      </c>
      <c r="B162" s="313" t="s">
        <v>31</v>
      </c>
      <c r="C162" s="313"/>
      <c r="D162" s="313" t="s">
        <v>46</v>
      </c>
      <c r="E162" s="314" t="s">
        <v>310</v>
      </c>
      <c r="F162" s="314" t="s">
        <v>360</v>
      </c>
      <c r="G162" s="127"/>
    </row>
    <row r="163" spans="1:7" x14ac:dyDescent="0.3">
      <c r="A163" s="312"/>
      <c r="B163" s="41" t="s">
        <v>34</v>
      </c>
      <c r="C163" s="41" t="s">
        <v>33</v>
      </c>
      <c r="D163" s="313"/>
      <c r="E163" s="314"/>
      <c r="F163" s="314"/>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33" x14ac:dyDescent="0.3">
      <c r="A168" s="10" t="s">
        <v>123</v>
      </c>
      <c r="B168" s="130">
        <v>1</v>
      </c>
      <c r="C168" s="130"/>
      <c r="D168" s="138" t="s">
        <v>422</v>
      </c>
      <c r="E168" s="94"/>
      <c r="F168" s="204" t="s">
        <v>356</v>
      </c>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13</v>
      </c>
    </row>
    <row r="173" spans="1:7" x14ac:dyDescent="0.3">
      <c r="A173" s="5" t="s">
        <v>35</v>
      </c>
      <c r="B173" s="132"/>
      <c r="C173" s="133"/>
      <c r="D173" s="134">
        <f>D172/(COUNT(B165:C171)*2)</f>
        <v>0.9285714285714286</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ht="33" x14ac:dyDescent="0.3">
      <c r="A177" s="4" t="s">
        <v>122</v>
      </c>
      <c r="B177" s="130">
        <v>1</v>
      </c>
      <c r="C177" s="130"/>
      <c r="D177" s="113" t="s">
        <v>423</v>
      </c>
      <c r="E177" s="94"/>
      <c r="F177" s="204" t="s">
        <v>357</v>
      </c>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16.25" x14ac:dyDescent="0.35">
      <c r="A181" s="260" t="s">
        <v>375</v>
      </c>
      <c r="B181" s="130">
        <v>0</v>
      </c>
      <c r="C181" s="136">
        <f>IF(B181=0, -10, "0")</f>
        <v>-10</v>
      </c>
      <c r="D181" s="220" t="s">
        <v>449</v>
      </c>
      <c r="E181" s="116" t="s">
        <v>424</v>
      </c>
      <c r="F181" s="204" t="s">
        <v>356</v>
      </c>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ht="66" x14ac:dyDescent="0.3">
      <c r="A184" s="210" t="s">
        <v>363</v>
      </c>
      <c r="B184" s="130">
        <v>1</v>
      </c>
      <c r="C184" s="150" t="str">
        <f>IF(B184=0, -5, "0")</f>
        <v>0</v>
      </c>
      <c r="D184" s="157" t="s">
        <v>450</v>
      </c>
      <c r="E184" s="95"/>
      <c r="F184" s="204" t="s">
        <v>356</v>
      </c>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ht="49.5" x14ac:dyDescent="0.3">
      <c r="A190" s="209" t="s">
        <v>155</v>
      </c>
      <c r="B190" s="130">
        <v>1</v>
      </c>
      <c r="C190" s="150" t="str">
        <f>IF(B190=0, -5, "0")</f>
        <v>0</v>
      </c>
      <c r="D190" s="116" t="s">
        <v>425</v>
      </c>
      <c r="E190" s="106"/>
      <c r="F190" s="204" t="s">
        <v>356</v>
      </c>
    </row>
    <row r="191" spans="1:7" x14ac:dyDescent="0.3">
      <c r="A191" s="8" t="s">
        <v>75</v>
      </c>
      <c r="B191" s="130">
        <v>2</v>
      </c>
      <c r="C191" s="130"/>
      <c r="D191" s="116"/>
      <c r="E191" s="94"/>
      <c r="F191" s="204"/>
    </row>
    <row r="192" spans="1:7" ht="55.5" customHeight="1" x14ac:dyDescent="0.3">
      <c r="A192" s="70" t="s">
        <v>178</v>
      </c>
      <c r="B192" s="130">
        <v>1</v>
      </c>
      <c r="C192" s="130"/>
      <c r="D192" s="116" t="s">
        <v>451</v>
      </c>
      <c r="E192" s="94"/>
      <c r="F192" s="204" t="s">
        <v>357</v>
      </c>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18" t="s">
        <v>379</v>
      </c>
      <c r="B195" s="318"/>
      <c r="C195" s="318"/>
      <c r="D195" s="318"/>
      <c r="E195" s="318"/>
      <c r="F195" s="318"/>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t="s">
        <v>32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130">
        <v>2</v>
      </c>
      <c r="C200" s="130"/>
      <c r="D200" s="251">
        <v>1</v>
      </c>
      <c r="E200" s="252"/>
      <c r="F200" s="253"/>
      <c r="G200" s="127"/>
    </row>
    <row r="201" spans="1:7" x14ac:dyDescent="0.3">
      <c r="A201" s="59" t="s">
        <v>36</v>
      </c>
      <c r="B201" s="59"/>
      <c r="C201" s="59"/>
      <c r="D201" s="59">
        <f>SUM(B176:C194,B196:C200)</f>
        <v>30</v>
      </c>
    </row>
    <row r="202" spans="1:7" x14ac:dyDescent="0.3">
      <c r="A202" s="5" t="s">
        <v>35</v>
      </c>
      <c r="B202" s="132"/>
      <c r="C202" s="133"/>
      <c r="D202" s="134">
        <f>D201/(COUNT(B176:C194,B196:C200)*2)</f>
        <v>0.625</v>
      </c>
    </row>
    <row r="203" spans="1:7" x14ac:dyDescent="0.3">
      <c r="A203" s="145"/>
      <c r="B203" s="124"/>
      <c r="C203" s="135"/>
      <c r="D203" s="124"/>
    </row>
    <row r="204" spans="1:7" ht="18" x14ac:dyDescent="0.35">
      <c r="A204" s="42" t="s">
        <v>126</v>
      </c>
      <c r="B204" s="152"/>
      <c r="C204" s="153"/>
      <c r="D204" s="143">
        <f>SUM(D172,D201)</f>
        <v>43</v>
      </c>
    </row>
    <row r="205" spans="1:7" ht="18" x14ac:dyDescent="0.35">
      <c r="A205" s="42" t="s">
        <v>201</v>
      </c>
      <c r="B205" s="152"/>
      <c r="C205" s="153"/>
      <c r="D205" s="144">
        <f>D204/(COUNT(B165:C171,B176:C194,B196:C200)*2)</f>
        <v>0.69354838709677424</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43154</v>
      </c>
      <c r="B208" s="124"/>
      <c r="C208" s="135"/>
      <c r="D208" s="124"/>
    </row>
    <row r="209" spans="1:7" x14ac:dyDescent="0.3">
      <c r="A209" s="312" t="s">
        <v>30</v>
      </c>
      <c r="B209" s="313" t="s">
        <v>31</v>
      </c>
      <c r="C209" s="313"/>
      <c r="D209" s="313" t="s">
        <v>46</v>
      </c>
      <c r="E209" s="314" t="s">
        <v>310</v>
      </c>
      <c r="F209" s="314" t="s">
        <v>360</v>
      </c>
      <c r="G209" s="127"/>
    </row>
    <row r="210" spans="1:7" x14ac:dyDescent="0.3">
      <c r="A210" s="312"/>
      <c r="B210" s="41" t="s">
        <v>34</v>
      </c>
      <c r="C210" s="41" t="s">
        <v>33</v>
      </c>
      <c r="D210" s="313"/>
      <c r="E210" s="314"/>
      <c r="F210" s="314"/>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ht="28.5" customHeight="1" x14ac:dyDescent="0.3">
      <c r="A228" s="4" t="s">
        <v>173</v>
      </c>
      <c r="B228" s="130">
        <v>1</v>
      </c>
      <c r="C228" s="136"/>
      <c r="D228" s="113" t="s">
        <v>426</v>
      </c>
      <c r="E228" s="94"/>
      <c r="F228" s="204" t="s">
        <v>356</v>
      </c>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66" x14ac:dyDescent="0.3">
      <c r="A238" s="209" t="s">
        <v>66</v>
      </c>
      <c r="B238" s="130">
        <v>1</v>
      </c>
      <c r="C238" s="150" t="str">
        <f>IF(B238=0, -5, "0")</f>
        <v>0</v>
      </c>
      <c r="D238" s="292" t="s">
        <v>427</v>
      </c>
      <c r="E238" s="94"/>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34</v>
      </c>
    </row>
    <row r="245" spans="1:7" x14ac:dyDescent="0.3">
      <c r="A245" s="5" t="s">
        <v>35</v>
      </c>
      <c r="B245" s="132"/>
      <c r="C245" s="133"/>
      <c r="D245" s="134">
        <f>D244/(COUNT(B226:C243)*2)</f>
        <v>0.89473684210526316</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t="s">
        <v>32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8" t="s">
        <v>379</v>
      </c>
      <c r="B256" s="318"/>
      <c r="C256" s="318"/>
      <c r="D256" s="318"/>
      <c r="E256" s="318"/>
      <c r="F256" s="318"/>
    </row>
    <row r="257" spans="1:7" ht="31.5" customHeight="1" x14ac:dyDescent="0.3">
      <c r="A257" s="58" t="s">
        <v>361</v>
      </c>
      <c r="B257" s="130">
        <v>1</v>
      </c>
      <c r="C257" s="227"/>
      <c r="D257" s="293" t="s">
        <v>428</v>
      </c>
      <c r="E257" s="227"/>
      <c r="F257" s="204" t="s">
        <v>357</v>
      </c>
      <c r="G257" s="127"/>
    </row>
    <row r="258" spans="1:7" x14ac:dyDescent="0.3">
      <c r="A258" s="55" t="s">
        <v>386</v>
      </c>
      <c r="B258" s="130" t="s">
        <v>32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130">
        <v>2</v>
      </c>
      <c r="C261" s="140"/>
      <c r="D261" s="251">
        <v>1</v>
      </c>
      <c r="E261" s="252"/>
      <c r="F261" s="253"/>
    </row>
    <row r="262" spans="1:7" x14ac:dyDescent="0.3">
      <c r="A262" s="5" t="s">
        <v>36</v>
      </c>
      <c r="B262" s="5"/>
      <c r="C262" s="5"/>
      <c r="D262" s="5">
        <f>SUM(B248:C255,B257:C261)</f>
        <v>19</v>
      </c>
    </row>
    <row r="263" spans="1:7" x14ac:dyDescent="0.3">
      <c r="A263" s="5" t="s">
        <v>35</v>
      </c>
      <c r="B263" s="132"/>
      <c r="C263" s="133"/>
      <c r="D263" s="134">
        <f>D262/(COUNT(B248:C255,B257:C261)*2)</f>
        <v>0.95</v>
      </c>
    </row>
    <row r="264" spans="1:7" x14ac:dyDescent="0.3">
      <c r="A264" s="145"/>
      <c r="B264" s="124"/>
      <c r="C264" s="135"/>
      <c r="D264" s="124"/>
    </row>
    <row r="265" spans="1:7" ht="18" x14ac:dyDescent="0.35">
      <c r="A265" s="42" t="s">
        <v>70</v>
      </c>
      <c r="B265" s="152"/>
      <c r="C265" s="153"/>
      <c r="D265" s="143">
        <f>SUM(D262,D222,D244)</f>
        <v>73</v>
      </c>
    </row>
    <row r="266" spans="1:7" ht="18" x14ac:dyDescent="0.35">
      <c r="A266" s="57" t="s">
        <v>202</v>
      </c>
      <c r="B266" s="160"/>
      <c r="C266" s="161"/>
      <c r="D266" s="162">
        <f>D265/(COUNT(B226:C243,B248:C255,B212:C221,B257:C261)*2)</f>
        <v>0.9358974358974359</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43154</v>
      </c>
      <c r="B269" s="124"/>
      <c r="C269" s="135"/>
      <c r="D269" s="124"/>
      <c r="F269" s="206"/>
      <c r="G269" s="214"/>
    </row>
    <row r="270" spans="1:7" s="16" customFormat="1" x14ac:dyDescent="0.3">
      <c r="A270" s="312" t="s">
        <v>30</v>
      </c>
      <c r="B270" s="313" t="s">
        <v>31</v>
      </c>
      <c r="C270" s="313"/>
      <c r="D270" s="313" t="s">
        <v>46</v>
      </c>
      <c r="E270" s="314" t="s">
        <v>310</v>
      </c>
      <c r="F270" s="314" t="s">
        <v>360</v>
      </c>
      <c r="G270" s="214"/>
    </row>
    <row r="271" spans="1:7" s="16" customFormat="1" x14ac:dyDescent="0.3">
      <c r="A271" s="312"/>
      <c r="B271" s="41" t="s">
        <v>34</v>
      </c>
      <c r="C271" s="41" t="s">
        <v>33</v>
      </c>
      <c r="D271" s="313"/>
      <c r="E271" s="314"/>
      <c r="F271" s="314"/>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20</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33" x14ac:dyDescent="0.3">
      <c r="A293" s="70" t="s">
        <v>136</v>
      </c>
      <c r="B293" s="130">
        <v>1</v>
      </c>
      <c r="C293" s="130"/>
      <c r="D293" s="156" t="s">
        <v>429</v>
      </c>
      <c r="E293" s="106"/>
      <c r="F293" s="204" t="s">
        <v>356</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 xml:space="preserve"> 0</v>
      </c>
      <c r="D302" s="243"/>
      <c r="E302" s="106"/>
      <c r="F302" s="204"/>
      <c r="G302" s="214"/>
    </row>
    <row r="303" spans="1:7" s="16" customFormat="1" ht="51.75" customHeight="1" x14ac:dyDescent="0.35">
      <c r="A303" s="191" t="s">
        <v>399</v>
      </c>
      <c r="B303" s="130">
        <v>1</v>
      </c>
      <c r="C303" s="131"/>
      <c r="D303" s="165" t="s">
        <v>430</v>
      </c>
      <c r="E303" s="67"/>
      <c r="F303" s="204" t="s">
        <v>357</v>
      </c>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19" t="s">
        <v>396</v>
      </c>
      <c r="B308" s="320"/>
      <c r="C308" s="320"/>
      <c r="D308" s="320"/>
      <c r="E308" s="320"/>
      <c r="F308" s="321"/>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t="s">
        <v>32</v>
      </c>
      <c r="C310" s="213"/>
      <c r="D310" s="165"/>
      <c r="E310" s="106"/>
      <c r="F310" s="204"/>
      <c r="G310" s="214"/>
    </row>
    <row r="311" spans="1:7" s="16" customFormat="1"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130">
        <v>2</v>
      </c>
      <c r="C313" s="140"/>
      <c r="D313" s="251">
        <v>1</v>
      </c>
      <c r="E313" s="252"/>
      <c r="F313" s="253"/>
      <c r="G313" s="214"/>
    </row>
    <row r="314" spans="1:7" s="16" customFormat="1" x14ac:dyDescent="0.3">
      <c r="A314" s="5" t="s">
        <v>36</v>
      </c>
      <c r="B314" s="5"/>
      <c r="C314" s="5"/>
      <c r="D314" s="5">
        <f>SUM(B289:C307,B309:C313)</f>
        <v>38</v>
      </c>
      <c r="F314" s="206"/>
      <c r="G314" s="214"/>
    </row>
    <row r="315" spans="1:7" s="16" customFormat="1" x14ac:dyDescent="0.3">
      <c r="A315" s="5" t="s">
        <v>35</v>
      </c>
      <c r="B315" s="132"/>
      <c r="C315" s="133"/>
      <c r="D315" s="134">
        <f>D314/(COUNT(B289:C307,B309:C313)*2)</f>
        <v>0.95</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58</v>
      </c>
      <c r="F317" s="206"/>
      <c r="G317" s="214"/>
    </row>
    <row r="318" spans="1:7" s="16" customFormat="1" ht="18" x14ac:dyDescent="0.35">
      <c r="A318" s="42" t="s">
        <v>203</v>
      </c>
      <c r="B318" s="152"/>
      <c r="C318" s="153"/>
      <c r="D318" s="144">
        <f>D317/(COUNT(B273:C284,B289:C307,B309:C313)*2)</f>
        <v>0.96666666666666667</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43154</v>
      </c>
      <c r="B321" s="124"/>
      <c r="C321" s="135"/>
      <c r="D321" s="127"/>
    </row>
    <row r="322" spans="1:7" x14ac:dyDescent="0.3">
      <c r="A322" s="312" t="s">
        <v>30</v>
      </c>
      <c r="B322" s="313" t="s">
        <v>31</v>
      </c>
      <c r="C322" s="313"/>
      <c r="D322" s="313" t="s">
        <v>46</v>
      </c>
      <c r="E322" s="314" t="s">
        <v>310</v>
      </c>
      <c r="F322" s="314" t="s">
        <v>360</v>
      </c>
      <c r="G322" s="127"/>
    </row>
    <row r="323" spans="1:7" x14ac:dyDescent="0.3">
      <c r="A323" s="312"/>
      <c r="B323" s="41" t="s">
        <v>34</v>
      </c>
      <c r="C323" s="41" t="s">
        <v>33</v>
      </c>
      <c r="D323" s="313"/>
      <c r="E323" s="314"/>
      <c r="F323" s="314"/>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t="s">
        <v>32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14</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33" x14ac:dyDescent="0.3">
      <c r="A340" s="210" t="s">
        <v>318</v>
      </c>
      <c r="B340" s="130">
        <v>1</v>
      </c>
      <c r="C340" s="150" t="str">
        <f>IF(B340=0, -5, "0")</f>
        <v>0</v>
      </c>
      <c r="D340" s="129" t="s">
        <v>436</v>
      </c>
      <c r="E340" s="94"/>
      <c r="F340" s="204" t="s">
        <v>356</v>
      </c>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9" t="s">
        <v>379</v>
      </c>
      <c r="B349" s="320"/>
      <c r="C349" s="320"/>
      <c r="D349" s="320"/>
      <c r="E349" s="320"/>
      <c r="F349" s="320"/>
    </row>
    <row r="350" spans="1:7" s="112" customFormat="1" ht="27.75" customHeight="1" x14ac:dyDescent="0.3">
      <c r="A350" s="55" t="s">
        <v>361</v>
      </c>
      <c r="B350" s="130">
        <v>2</v>
      </c>
      <c r="C350" s="227"/>
      <c r="D350" s="288"/>
      <c r="E350" s="288"/>
      <c r="F350" s="204"/>
      <c r="G350" s="127"/>
    </row>
    <row r="351" spans="1:7" s="112" customFormat="1"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130">
        <v>2</v>
      </c>
      <c r="C353" s="130"/>
      <c r="D353" s="251">
        <v>1</v>
      </c>
      <c r="E353" s="252"/>
      <c r="F353" s="253"/>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45</v>
      </c>
    </row>
    <row r="358" spans="1:7" ht="18" x14ac:dyDescent="0.35">
      <c r="A358" s="42" t="s">
        <v>204</v>
      </c>
      <c r="B358" s="152"/>
      <c r="C358" s="153"/>
      <c r="D358" s="144">
        <f>D357/(COUNT(B337:C348,B325:C332,B350:C353)*2)</f>
        <v>0.97826086956521741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43154</v>
      </c>
      <c r="B361" s="124"/>
      <c r="C361" s="135"/>
      <c r="D361" s="124"/>
    </row>
    <row r="362" spans="1:7" x14ac:dyDescent="0.3">
      <c r="A362" s="312" t="s">
        <v>30</v>
      </c>
      <c r="B362" s="313" t="s">
        <v>31</v>
      </c>
      <c r="C362" s="313"/>
      <c r="D362" s="313" t="s">
        <v>46</v>
      </c>
      <c r="E362" s="314" t="s">
        <v>310</v>
      </c>
      <c r="F362" s="314" t="s">
        <v>360</v>
      </c>
      <c r="G362" s="127"/>
    </row>
    <row r="363" spans="1:7" x14ac:dyDescent="0.3">
      <c r="A363" s="312"/>
      <c r="B363" s="41" t="s">
        <v>34</v>
      </c>
      <c r="C363" s="41" t="s">
        <v>33</v>
      </c>
      <c r="D363" s="313"/>
      <c r="E363" s="314"/>
      <c r="F363" s="314"/>
    </row>
    <row r="364" spans="1:7" ht="18" x14ac:dyDescent="0.3">
      <c r="A364" s="194" t="s">
        <v>12</v>
      </c>
      <c r="B364" s="195"/>
      <c r="C364" s="195"/>
      <c r="D364" s="195"/>
      <c r="E364" s="195"/>
      <c r="F364" s="197"/>
    </row>
    <row r="365" spans="1:7" x14ac:dyDescent="0.3">
      <c r="A365" s="70" t="s">
        <v>99</v>
      </c>
      <c r="B365" s="130">
        <v>1</v>
      </c>
      <c r="C365" s="130"/>
      <c r="D365" s="113" t="s">
        <v>435</v>
      </c>
      <c r="E365" s="94"/>
      <c r="F365" s="204" t="s">
        <v>356</v>
      </c>
    </row>
    <row r="366" spans="1:7" ht="82.5" x14ac:dyDescent="0.3">
      <c r="A366" s="70" t="s">
        <v>49</v>
      </c>
      <c r="B366" s="130">
        <v>0</v>
      </c>
      <c r="C366" s="130"/>
      <c r="D366" s="124" t="s">
        <v>431</v>
      </c>
      <c r="E366" s="95" t="s">
        <v>432</v>
      </c>
      <c r="F366" s="204" t="s">
        <v>356</v>
      </c>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ht="33" x14ac:dyDescent="0.3">
      <c r="A371" s="208" t="s">
        <v>23</v>
      </c>
      <c r="B371" s="130">
        <v>1</v>
      </c>
      <c r="C371" s="150" t="str">
        <f>IF(B371=0, -5, "0")</f>
        <v>0</v>
      </c>
      <c r="D371" s="123" t="s">
        <v>433</v>
      </c>
      <c r="E371" s="94"/>
      <c r="F371" s="204" t="s">
        <v>356</v>
      </c>
      <c r="G371" s="127"/>
    </row>
    <row r="372" spans="1:7" x14ac:dyDescent="0.3">
      <c r="A372" s="70" t="s">
        <v>262</v>
      </c>
      <c r="B372" s="130">
        <v>2</v>
      </c>
      <c r="C372" s="131"/>
      <c r="D372" s="149"/>
      <c r="E372" s="116"/>
      <c r="F372" s="204"/>
      <c r="G372" s="127"/>
    </row>
    <row r="373" spans="1:7" x14ac:dyDescent="0.3">
      <c r="A373" s="5" t="s">
        <v>36</v>
      </c>
      <c r="B373" s="5"/>
      <c r="C373" s="5"/>
      <c r="D373" s="59">
        <f>SUM(B365:C372)</f>
        <v>12</v>
      </c>
      <c r="G373" s="127"/>
    </row>
    <row r="374" spans="1:7" x14ac:dyDescent="0.3">
      <c r="A374" s="5" t="s">
        <v>35</v>
      </c>
      <c r="B374" s="132"/>
      <c r="C374" s="133"/>
      <c r="D374" s="134">
        <f>D373/(COUNT(B365:C372)*2)</f>
        <v>0.75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 xml:space="preserve"> 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8" t="s">
        <v>379</v>
      </c>
      <c r="B383" s="318"/>
      <c r="C383" s="318"/>
      <c r="D383" s="318"/>
      <c r="E383" s="318"/>
      <c r="F383" s="318"/>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130">
        <v>2</v>
      </c>
      <c r="C386" s="130"/>
      <c r="D386" s="251">
        <v>1</v>
      </c>
      <c r="E386" s="252"/>
      <c r="F386" s="253"/>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30</v>
      </c>
      <c r="G390" s="127"/>
    </row>
    <row r="391" spans="1:7" ht="18" x14ac:dyDescent="0.35">
      <c r="A391" s="42" t="s">
        <v>205</v>
      </c>
      <c r="B391" s="152"/>
      <c r="C391" s="153"/>
      <c r="D391" s="168">
        <f>D390/(COUNT(B377:C382,B365:C372,B384:C386)*2)</f>
        <v>0.88235294117647056</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43154</v>
      </c>
      <c r="B394" s="124"/>
      <c r="C394" s="135"/>
      <c r="D394" s="127"/>
      <c r="G394" s="127"/>
    </row>
    <row r="395" spans="1:7" x14ac:dyDescent="0.3">
      <c r="A395" s="312" t="s">
        <v>30</v>
      </c>
      <c r="B395" s="313" t="s">
        <v>31</v>
      </c>
      <c r="C395" s="313"/>
      <c r="D395" s="313" t="s">
        <v>46</v>
      </c>
      <c r="E395" s="314" t="s">
        <v>310</v>
      </c>
      <c r="F395" s="314" t="s">
        <v>360</v>
      </c>
      <c r="G395" s="127"/>
    </row>
    <row r="396" spans="1:7" x14ac:dyDescent="0.3">
      <c r="A396" s="312"/>
      <c r="B396" s="41" t="s">
        <v>34</v>
      </c>
      <c r="C396" s="41" t="s">
        <v>33</v>
      </c>
      <c r="D396" s="313"/>
      <c r="E396" s="314"/>
      <c r="F396" s="314"/>
      <c r="G396" s="127"/>
    </row>
    <row r="397" spans="1:7" x14ac:dyDescent="0.3">
      <c r="A397" s="196" t="s">
        <v>103</v>
      </c>
      <c r="B397" s="197"/>
      <c r="C397" s="197"/>
      <c r="D397" s="197"/>
      <c r="E397" s="197"/>
      <c r="F397" s="197"/>
      <c r="G397" s="127"/>
    </row>
    <row r="398" spans="1:7" ht="35.25" customHeight="1" x14ac:dyDescent="0.3">
      <c r="A398" s="18" t="s">
        <v>102</v>
      </c>
      <c r="B398" s="130">
        <v>1</v>
      </c>
      <c r="C398" s="130"/>
      <c r="D398" s="95" t="s">
        <v>452</v>
      </c>
      <c r="E398" s="94"/>
      <c r="F398" s="204" t="s">
        <v>356</v>
      </c>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15</v>
      </c>
      <c r="G406" s="127"/>
    </row>
    <row r="407" spans="1:7" x14ac:dyDescent="0.3">
      <c r="A407" s="5" t="s">
        <v>35</v>
      </c>
      <c r="B407" s="132"/>
      <c r="C407" s="133"/>
      <c r="D407" s="134">
        <f>D406/(COUNT(B398:C405)*2)</f>
        <v>0.9375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8" t="s">
        <v>379</v>
      </c>
      <c r="B435" s="318"/>
      <c r="C435" s="318"/>
      <c r="D435" s="318"/>
      <c r="E435" s="318"/>
      <c r="F435" s="318"/>
      <c r="G435" s="12"/>
    </row>
    <row r="436" spans="1:7" ht="26.25" customHeight="1" x14ac:dyDescent="0.3">
      <c r="A436" s="70" t="s">
        <v>361</v>
      </c>
      <c r="B436" s="130">
        <v>2</v>
      </c>
      <c r="C436" s="130"/>
      <c r="D436" s="129"/>
      <c r="E436" s="94"/>
      <c r="F436" s="204"/>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130">
        <v>2</v>
      </c>
      <c r="C439" s="130"/>
      <c r="D439" s="251">
        <v>1</v>
      </c>
      <c r="E439" s="252"/>
      <c r="F439" s="253"/>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43154</v>
      </c>
      <c r="B447" s="124"/>
      <c r="C447" s="135"/>
      <c r="D447" s="124"/>
    </row>
    <row r="448" spans="1:7" x14ac:dyDescent="0.3">
      <c r="A448" s="312" t="s">
        <v>30</v>
      </c>
      <c r="B448" s="313" t="s">
        <v>31</v>
      </c>
      <c r="C448" s="313"/>
      <c r="D448" s="313" t="s">
        <v>46</v>
      </c>
      <c r="E448" s="314" t="s">
        <v>310</v>
      </c>
      <c r="F448" s="314" t="s">
        <v>360</v>
      </c>
      <c r="G448" s="127"/>
    </row>
    <row r="449" spans="1:6" x14ac:dyDescent="0.3">
      <c r="A449" s="312"/>
      <c r="B449" s="41" t="s">
        <v>34</v>
      </c>
      <c r="C449" s="41" t="s">
        <v>33</v>
      </c>
      <c r="D449" s="313"/>
      <c r="E449" s="314"/>
      <c r="F449" s="314"/>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5" t="s">
        <v>379</v>
      </c>
      <c r="B471" s="316"/>
      <c r="C471" s="316"/>
      <c r="D471" s="316"/>
      <c r="E471" s="316"/>
      <c r="F471" s="316"/>
    </row>
    <row r="472" spans="1:7" s="112" customFormat="1" ht="27.75" customHeight="1" x14ac:dyDescent="0.3">
      <c r="A472" s="55" t="s">
        <v>361</v>
      </c>
      <c r="B472" s="130">
        <v>2</v>
      </c>
      <c r="C472" s="213"/>
      <c r="D472" s="116"/>
      <c r="E472" s="106"/>
      <c r="F472" s="204" t="s">
        <v>356</v>
      </c>
      <c r="G472" s="127"/>
    </row>
    <row r="473" spans="1:7" s="112" customFormat="1" x14ac:dyDescent="0.3">
      <c r="A473" s="55" t="s">
        <v>386</v>
      </c>
      <c r="B473" s="130" t="s">
        <v>32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130">
        <v>2</v>
      </c>
      <c r="C476" s="140"/>
      <c r="D476" s="251">
        <v>1</v>
      </c>
      <c r="E476" s="252"/>
      <c r="F476" s="253"/>
    </row>
    <row r="477" spans="1:7" x14ac:dyDescent="0.3">
      <c r="A477" s="5" t="s">
        <v>36</v>
      </c>
      <c r="B477" s="5"/>
      <c r="C477" s="5"/>
      <c r="D477" s="234">
        <f>SUM(B461:C470,B472:C476)</f>
        <v>26</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38</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7" t="s">
        <v>367</v>
      </c>
      <c r="B483" s="317"/>
      <c r="C483" s="317"/>
      <c r="D483" s="317"/>
      <c r="E483" s="185"/>
      <c r="F483" s="201"/>
    </row>
    <row r="484" spans="1:7" x14ac:dyDescent="0.3">
      <c r="A484" s="74">
        <f>B11</f>
        <v>43154</v>
      </c>
      <c r="B484" s="124"/>
      <c r="C484" s="135"/>
      <c r="D484" s="124"/>
    </row>
    <row r="485" spans="1:7" x14ac:dyDescent="0.3">
      <c r="A485" s="312" t="s">
        <v>30</v>
      </c>
      <c r="B485" s="313" t="s">
        <v>31</v>
      </c>
      <c r="C485" s="313"/>
      <c r="D485" s="313" t="s">
        <v>46</v>
      </c>
      <c r="E485" s="314" t="s">
        <v>310</v>
      </c>
      <c r="F485" s="314" t="s">
        <v>360</v>
      </c>
      <c r="G485" s="127"/>
    </row>
    <row r="486" spans="1:7" x14ac:dyDescent="0.3">
      <c r="A486" s="312"/>
      <c r="B486" s="41" t="s">
        <v>34</v>
      </c>
      <c r="C486" s="41" t="s">
        <v>33</v>
      </c>
      <c r="D486" s="313"/>
      <c r="E486" s="314"/>
      <c r="F486" s="314"/>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t="s">
        <v>32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1</v>
      </c>
      <c r="C492" s="131"/>
      <c r="D492" s="116" t="s">
        <v>453</v>
      </c>
      <c r="E492" s="106"/>
      <c r="F492" s="204" t="s">
        <v>357</v>
      </c>
      <c r="G492" s="127"/>
    </row>
    <row r="493" spans="1:7" x14ac:dyDescent="0.3">
      <c r="A493" s="5" t="s">
        <v>36</v>
      </c>
      <c r="B493" s="5"/>
      <c r="C493" s="5"/>
      <c r="D493" s="54">
        <f>SUM(B488:C492)</f>
        <v>7</v>
      </c>
    </row>
    <row r="494" spans="1:7" x14ac:dyDescent="0.3">
      <c r="A494" s="5" t="s">
        <v>35</v>
      </c>
      <c r="B494" s="132"/>
      <c r="C494" s="133"/>
      <c r="D494" s="134">
        <f>D493/(COUNT(B488:C492)*2)</f>
        <v>0.875</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130">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13</v>
      </c>
    </row>
    <row r="503" spans="1:7" ht="18" x14ac:dyDescent="0.35">
      <c r="A503" s="42" t="s">
        <v>208</v>
      </c>
      <c r="B503" s="152"/>
      <c r="C503" s="153"/>
      <c r="D503" s="144">
        <f>D502/(COUNT(B496:C498,B488:C492)*2)</f>
        <v>0.9285714285714286</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43154</v>
      </c>
      <c r="B506" s="124"/>
      <c r="C506" s="135"/>
      <c r="D506" s="124"/>
    </row>
    <row r="507" spans="1:7" x14ac:dyDescent="0.3">
      <c r="A507" s="312" t="s">
        <v>30</v>
      </c>
      <c r="B507" s="313" t="s">
        <v>31</v>
      </c>
      <c r="C507" s="313"/>
      <c r="D507" s="313" t="s">
        <v>46</v>
      </c>
      <c r="E507" s="314" t="s">
        <v>310</v>
      </c>
      <c r="F507" s="314" t="s">
        <v>360</v>
      </c>
      <c r="G507" s="127"/>
    </row>
    <row r="508" spans="1:7" x14ac:dyDescent="0.3">
      <c r="A508" s="312"/>
      <c r="B508" s="41" t="s">
        <v>34</v>
      </c>
      <c r="C508" s="41" t="s">
        <v>33</v>
      </c>
      <c r="D508" s="313"/>
      <c r="E508" s="314"/>
      <c r="F508" s="314"/>
    </row>
    <row r="509" spans="1:7" x14ac:dyDescent="0.3">
      <c r="A509" s="6" t="s">
        <v>15</v>
      </c>
      <c r="B509" s="130">
        <v>2</v>
      </c>
      <c r="C509" s="130"/>
      <c r="D509" s="95"/>
      <c r="E509" s="94"/>
      <c r="F509" s="204"/>
    </row>
    <row r="510" spans="1:7" ht="33" x14ac:dyDescent="0.3">
      <c r="A510" s="9" t="s">
        <v>218</v>
      </c>
      <c r="B510" s="130">
        <v>1</v>
      </c>
      <c r="C510" s="130"/>
      <c r="D510" s="138" t="s">
        <v>455</v>
      </c>
      <c r="E510" s="94"/>
      <c r="F510" s="204" t="s">
        <v>357</v>
      </c>
    </row>
    <row r="511" spans="1:7" x14ac:dyDescent="0.3">
      <c r="A511" s="9" t="s">
        <v>16</v>
      </c>
      <c r="B511" s="130">
        <v>2</v>
      </c>
      <c r="C511" s="130"/>
      <c r="D511" s="138"/>
      <c r="E511" s="94"/>
      <c r="F511" s="204"/>
    </row>
    <row r="512" spans="1:7" ht="45" x14ac:dyDescent="0.3">
      <c r="A512" s="62" t="s">
        <v>249</v>
      </c>
      <c r="B512" s="130">
        <v>2</v>
      </c>
      <c r="C512" s="140"/>
      <c r="D512" s="251">
        <v>1</v>
      </c>
      <c r="E512" s="254"/>
      <c r="F512" s="255"/>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43154</v>
      </c>
      <c r="B517" s="124"/>
      <c r="C517" s="135"/>
      <c r="D517" s="124"/>
    </row>
    <row r="518" spans="1:7" x14ac:dyDescent="0.3">
      <c r="A518" s="312" t="s">
        <v>30</v>
      </c>
      <c r="B518" s="313" t="s">
        <v>31</v>
      </c>
      <c r="C518" s="313"/>
      <c r="D518" s="313" t="s">
        <v>46</v>
      </c>
      <c r="E518" s="314" t="s">
        <v>310</v>
      </c>
      <c r="F518" s="314" t="s">
        <v>360</v>
      </c>
      <c r="G518" s="127"/>
    </row>
    <row r="519" spans="1:7" x14ac:dyDescent="0.3">
      <c r="A519" s="312"/>
      <c r="B519" s="41" t="s">
        <v>34</v>
      </c>
      <c r="C519" s="41" t="s">
        <v>33</v>
      </c>
      <c r="D519" s="313"/>
      <c r="E519" s="314"/>
      <c r="F519" s="314"/>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66" x14ac:dyDescent="0.3">
      <c r="A522" s="4" t="s">
        <v>47</v>
      </c>
      <c r="B522" s="130">
        <v>1</v>
      </c>
      <c r="C522" s="130"/>
      <c r="D522" s="95" t="s">
        <v>454</v>
      </c>
      <c r="E522" s="94"/>
      <c r="F522" s="204" t="s">
        <v>356</v>
      </c>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t="s">
        <v>32</v>
      </c>
      <c r="C526" s="130"/>
      <c r="D526" s="95"/>
      <c r="E526" s="94"/>
      <c r="F526" s="204"/>
    </row>
    <row r="527" spans="1:7" x14ac:dyDescent="0.3">
      <c r="A527" s="55" t="s">
        <v>352</v>
      </c>
      <c r="B527" s="130" t="s">
        <v>32</v>
      </c>
      <c r="C527" s="94"/>
      <c r="D527" s="94"/>
      <c r="E527" s="94"/>
      <c r="F527" s="204"/>
      <c r="G527" s="127"/>
    </row>
    <row r="528" spans="1:7" s="112" customFormat="1" ht="99" x14ac:dyDescent="0.3">
      <c r="A528" s="55" t="s">
        <v>353</v>
      </c>
      <c r="B528" s="130">
        <v>0</v>
      </c>
      <c r="C528" s="131">
        <f>IF(B528=0, -5," 0")</f>
        <v>-5</v>
      </c>
      <c r="D528" s="174" t="s">
        <v>437</v>
      </c>
      <c r="E528" s="116" t="s">
        <v>434</v>
      </c>
      <c r="F528" s="204" t="s">
        <v>356</v>
      </c>
      <c r="G528" s="127"/>
    </row>
    <row r="529" spans="1:7" ht="45" x14ac:dyDescent="0.3">
      <c r="A529" s="55" t="s">
        <v>354</v>
      </c>
      <c r="B529" s="130" t="s">
        <v>32</v>
      </c>
      <c r="C529" s="140"/>
      <c r="D529" s="174"/>
      <c r="E529" s="94"/>
      <c r="F529" s="204"/>
    </row>
    <row r="530" spans="1:7" s="112" customFormat="1" ht="36" customHeight="1" x14ac:dyDescent="0.3">
      <c r="A530" s="66" t="s">
        <v>394</v>
      </c>
      <c r="B530" s="130">
        <v>1</v>
      </c>
      <c r="C530" s="150" t="str">
        <f>IF(B530=0, -5, "0")</f>
        <v>0</v>
      </c>
      <c r="D530" s="116" t="s">
        <v>443</v>
      </c>
      <c r="E530" s="106"/>
      <c r="F530" s="204" t="s">
        <v>357</v>
      </c>
      <c r="G530" s="127"/>
    </row>
    <row r="531" spans="1:7" s="112" customFormat="1" ht="38.25" customHeight="1" x14ac:dyDescent="0.3">
      <c r="A531" s="224" t="s">
        <v>395</v>
      </c>
      <c r="B531" s="130">
        <v>2</v>
      </c>
      <c r="C531" s="225"/>
      <c r="D531" s="228"/>
      <c r="E531" s="106"/>
      <c r="F531" s="204"/>
      <c r="G531" s="127"/>
    </row>
    <row r="532" spans="1:7" ht="45" x14ac:dyDescent="0.3">
      <c r="A532" s="55" t="s">
        <v>249</v>
      </c>
      <c r="B532" s="130">
        <v>2</v>
      </c>
      <c r="C532" s="140"/>
      <c r="D532" s="251">
        <v>1</v>
      </c>
      <c r="E532" s="252"/>
      <c r="F532" s="253"/>
    </row>
    <row r="533" spans="1:7" x14ac:dyDescent="0.3">
      <c r="A533" s="5" t="s">
        <v>36</v>
      </c>
      <c r="B533" s="5"/>
      <c r="C533" s="5"/>
      <c r="D533" s="5">
        <f>SUM(B520:C532)</f>
        <v>9</v>
      </c>
    </row>
    <row r="534" spans="1:7" x14ac:dyDescent="0.3">
      <c r="A534" s="5" t="s">
        <v>35</v>
      </c>
      <c r="B534" s="132"/>
      <c r="C534" s="133"/>
      <c r="D534" s="134">
        <f>D533/(COUNT(B520:C532)*2)</f>
        <v>0.45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43154</v>
      </c>
      <c r="B537" s="124"/>
      <c r="C537" s="135"/>
      <c r="D537" s="124"/>
      <c r="G537" s="127"/>
    </row>
    <row r="538" spans="1:7" x14ac:dyDescent="0.3">
      <c r="A538" s="312" t="s">
        <v>30</v>
      </c>
      <c r="B538" s="313" t="s">
        <v>31</v>
      </c>
      <c r="C538" s="313"/>
      <c r="D538" s="313" t="s">
        <v>46</v>
      </c>
      <c r="E538" s="314" t="s">
        <v>310</v>
      </c>
      <c r="F538" s="314" t="s">
        <v>360</v>
      </c>
      <c r="G538" s="127"/>
    </row>
    <row r="539" spans="1:7" x14ac:dyDescent="0.3">
      <c r="A539" s="312"/>
      <c r="B539" s="41" t="s">
        <v>34</v>
      </c>
      <c r="C539" s="41" t="s">
        <v>33</v>
      </c>
      <c r="D539" s="313"/>
      <c r="E539" s="314"/>
      <c r="F539" s="314"/>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v>2</v>
      </c>
      <c r="C543" s="130"/>
      <c r="D543" s="251">
        <v>1</v>
      </c>
      <c r="E543" s="252"/>
      <c r="F543" s="253"/>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514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0.87118644067796613</v>
      </c>
    </row>
  </sheetData>
  <sheetProtection algorithmName="SHA-512" hashValue="j5ZbuH/6ZLwXzOmggr8hkK7RuFLkEuekFvo+HOo7yrrF0j5j2YvlPMA7Box3a4Su/BC/e7A8vq+WsvbbpAsByw==" saltValue="GDkFxCSHaUa9Zc4TeJ1Se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20:B532 B509:B512 B29:B37 B53:B60 B65:B83 B39:B40 B95:B99 B110:B116 B121:B138 B88:B93 B149:B153 B165:B171 B143:B147 B196:B200 B212:B221 B226:B243 B176:B194 B257:B261 B273:B284 B248:B255 B309:B313 B325:B332 B289:B307 B350:B353 B365:B372 B337:B348 B384:B386 B398:B405 B410:B416 B421:B425 B377:B382 B436:B439 B451:B456 B430:B434 B472:B476 B461:B470 B488:B492 B496:B498 B540:B543">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dataValidations>
  <pageMargins left="0.7" right="0.7" top="0.75" bottom="0.75" header="0.3" footer="0.3"/>
  <pageSetup paperSize="9" scale="37" orientation="portrait" r:id="rId1"/>
  <rowBreaks count="4" manualBreakCount="4">
    <brk id="85" max="6" man="1"/>
    <brk id="174" max="6" man="1"/>
    <brk id="267" max="6" man="1"/>
    <brk id="482"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4" zoomScale="90" zoomScaleNormal="90" zoomScaleSheetLayoutView="90" workbookViewId="0">
      <selection activeCell="F192" sqref="F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1"/>
      <c r="E1" s="331"/>
      <c r="F1" s="331"/>
      <c r="G1" s="331"/>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2" t="s">
        <v>50</v>
      </c>
      <c r="B6" s="352"/>
      <c r="C6" s="352"/>
      <c r="D6" s="352"/>
      <c r="E6" s="352"/>
      <c r="F6" s="352"/>
      <c r="G6" s="125"/>
    </row>
    <row r="7" spans="1:7" s="12" customFormat="1" ht="21.75" customHeight="1" x14ac:dyDescent="0.45">
      <c r="A7" s="333" t="str">
        <f>'A1 Exploitation'!A8:F8</f>
        <v>Bizerte</v>
      </c>
      <c r="B7" s="333"/>
      <c r="C7" s="333"/>
      <c r="D7" s="333"/>
      <c r="E7" s="333"/>
      <c r="F7" s="333"/>
      <c r="G7" s="125"/>
    </row>
    <row r="8" spans="1:7" s="12" customFormat="1" ht="24" x14ac:dyDescent="0.45">
      <c r="A8" s="14" t="s">
        <v>42</v>
      </c>
      <c r="B8" s="353" t="str">
        <f>'A1 Exploitation'!B9:F9</f>
        <v>Dr Mejed Heni - M. Souheil Draoui</v>
      </c>
      <c r="C8" s="353"/>
      <c r="D8" s="353"/>
      <c r="E8" s="353"/>
      <c r="F8" s="353"/>
      <c r="G8" s="125"/>
    </row>
    <row r="9" spans="1:7" s="12" customFormat="1" ht="24" x14ac:dyDescent="0.45">
      <c r="A9" s="15" t="s">
        <v>44</v>
      </c>
      <c r="B9" s="354" t="str">
        <f>'A1 Exploitation'!B10:F10</f>
        <v>M. Slaheddine (Chef rayon PFT) - M. Chaker (Chef rayon PGC) (Le DM était absent)</v>
      </c>
      <c r="C9" s="354"/>
      <c r="D9" s="354"/>
      <c r="E9" s="354"/>
      <c r="F9" s="354"/>
      <c r="G9" s="125"/>
    </row>
    <row r="10" spans="1:7" s="12" customFormat="1" ht="24" x14ac:dyDescent="0.45">
      <c r="A10" s="14" t="s">
        <v>43</v>
      </c>
      <c r="B10" s="351">
        <f>'A1 Exploitation'!B11:F11</f>
        <v>43154</v>
      </c>
      <c r="C10" s="351"/>
      <c r="D10" s="351"/>
      <c r="E10" s="351"/>
      <c r="F10" s="351"/>
      <c r="G10" s="125"/>
    </row>
    <row r="11" spans="1:7" s="12" customFormat="1" ht="24" x14ac:dyDescent="0.45">
      <c r="A11" s="14" t="s">
        <v>294</v>
      </c>
      <c r="B11" s="350">
        <f>D199</f>
        <v>0.74545454545454548</v>
      </c>
      <c r="C11" s="350"/>
      <c r="D11" s="350"/>
      <c r="E11" s="350"/>
      <c r="F11" s="350"/>
      <c r="G11" s="125"/>
    </row>
    <row r="12" spans="1:7" s="12" customFormat="1" ht="22.5" x14ac:dyDescent="0.45">
      <c r="A12" s="11"/>
      <c r="D12" s="329"/>
      <c r="E12" s="329"/>
      <c r="F12" s="329"/>
      <c r="G12" s="329"/>
    </row>
    <row r="13" spans="1:7" s="12" customFormat="1" ht="11.25" customHeight="1" x14ac:dyDescent="0.3">
      <c r="A13" s="312" t="s">
        <v>30</v>
      </c>
      <c r="B13" s="313" t="s">
        <v>31</v>
      </c>
      <c r="C13" s="313"/>
      <c r="D13" s="313" t="s">
        <v>46</v>
      </c>
      <c r="E13" s="313" t="s">
        <v>190</v>
      </c>
      <c r="F13" s="313" t="s">
        <v>191</v>
      </c>
      <c r="G13" s="112"/>
    </row>
    <row r="14" spans="1:7" s="12" customFormat="1" ht="12.75" customHeight="1" x14ac:dyDescent="0.3">
      <c r="A14" s="312"/>
      <c r="B14" s="34" t="s">
        <v>34</v>
      </c>
      <c r="C14" s="34" t="s">
        <v>33</v>
      </c>
      <c r="D14" s="313"/>
      <c r="E14" s="313"/>
      <c r="F14" s="313"/>
      <c r="G14" s="127"/>
    </row>
    <row r="15" spans="1:7" x14ac:dyDescent="0.3">
      <c r="A15" s="17"/>
      <c r="B15" s="17"/>
      <c r="C15" s="17"/>
      <c r="D15" s="17"/>
    </row>
    <row r="16" spans="1:7" ht="19.5" x14ac:dyDescent="0.4">
      <c r="A16" s="345" t="s">
        <v>0</v>
      </c>
      <c r="B16" s="346"/>
      <c r="C16" s="346"/>
      <c r="D16" s="346"/>
      <c r="E16" s="346"/>
      <c r="F16" s="346"/>
      <c r="G16" s="126" t="s">
        <v>356</v>
      </c>
    </row>
    <row r="17" spans="1:7" x14ac:dyDescent="0.3">
      <c r="A17" s="17" t="s">
        <v>269</v>
      </c>
      <c r="B17" s="94" t="s">
        <v>32</v>
      </c>
      <c r="C17" s="94"/>
      <c r="D17" s="95"/>
      <c r="E17" s="94"/>
      <c r="F17" s="94"/>
      <c r="G17" s="126" t="s">
        <v>357</v>
      </c>
    </row>
    <row r="18" spans="1:7" x14ac:dyDescent="0.3">
      <c r="A18" s="20" t="s">
        <v>80</v>
      </c>
      <c r="B18" s="94" t="s">
        <v>32</v>
      </c>
      <c r="C18" s="94"/>
      <c r="D18" s="95"/>
      <c r="E18" s="94"/>
      <c r="F18" s="94"/>
    </row>
    <row r="19" spans="1:7" ht="33" x14ac:dyDescent="0.3">
      <c r="A19" s="17" t="s">
        <v>81</v>
      </c>
      <c r="B19" s="94">
        <v>1</v>
      </c>
      <c r="C19" s="94"/>
      <c r="D19" s="95" t="s">
        <v>442</v>
      </c>
      <c r="E19" s="95"/>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7" t="s">
        <v>36</v>
      </c>
      <c r="B22" s="343"/>
      <c r="C22" s="344"/>
      <c r="D22" s="250">
        <f>SUM(B17:C21)</f>
        <v>5</v>
      </c>
    </row>
    <row r="23" spans="1:7" x14ac:dyDescent="0.3">
      <c r="A23" s="338" t="s">
        <v>295</v>
      </c>
      <c r="B23" s="339"/>
      <c r="C23" s="340"/>
      <c r="D23" s="33">
        <f>D22/(COUNT(B17:C21)*2)</f>
        <v>0.83333333333333337</v>
      </c>
    </row>
    <row r="24" spans="1:7" s="22" customFormat="1" x14ac:dyDescent="0.3">
      <c r="A24" s="26"/>
      <c r="B24" s="27"/>
      <c r="C24" s="27"/>
      <c r="D24" s="28"/>
      <c r="G24" s="126"/>
    </row>
    <row r="25" spans="1:7" ht="19.5" x14ac:dyDescent="0.4">
      <c r="A25" s="336" t="s">
        <v>4</v>
      </c>
      <c r="B25" s="337"/>
      <c r="C25" s="337"/>
      <c r="D25" s="337"/>
      <c r="E25" s="337"/>
      <c r="F25" s="337"/>
    </row>
    <row r="26" spans="1:7" ht="18" x14ac:dyDescent="0.35">
      <c r="A26" s="40" t="s">
        <v>97</v>
      </c>
      <c r="B26" s="94">
        <v>1</v>
      </c>
      <c r="C26" s="120" t="str">
        <f>IF(B26=0, -5, "0")</f>
        <v>0</v>
      </c>
      <c r="D26" s="95" t="s">
        <v>456</v>
      </c>
      <c r="E26" s="95"/>
      <c r="F26" s="94" t="s">
        <v>357</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8" t="s">
        <v>36</v>
      </c>
      <c r="B33" s="339"/>
      <c r="C33" s="340"/>
      <c r="D33" s="248">
        <f>SUM(B26:C32)</f>
        <v>13</v>
      </c>
    </row>
    <row r="34" spans="1:7" x14ac:dyDescent="0.3">
      <c r="A34" s="338" t="s">
        <v>295</v>
      </c>
      <c r="B34" s="339"/>
      <c r="C34" s="340"/>
      <c r="D34" s="33">
        <f>D33/(COUNT(B26:C32)*2)</f>
        <v>0.9285714285714286</v>
      </c>
    </row>
    <row r="35" spans="1:7" s="22" customFormat="1" x14ac:dyDescent="0.3">
      <c r="A35" s="26"/>
      <c r="B35" s="27"/>
      <c r="C35" s="27"/>
      <c r="D35" s="28"/>
      <c r="G35" s="126"/>
    </row>
    <row r="36" spans="1:7" s="22" customFormat="1" ht="19.5" x14ac:dyDescent="0.4">
      <c r="A36" s="336" t="s">
        <v>219</v>
      </c>
      <c r="B36" s="337"/>
      <c r="C36" s="337"/>
      <c r="D36" s="337"/>
      <c r="E36" s="337"/>
      <c r="F36" s="337"/>
      <c r="G36" s="126"/>
    </row>
    <row r="37" spans="1:7" s="22" customFormat="1" ht="18" x14ac:dyDescent="0.35">
      <c r="A37" s="40" t="s">
        <v>97</v>
      </c>
      <c r="B37" s="94">
        <v>2</v>
      </c>
      <c r="C37" s="120" t="str">
        <f>IF(B37=0, -5, "0")</f>
        <v>0</v>
      </c>
      <c r="D37" s="95"/>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8" t="s">
        <v>36</v>
      </c>
      <c r="B42" s="339"/>
      <c r="C42" s="340"/>
      <c r="D42" s="248">
        <f>SUM(B37:C41)</f>
        <v>10</v>
      </c>
      <c r="E42" s="13"/>
      <c r="F42" s="13"/>
      <c r="G42" s="126"/>
    </row>
    <row r="43" spans="1:7" s="22" customFormat="1" x14ac:dyDescent="0.3">
      <c r="A43" s="338" t="s">
        <v>295</v>
      </c>
      <c r="B43" s="339"/>
      <c r="C43" s="340"/>
      <c r="D43" s="33">
        <f>D42/(COUNT(B37:C41)*2)</f>
        <v>1</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t="s">
        <v>32</v>
      </c>
      <c r="C50" s="94"/>
      <c r="D50" s="95"/>
      <c r="E50" s="94"/>
      <c r="F50" s="94"/>
    </row>
    <row r="51" spans="1:7" ht="31.5" x14ac:dyDescent="0.35">
      <c r="A51" s="40" t="s">
        <v>296</v>
      </c>
      <c r="B51" s="94">
        <v>1</v>
      </c>
      <c r="C51" s="120" t="str">
        <f>IF(B51=0, -5, "0")</f>
        <v>0</v>
      </c>
      <c r="D51" s="295" t="s">
        <v>438</v>
      </c>
      <c r="E51" s="94"/>
      <c r="F51" s="94" t="s">
        <v>356</v>
      </c>
    </row>
    <row r="52" spans="1:7" x14ac:dyDescent="0.3">
      <c r="A52" s="338" t="s">
        <v>36</v>
      </c>
      <c r="B52" s="339"/>
      <c r="C52" s="340"/>
      <c r="D52" s="248">
        <f>SUM(B46:C51)</f>
        <v>9</v>
      </c>
    </row>
    <row r="53" spans="1:7" x14ac:dyDescent="0.3">
      <c r="A53" s="338" t="s">
        <v>295</v>
      </c>
      <c r="B53" s="339"/>
      <c r="C53" s="340"/>
      <c r="D53" s="33">
        <f>D52/(COUNT(B46:C51)*2)</f>
        <v>0.9</v>
      </c>
    </row>
    <row r="54" spans="1:7" s="22" customFormat="1" x14ac:dyDescent="0.3">
      <c r="A54" s="26"/>
      <c r="B54" s="27"/>
      <c r="C54" s="27"/>
      <c r="D54" s="28"/>
      <c r="G54" s="126"/>
    </row>
    <row r="55" spans="1:7" ht="19.5" x14ac:dyDescent="0.4">
      <c r="A55" s="336" t="s">
        <v>8</v>
      </c>
      <c r="B55" s="337"/>
      <c r="C55" s="337"/>
      <c r="D55" s="337"/>
      <c r="E55" s="337"/>
      <c r="F55" s="337"/>
    </row>
    <row r="56" spans="1:7" ht="83.25" x14ac:dyDescent="0.35">
      <c r="A56" s="43" t="s">
        <v>176</v>
      </c>
      <c r="B56" s="94">
        <v>0</v>
      </c>
      <c r="C56" s="120">
        <f>IF(B56=0, -5, "0")</f>
        <v>-5</v>
      </c>
      <c r="D56" s="95" t="s">
        <v>467</v>
      </c>
      <c r="E56" s="95" t="s">
        <v>468</v>
      </c>
      <c r="F56" s="94" t="s">
        <v>357</v>
      </c>
    </row>
    <row r="57" spans="1:7" x14ac:dyDescent="0.3">
      <c r="A57" s="21" t="s">
        <v>168</v>
      </c>
      <c r="B57" s="94">
        <v>2</v>
      </c>
      <c r="C57" s="94"/>
      <c r="D57" s="94"/>
      <c r="E57" s="99"/>
      <c r="F57" s="94"/>
    </row>
    <row r="58" spans="1:7" x14ac:dyDescent="0.3">
      <c r="A58" s="23" t="s">
        <v>244</v>
      </c>
      <c r="B58" s="94">
        <v>2</v>
      </c>
      <c r="C58" s="94"/>
      <c r="D58" s="95"/>
      <c r="E58" s="95"/>
      <c r="F58" s="94"/>
    </row>
    <row r="59" spans="1:7" ht="33" x14ac:dyDescent="0.3">
      <c r="A59" s="23" t="s">
        <v>92</v>
      </c>
      <c r="B59" s="94">
        <v>1</v>
      </c>
      <c r="C59" s="94"/>
      <c r="D59" s="116" t="s">
        <v>457</v>
      </c>
      <c r="E59" s="94"/>
      <c r="F59" s="94" t="s">
        <v>357</v>
      </c>
    </row>
    <row r="60" spans="1:7" ht="50.25" x14ac:dyDescent="0.35">
      <c r="A60" s="43" t="s">
        <v>221</v>
      </c>
      <c r="B60" s="94">
        <v>0</v>
      </c>
      <c r="C60" s="120">
        <f>IF(B60=0, -5, "0")</f>
        <v>-5</v>
      </c>
      <c r="D60" s="116" t="s">
        <v>439</v>
      </c>
      <c r="E60" s="94" t="s">
        <v>458</v>
      </c>
      <c r="F60" s="94" t="s">
        <v>356</v>
      </c>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8" t="s">
        <v>36</v>
      </c>
      <c r="B63" s="339"/>
      <c r="C63" s="340"/>
      <c r="D63" s="248">
        <f>SUM(B56:C62)</f>
        <v>-1</v>
      </c>
    </row>
    <row r="64" spans="1:7" x14ac:dyDescent="0.3">
      <c r="A64" s="338" t="s">
        <v>295</v>
      </c>
      <c r="B64" s="339"/>
      <c r="C64" s="340"/>
      <c r="D64" s="33">
        <f>D63/(COUNT(B56:C62)*2)</f>
        <v>-5.5555555555555552E-2</v>
      </c>
    </row>
    <row r="65" spans="1:7" s="22" customFormat="1" x14ac:dyDescent="0.3">
      <c r="A65" s="26"/>
      <c r="B65" s="27"/>
      <c r="C65" s="27"/>
      <c r="D65" s="28"/>
      <c r="G65" s="126"/>
    </row>
    <row r="66" spans="1:7" ht="19.5" x14ac:dyDescent="0.4">
      <c r="A66" s="336" t="s">
        <v>130</v>
      </c>
      <c r="B66" s="337"/>
      <c r="C66" s="337"/>
      <c r="D66" s="337"/>
      <c r="E66" s="337"/>
      <c r="F66" s="337"/>
    </row>
    <row r="67" spans="1:7" ht="19.5" x14ac:dyDescent="0.4">
      <c r="A67" s="17" t="s">
        <v>271</v>
      </c>
      <c r="B67" s="100">
        <v>2</v>
      </c>
      <c r="C67" s="101"/>
      <c r="D67" s="294"/>
      <c r="E67" s="102"/>
      <c r="F67" s="94"/>
    </row>
    <row r="68" spans="1:7" ht="51" x14ac:dyDescent="0.4">
      <c r="A68" s="17" t="s">
        <v>272</v>
      </c>
      <c r="B68" s="100">
        <v>1</v>
      </c>
      <c r="C68" s="101"/>
      <c r="D68" s="95" t="s">
        <v>459</v>
      </c>
      <c r="E68" s="102"/>
      <c r="F68" s="94" t="s">
        <v>356</v>
      </c>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1</v>
      </c>
      <c r="C77" s="120" t="str">
        <f>IF(B77=0, -5, "0")</f>
        <v>0</v>
      </c>
      <c r="D77" s="95" t="s">
        <v>460</v>
      </c>
      <c r="E77" s="105"/>
      <c r="F77" s="94" t="s">
        <v>357</v>
      </c>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0</v>
      </c>
      <c r="C81" s="94"/>
      <c r="D81" s="107" t="s">
        <v>461</v>
      </c>
      <c r="E81" s="108" t="s">
        <v>462</v>
      </c>
      <c r="F81" s="94" t="s">
        <v>356</v>
      </c>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8" t="s">
        <v>36</v>
      </c>
      <c r="B84" s="339"/>
      <c r="C84" s="340"/>
      <c r="D84" s="248">
        <f>SUM(B67:C83)</f>
        <v>24</v>
      </c>
    </row>
    <row r="85" spans="1:7" x14ac:dyDescent="0.3">
      <c r="A85" s="338" t="s">
        <v>295</v>
      </c>
      <c r="B85" s="339"/>
      <c r="C85" s="340"/>
      <c r="D85" s="33">
        <f>D84/(COUNT(B67:C83)*2)</f>
        <v>0.8571428571428571</v>
      </c>
    </row>
    <row r="86" spans="1:7" s="22" customFormat="1" x14ac:dyDescent="0.3">
      <c r="A86" s="26"/>
      <c r="B86" s="27"/>
      <c r="C86" s="27"/>
      <c r="D86" s="28"/>
      <c r="G86" s="126"/>
    </row>
    <row r="87" spans="1:7" ht="19.5" x14ac:dyDescent="0.4">
      <c r="A87" s="336" t="s">
        <v>211</v>
      </c>
      <c r="B87" s="337"/>
      <c r="C87" s="337"/>
      <c r="D87" s="337"/>
      <c r="E87" s="337"/>
      <c r="F87" s="337"/>
    </row>
    <row r="88" spans="1:7" ht="34.5" x14ac:dyDescent="0.4">
      <c r="A88" s="50" t="s">
        <v>273</v>
      </c>
      <c r="B88" s="110">
        <v>2</v>
      </c>
      <c r="C88" s="101"/>
      <c r="D88" s="95"/>
      <c r="E88" s="95"/>
      <c r="F88" s="94"/>
    </row>
    <row r="89" spans="1:7" ht="19.5" x14ac:dyDescent="0.4">
      <c r="A89" s="17" t="s">
        <v>272</v>
      </c>
      <c r="B89" s="110" t="s">
        <v>32</v>
      </c>
      <c r="C89" s="101"/>
      <c r="D89" s="95" t="s">
        <v>463</v>
      </c>
      <c r="E89" s="94"/>
      <c r="F89" s="94" t="s">
        <v>357</v>
      </c>
    </row>
    <row r="90" spans="1:7" ht="51" x14ac:dyDescent="0.4">
      <c r="A90" s="17" t="s">
        <v>300</v>
      </c>
      <c r="B90" s="110">
        <v>0</v>
      </c>
      <c r="C90" s="101"/>
      <c r="D90" s="290" t="s">
        <v>464</v>
      </c>
      <c r="E90" s="94" t="s">
        <v>465</v>
      </c>
      <c r="F90" s="94" t="s">
        <v>356</v>
      </c>
    </row>
    <row r="91" spans="1:7" ht="34.5" x14ac:dyDescent="0.4">
      <c r="A91" s="23" t="s">
        <v>301</v>
      </c>
      <c r="B91" s="110">
        <v>2</v>
      </c>
      <c r="C91" s="101"/>
      <c r="D91" s="107"/>
      <c r="E91" s="94"/>
      <c r="F91" s="94"/>
    </row>
    <row r="92" spans="1:7" ht="19.5" x14ac:dyDescent="0.4">
      <c r="A92" s="20" t="s">
        <v>248</v>
      </c>
      <c r="B92" s="110" t="s">
        <v>32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ht="33" x14ac:dyDescent="0.3">
      <c r="A97" s="25" t="s">
        <v>283</v>
      </c>
      <c r="B97" s="110">
        <v>1</v>
      </c>
      <c r="C97" s="94"/>
      <c r="D97" s="95" t="s">
        <v>466</v>
      </c>
      <c r="E97" s="94"/>
      <c r="F97" s="94" t="s">
        <v>357</v>
      </c>
    </row>
    <row r="98" spans="1:7" x14ac:dyDescent="0.3">
      <c r="A98" s="17" t="s">
        <v>134</v>
      </c>
      <c r="B98" s="110">
        <v>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38" t="s">
        <v>36</v>
      </c>
      <c r="B102" s="339"/>
      <c r="C102" s="340"/>
      <c r="D102" s="248">
        <f>SUM(B88:C101)</f>
        <v>15</v>
      </c>
    </row>
    <row r="103" spans="1:7" x14ac:dyDescent="0.3">
      <c r="A103" s="338" t="s">
        <v>295</v>
      </c>
      <c r="B103" s="339"/>
      <c r="C103" s="340"/>
      <c r="D103" s="33">
        <f>D102/(COUNT(B88:C101)*2)</f>
        <v>0.83333333333333337</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6" t="s">
        <v>212</v>
      </c>
      <c r="B106" s="337"/>
      <c r="C106" s="337"/>
      <c r="D106" s="337"/>
      <c r="E106" s="337"/>
      <c r="F106" s="337"/>
      <c r="G106" s="126"/>
    </row>
    <row r="107" spans="1:7" s="22" customFormat="1" ht="150" x14ac:dyDescent="0.4">
      <c r="A107" s="50" t="s">
        <v>274</v>
      </c>
      <c r="B107" s="110">
        <v>0</v>
      </c>
      <c r="C107" s="101"/>
      <c r="D107" s="290" t="s">
        <v>469</v>
      </c>
      <c r="E107" s="95" t="s">
        <v>470</v>
      </c>
      <c r="F107" s="94" t="s">
        <v>357</v>
      </c>
      <c r="G107" s="126"/>
    </row>
    <row r="108" spans="1:7" s="22" customFormat="1" ht="19.5" x14ac:dyDescent="0.4">
      <c r="A108" s="17" t="s">
        <v>184</v>
      </c>
      <c r="B108" s="110">
        <v>2</v>
      </c>
      <c r="C108" s="101"/>
      <c r="D108" s="107"/>
      <c r="E108" s="94"/>
      <c r="F108" s="94"/>
      <c r="G108" s="126"/>
    </row>
    <row r="109" spans="1:7" s="22" customFormat="1" ht="25.5" customHeight="1" x14ac:dyDescent="0.4">
      <c r="A109" s="17" t="s">
        <v>290</v>
      </c>
      <c r="B109" s="110">
        <v>2</v>
      </c>
      <c r="C109" s="101"/>
      <c r="D109" s="112"/>
      <c r="E109" s="112"/>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1</v>
      </c>
      <c r="C111" s="101"/>
      <c r="D111" s="290" t="s">
        <v>440</v>
      </c>
      <c r="E111" s="94"/>
      <c r="F111" s="94" t="s">
        <v>357</v>
      </c>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8" t="s">
        <v>36</v>
      </c>
      <c r="B118" s="339"/>
      <c r="C118" s="340"/>
      <c r="D118" s="248">
        <f>SUM(B107:C117)</f>
        <v>19</v>
      </c>
      <c r="E118" s="13"/>
      <c r="F118" s="13"/>
      <c r="G118" s="126"/>
    </row>
    <row r="119" spans="1:7" s="22" customFormat="1" x14ac:dyDescent="0.3">
      <c r="A119" s="338" t="s">
        <v>295</v>
      </c>
      <c r="B119" s="339"/>
      <c r="C119" s="340"/>
      <c r="D119" s="33">
        <f>D118/(COUNT(B107:C117)*2)</f>
        <v>0.86363636363636365</v>
      </c>
      <c r="E119" s="13"/>
      <c r="F119" s="13"/>
      <c r="G119" s="126"/>
    </row>
    <row r="120" spans="1:7" s="22" customFormat="1" x14ac:dyDescent="0.3">
      <c r="A120" s="26"/>
      <c r="B120" s="27"/>
      <c r="C120" s="27"/>
      <c r="D120" s="28"/>
      <c r="G120" s="126"/>
    </row>
    <row r="121" spans="1:7" ht="19.5" x14ac:dyDescent="0.4">
      <c r="A121" s="336" t="s">
        <v>185</v>
      </c>
      <c r="B121" s="337"/>
      <c r="C121" s="337"/>
      <c r="D121" s="337"/>
      <c r="E121" s="337"/>
      <c r="F121" s="337"/>
    </row>
    <row r="122" spans="1:7" ht="49.5" x14ac:dyDescent="0.3">
      <c r="A122" s="44" t="s">
        <v>275</v>
      </c>
      <c r="B122" s="111">
        <v>1</v>
      </c>
      <c r="C122" s="94"/>
      <c r="D122" s="113" t="s">
        <v>471</v>
      </c>
      <c r="E122" s="113"/>
      <c r="F122" s="94" t="s">
        <v>357</v>
      </c>
    </row>
    <row r="123" spans="1:7" ht="33" x14ac:dyDescent="0.3">
      <c r="A123" s="44" t="s">
        <v>272</v>
      </c>
      <c r="B123" s="111">
        <v>1</v>
      </c>
      <c r="C123" s="94"/>
      <c r="D123" s="95" t="s">
        <v>441</v>
      </c>
      <c r="E123" s="95"/>
      <c r="F123" s="94" t="s">
        <v>357</v>
      </c>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t="s">
        <v>32</v>
      </c>
      <c r="C131" s="121"/>
      <c r="D131" s="95"/>
      <c r="E131" s="95"/>
      <c r="F131" s="94"/>
    </row>
    <row r="132" spans="1:7" ht="18" x14ac:dyDescent="0.35">
      <c r="A132" s="45" t="s">
        <v>317</v>
      </c>
      <c r="B132" s="111">
        <v>2</v>
      </c>
      <c r="C132" s="120" t="str">
        <f>IF(B132=0, -5, "0")</f>
        <v>0</v>
      </c>
      <c r="D132" s="107"/>
      <c r="E132" s="102"/>
      <c r="F132" s="94"/>
    </row>
    <row r="133" spans="1:7" x14ac:dyDescent="0.3">
      <c r="A133" s="338" t="s">
        <v>36</v>
      </c>
      <c r="B133" s="339"/>
      <c r="C133" s="340"/>
      <c r="D133" s="248">
        <f>SUM(B122:C132)</f>
        <v>18</v>
      </c>
    </row>
    <row r="134" spans="1:7" x14ac:dyDescent="0.3">
      <c r="A134" s="338" t="s">
        <v>295</v>
      </c>
      <c r="B134" s="339"/>
      <c r="C134" s="340"/>
      <c r="D134" s="32">
        <f>D133/(COUNT(B122:C132)*2)</f>
        <v>0.9</v>
      </c>
    </row>
    <row r="135" spans="1:7" s="22" customFormat="1" x14ac:dyDescent="0.3">
      <c r="A135" s="26"/>
      <c r="B135" s="27"/>
      <c r="C135" s="27"/>
      <c r="D135" s="31"/>
      <c r="G135" s="126"/>
    </row>
    <row r="136" spans="1:7" ht="19.5" x14ac:dyDescent="0.4">
      <c r="A136" s="336" t="s">
        <v>71</v>
      </c>
      <c r="B136" s="337"/>
      <c r="C136" s="337"/>
      <c r="D136" s="337"/>
      <c r="E136" s="337"/>
      <c r="F136" s="337"/>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30.75" x14ac:dyDescent="0.3">
      <c r="A147" s="50" t="s">
        <v>214</v>
      </c>
      <c r="B147" s="110">
        <v>1</v>
      </c>
      <c r="C147" s="95"/>
      <c r="D147" s="98" t="s">
        <v>472</v>
      </c>
      <c r="E147" s="94"/>
      <c r="F147" s="94" t="s">
        <v>357</v>
      </c>
    </row>
    <row r="148" spans="1:7" x14ac:dyDescent="0.3">
      <c r="A148" s="17" t="s">
        <v>305</v>
      </c>
      <c r="B148" s="110">
        <v>2</v>
      </c>
      <c r="C148" s="95"/>
      <c r="D148" s="115"/>
      <c r="E148" s="94"/>
      <c r="F148" s="94"/>
    </row>
    <row r="149" spans="1:7" x14ac:dyDescent="0.3">
      <c r="A149" s="338" t="s">
        <v>36</v>
      </c>
      <c r="B149" s="339"/>
      <c r="C149" s="340"/>
      <c r="D149" s="248">
        <f>SUM(B137:C148)</f>
        <v>23</v>
      </c>
    </row>
    <row r="150" spans="1:7" x14ac:dyDescent="0.3">
      <c r="A150" s="338" t="s">
        <v>295</v>
      </c>
      <c r="B150" s="339"/>
      <c r="C150" s="340"/>
      <c r="D150" s="33">
        <f>D149/(COUNT(B137:C148)*2)</f>
        <v>0.95833333333333337</v>
      </c>
    </row>
    <row r="151" spans="1:7" s="22" customFormat="1" x14ac:dyDescent="0.3">
      <c r="A151" s="26"/>
      <c r="B151" s="27"/>
      <c r="C151" s="27"/>
      <c r="D151" s="28"/>
      <c r="G151" s="126"/>
    </row>
    <row r="152" spans="1:7" ht="19.5" x14ac:dyDescent="0.4">
      <c r="A152" s="336" t="s">
        <v>217</v>
      </c>
      <c r="B152" s="337"/>
      <c r="C152" s="337"/>
      <c r="D152" s="337"/>
      <c r="E152" s="337"/>
      <c r="F152" s="337"/>
    </row>
    <row r="153" spans="1:7" x14ac:dyDescent="0.3">
      <c r="A153" s="50" t="s">
        <v>279</v>
      </c>
      <c r="B153" s="94">
        <v>1</v>
      </c>
      <c r="C153" s="94"/>
      <c r="D153" s="95" t="s">
        <v>474</v>
      </c>
      <c r="E153" s="94"/>
      <c r="F153" s="94" t="s">
        <v>356</v>
      </c>
    </row>
    <row r="154" spans="1:7" x14ac:dyDescent="0.3">
      <c r="A154" s="17" t="s">
        <v>149</v>
      </c>
      <c r="B154" s="94">
        <v>2</v>
      </c>
      <c r="C154" s="94"/>
      <c r="D154" s="95"/>
      <c r="E154" s="94"/>
      <c r="F154" s="94"/>
    </row>
    <row r="155" spans="1:7" ht="33.75" x14ac:dyDescent="0.35">
      <c r="A155" s="40" t="s">
        <v>306</v>
      </c>
      <c r="B155" s="94">
        <v>1</v>
      </c>
      <c r="C155" s="120" t="str">
        <f>IF(B155=0, -5, "0")</f>
        <v>0</v>
      </c>
      <c r="D155" s="95" t="s">
        <v>475</v>
      </c>
      <c r="E155" s="95"/>
      <c r="F155" s="94" t="s">
        <v>357</v>
      </c>
    </row>
    <row r="156" spans="1:7" ht="33.75" x14ac:dyDescent="0.35">
      <c r="A156" s="40" t="s">
        <v>307</v>
      </c>
      <c r="B156" s="94">
        <v>0</v>
      </c>
      <c r="C156" s="120">
        <f>IF(B156=0, -5, "0")</f>
        <v>-5</v>
      </c>
      <c r="D156" s="95" t="s">
        <v>476</v>
      </c>
      <c r="E156" s="95" t="s">
        <v>477</v>
      </c>
      <c r="F156" s="94" t="s">
        <v>357</v>
      </c>
    </row>
    <row r="157" spans="1:7" ht="33.75" x14ac:dyDescent="0.35">
      <c r="A157" s="40" t="s">
        <v>308</v>
      </c>
      <c r="B157" s="94">
        <v>1</v>
      </c>
      <c r="C157" s="120" t="str">
        <f>IF(B157=0, -5, "0")</f>
        <v>0</v>
      </c>
      <c r="D157" s="95" t="s">
        <v>478</v>
      </c>
      <c r="E157" s="94"/>
      <c r="F157" s="94" t="s">
        <v>357</v>
      </c>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8" t="s">
        <v>36</v>
      </c>
      <c r="B161" s="343"/>
      <c r="C161" s="344"/>
      <c r="D161" s="250">
        <f>SUM(B153:C160)</f>
        <v>6</v>
      </c>
    </row>
    <row r="162" spans="1:7" x14ac:dyDescent="0.3">
      <c r="A162" s="338" t="s">
        <v>295</v>
      </c>
      <c r="B162" s="339"/>
      <c r="C162" s="340"/>
      <c r="D162" s="33">
        <f>D161/(COUNT(B153:C160)*2)</f>
        <v>0.33333333333333331</v>
      </c>
    </row>
    <row r="163" spans="1:7" s="22" customFormat="1" x14ac:dyDescent="0.3">
      <c r="A163" s="26"/>
      <c r="B163" s="27"/>
      <c r="C163" s="29"/>
      <c r="D163" s="30"/>
      <c r="G163" s="126"/>
    </row>
    <row r="164" spans="1:7" ht="19.5" x14ac:dyDescent="0.4">
      <c r="A164" s="336" t="s">
        <v>77</v>
      </c>
      <c r="B164" s="337"/>
      <c r="C164" s="337"/>
      <c r="D164" s="337"/>
      <c r="E164" s="337"/>
      <c r="F164" s="337"/>
    </row>
    <row r="165" spans="1:7" ht="18" x14ac:dyDescent="0.35">
      <c r="A165" s="40" t="s">
        <v>286</v>
      </c>
      <c r="B165" s="94">
        <v>2</v>
      </c>
      <c r="C165" s="120" t="str">
        <f>IF(B165=0, -5, "0")</f>
        <v>0</v>
      </c>
      <c r="D165" s="94"/>
      <c r="E165" s="94"/>
      <c r="F165" s="94"/>
    </row>
    <row r="166" spans="1:7" ht="33" x14ac:dyDescent="0.3">
      <c r="A166" s="17" t="s">
        <v>287</v>
      </c>
      <c r="B166" s="94">
        <v>1</v>
      </c>
      <c r="C166" s="94"/>
      <c r="D166" s="95" t="s">
        <v>479</v>
      </c>
      <c r="E166" s="94"/>
      <c r="F166" s="94" t="s">
        <v>357</v>
      </c>
    </row>
    <row r="167" spans="1:7" ht="55.5" customHeight="1" x14ac:dyDescent="0.3">
      <c r="A167" s="44" t="s">
        <v>215</v>
      </c>
      <c r="B167" s="94">
        <v>1</v>
      </c>
      <c r="C167" s="94"/>
      <c r="D167" s="95" t="s">
        <v>473</v>
      </c>
      <c r="E167" s="94"/>
      <c r="F167" s="94" t="s">
        <v>356</v>
      </c>
    </row>
    <row r="168" spans="1:7" x14ac:dyDescent="0.3">
      <c r="A168" s="17" t="s">
        <v>86</v>
      </c>
      <c r="B168" s="94">
        <v>2</v>
      </c>
      <c r="C168" s="94"/>
      <c r="D168" s="94"/>
      <c r="E168" s="95"/>
      <c r="F168" s="94"/>
    </row>
    <row r="169" spans="1:7" x14ac:dyDescent="0.3">
      <c r="A169" s="338" t="s">
        <v>36</v>
      </c>
      <c r="B169" s="339"/>
      <c r="C169" s="340"/>
      <c r="D169" s="248">
        <f>SUM(B165:C168)</f>
        <v>6</v>
      </c>
    </row>
    <row r="170" spans="1:7" x14ac:dyDescent="0.3">
      <c r="A170" s="338" t="s">
        <v>295</v>
      </c>
      <c r="B170" s="339"/>
      <c r="C170" s="340"/>
      <c r="D170" s="33">
        <f>D169/(COUNT(B165:C168)*2)</f>
        <v>0.75</v>
      </c>
    </row>
    <row r="171" spans="1:7" s="22" customFormat="1" x14ac:dyDescent="0.3">
      <c r="A171" s="26"/>
      <c r="B171" s="27"/>
      <c r="C171" s="27"/>
      <c r="D171" s="28"/>
      <c r="G171" s="126"/>
    </row>
    <row r="172" spans="1:7" ht="19.5" x14ac:dyDescent="0.4">
      <c r="A172" s="341" t="s">
        <v>17</v>
      </c>
      <c r="B172" s="342"/>
      <c r="C172" s="342"/>
      <c r="D172" s="342"/>
      <c r="E172" s="342"/>
      <c r="F172" s="342"/>
    </row>
    <row r="173" spans="1:7" ht="148.5" x14ac:dyDescent="0.3">
      <c r="A173" s="20" t="s">
        <v>180</v>
      </c>
      <c r="B173" s="94">
        <v>0</v>
      </c>
      <c r="C173" s="94"/>
      <c r="D173" s="296" t="s">
        <v>444</v>
      </c>
      <c r="E173" s="95" t="s">
        <v>446</v>
      </c>
      <c r="F173" s="94" t="s">
        <v>357</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8" t="s">
        <v>36</v>
      </c>
      <c r="B177" s="339"/>
      <c r="C177" s="340"/>
      <c r="D177" s="248">
        <f>SUM(B173:C176)</f>
        <v>6</v>
      </c>
    </row>
    <row r="178" spans="1:7" x14ac:dyDescent="0.3">
      <c r="A178" s="338" t="s">
        <v>295</v>
      </c>
      <c r="B178" s="339"/>
      <c r="C178" s="340"/>
      <c r="D178" s="33">
        <f>D177/(COUNT(B173:C176)*2)</f>
        <v>0.75</v>
      </c>
    </row>
    <row r="179" spans="1:7" s="22" customFormat="1" x14ac:dyDescent="0.3">
      <c r="A179" s="26"/>
      <c r="B179" s="27"/>
      <c r="C179" s="27"/>
      <c r="D179" s="28"/>
      <c r="G179" s="126"/>
    </row>
    <row r="180" spans="1:7" ht="19.5" x14ac:dyDescent="0.4">
      <c r="A180" s="336" t="s">
        <v>78</v>
      </c>
      <c r="B180" s="337"/>
      <c r="C180" s="337"/>
      <c r="D180" s="337"/>
      <c r="E180" s="337"/>
      <c r="F180" s="337"/>
    </row>
    <row r="181" spans="1:7" ht="49.5" x14ac:dyDescent="0.3">
      <c r="A181" s="44" t="s">
        <v>315</v>
      </c>
      <c r="B181" s="94">
        <v>0</v>
      </c>
      <c r="C181" s="94"/>
      <c r="D181" s="95" t="s">
        <v>480</v>
      </c>
      <c r="E181" s="95" t="s">
        <v>481</v>
      </c>
      <c r="F181" s="94" t="s">
        <v>357</v>
      </c>
    </row>
    <row r="182" spans="1:7" x14ac:dyDescent="0.3">
      <c r="A182" s="52" t="s">
        <v>220</v>
      </c>
      <c r="B182" s="94">
        <v>2</v>
      </c>
      <c r="C182" s="94"/>
      <c r="D182" s="95"/>
      <c r="E182" s="69"/>
      <c r="F182" s="94"/>
    </row>
    <row r="183" spans="1:7" ht="33" x14ac:dyDescent="0.3">
      <c r="A183" s="17" t="s">
        <v>88</v>
      </c>
      <c r="B183" s="94">
        <v>1</v>
      </c>
      <c r="C183" s="94"/>
      <c r="D183" s="95" t="s">
        <v>482</v>
      </c>
      <c r="E183" s="94"/>
      <c r="F183" s="94" t="s">
        <v>357</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8" t="s">
        <v>36</v>
      </c>
      <c r="B186" s="339"/>
      <c r="C186" s="340"/>
      <c r="D186" s="248">
        <f>SUM(B181:C185)</f>
        <v>7</v>
      </c>
    </row>
    <row r="187" spans="1:7" x14ac:dyDescent="0.3">
      <c r="A187" s="338" t="s">
        <v>295</v>
      </c>
      <c r="B187" s="339"/>
      <c r="C187" s="340"/>
      <c r="D187" s="33">
        <f>D186/(COUNT(B181:C185)*2)</f>
        <v>0.7</v>
      </c>
    </row>
    <row r="188" spans="1:7" s="22" customFormat="1" x14ac:dyDescent="0.3">
      <c r="A188" s="26"/>
      <c r="B188" s="27"/>
      <c r="C188" s="27"/>
      <c r="D188" s="28"/>
      <c r="G188" s="126"/>
    </row>
    <row r="189" spans="1:7" ht="19.5" x14ac:dyDescent="0.4">
      <c r="A189" s="336" t="s">
        <v>216</v>
      </c>
      <c r="B189" s="337"/>
      <c r="C189" s="337"/>
      <c r="D189" s="337"/>
      <c r="E189" s="337"/>
      <c r="F189" s="337"/>
    </row>
    <row r="190" spans="1:7" x14ac:dyDescent="0.3">
      <c r="A190" s="44" t="s">
        <v>371</v>
      </c>
      <c r="B190" s="94">
        <v>1</v>
      </c>
      <c r="C190" s="94"/>
      <c r="D190" s="94" t="s">
        <v>483</v>
      </c>
      <c r="E190" s="94"/>
      <c r="F190" s="94" t="s">
        <v>356</v>
      </c>
      <c r="G190" s="13"/>
    </row>
    <row r="191" spans="1:7" ht="18" x14ac:dyDescent="0.35">
      <c r="A191" s="273" t="s">
        <v>316</v>
      </c>
      <c r="B191" s="94" t="s">
        <v>32</v>
      </c>
      <c r="C191" s="120" t="str">
        <f>IF(B191=0, -5, "0")</f>
        <v>0</v>
      </c>
      <c r="D191" s="94"/>
      <c r="E191" s="94"/>
      <c r="F191" s="94"/>
    </row>
    <row r="192" spans="1:7" ht="33" x14ac:dyDescent="0.3">
      <c r="A192" s="20" t="s">
        <v>311</v>
      </c>
      <c r="B192" s="94">
        <v>1</v>
      </c>
      <c r="C192" s="94"/>
      <c r="D192" s="95" t="s">
        <v>484</v>
      </c>
      <c r="E192" s="94"/>
      <c r="F192" s="94" t="s">
        <v>357</v>
      </c>
    </row>
    <row r="193" spans="1:6" x14ac:dyDescent="0.3">
      <c r="A193" s="53" t="s">
        <v>189</v>
      </c>
      <c r="B193" s="94">
        <v>2</v>
      </c>
      <c r="C193" s="94"/>
      <c r="D193" s="94"/>
      <c r="E193" s="94"/>
      <c r="F193" s="94"/>
    </row>
    <row r="194" spans="1:6" x14ac:dyDescent="0.3">
      <c r="A194" s="338" t="s">
        <v>36</v>
      </c>
      <c r="B194" s="339"/>
      <c r="C194" s="340"/>
      <c r="D194" s="54">
        <f>SUM(B190:C193)</f>
        <v>4</v>
      </c>
    </row>
    <row r="195" spans="1:6" x14ac:dyDescent="0.3">
      <c r="A195" s="338" t="s">
        <v>295</v>
      </c>
      <c r="B195" s="339"/>
      <c r="C195" s="340"/>
      <c r="D195" s="33">
        <f>D194/(COUNT(B190:C193)*2)</f>
        <v>0.66666666666666663</v>
      </c>
    </row>
    <row r="197" spans="1:6" ht="18" x14ac:dyDescent="0.35">
      <c r="A197" s="64" t="s">
        <v>445</v>
      </c>
      <c r="B197" s="63"/>
      <c r="C197" s="63"/>
      <c r="D197" s="297">
        <v>0.33</v>
      </c>
      <c r="E197" s="286"/>
      <c r="F197" s="287"/>
    </row>
    <row r="198" spans="1:6" ht="22.5" x14ac:dyDescent="0.3">
      <c r="A198" s="35" t="s">
        <v>45</v>
      </c>
      <c r="B198" s="36"/>
      <c r="C198" s="37"/>
      <c r="D198" s="38">
        <f>SUM(D194,D186,D177,D169,D161,D63,D52,D33,D22,D118,D149,D133,D102,D84,D42)</f>
        <v>164</v>
      </c>
    </row>
    <row r="199" spans="1:6" ht="22.5" x14ac:dyDescent="0.3">
      <c r="A199" s="35" t="s">
        <v>323</v>
      </c>
      <c r="B199" s="36"/>
      <c r="C199" s="37"/>
      <c r="D199" s="39">
        <f>D198/(COUNT(B190:C193,B181:C185,B173:C176,B165:C168,B153:C160,B56:C62,B46:C51,B26:C32,B17:C21,B107:C117,B137:C148,B122:C132,B88:C101,B67:C83,B37:C41)*2)</f>
        <v>0.74545454545454548</v>
      </c>
    </row>
  </sheetData>
  <sheetProtection algorithmName="SHA-512" hashValue="k/PzNhg5vpwvWvLPdSlfgcPpLNCQmshkY3sxb87flTqrag2Uo/DJIkVbfTeslGSwiMNRtkBEH/NmNpCd/Zg8Wg==" saltValue="IFDV96a+ptvQMbb53g5XFw=="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6" orientation="portrait" r:id="rId1"/>
  <rowBreaks count="2" manualBreakCount="2">
    <brk id="65" max="5" man="1"/>
    <brk id="134"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80" zoomScaleSheetLayoutView="80" workbookViewId="0">
      <selection activeCell="F541" sqref="F541"/>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1"/>
      <c r="E1" s="331"/>
      <c r="F1" s="331"/>
      <c r="G1" s="331"/>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32" t="s">
        <v>179</v>
      </c>
      <c r="B7" s="332"/>
      <c r="C7" s="332"/>
      <c r="D7" s="332"/>
      <c r="E7" s="332"/>
      <c r="F7" s="332"/>
      <c r="G7" s="125"/>
    </row>
    <row r="8" spans="1:7" ht="29.25" x14ac:dyDescent="0.45">
      <c r="A8" s="333" t="str">
        <f>'Page de garde'!D18</f>
        <v>Bizerte</v>
      </c>
      <c r="B8" s="333"/>
      <c r="C8" s="333"/>
      <c r="D8" s="333"/>
      <c r="E8" s="333"/>
      <c r="F8" s="333"/>
      <c r="G8" s="125"/>
    </row>
    <row r="9" spans="1:7" ht="24" x14ac:dyDescent="0.45">
      <c r="A9" s="14" t="s">
        <v>42</v>
      </c>
      <c r="B9" s="334" t="s">
        <v>509</v>
      </c>
      <c r="C9" s="334"/>
      <c r="D9" s="334"/>
      <c r="E9" s="334"/>
      <c r="F9" s="334"/>
      <c r="G9" s="125"/>
    </row>
    <row r="10" spans="1:7" ht="24" x14ac:dyDescent="0.45">
      <c r="A10" s="15" t="s">
        <v>44</v>
      </c>
      <c r="B10" s="335" t="s">
        <v>510</v>
      </c>
      <c r="C10" s="335"/>
      <c r="D10" s="335"/>
      <c r="E10" s="335"/>
      <c r="F10" s="335"/>
      <c r="G10" s="125"/>
    </row>
    <row r="11" spans="1:7" ht="24" x14ac:dyDescent="0.45">
      <c r="A11" s="14" t="s">
        <v>43</v>
      </c>
      <c r="B11" s="330">
        <v>43242</v>
      </c>
      <c r="C11" s="330"/>
      <c r="D11" s="330"/>
      <c r="E11" s="330"/>
      <c r="F11" s="330"/>
      <c r="G11" s="125"/>
    </row>
    <row r="12" spans="1:7" ht="24" x14ac:dyDescent="0.45">
      <c r="A12" s="14" t="s">
        <v>239</v>
      </c>
      <c r="B12" s="328">
        <f>D549</f>
        <v>0.90953947368421051</v>
      </c>
      <c r="C12" s="328"/>
      <c r="D12" s="328"/>
      <c r="E12" s="328"/>
      <c r="F12" s="328"/>
      <c r="G12" s="125"/>
    </row>
    <row r="13" spans="1:7" ht="22.5" x14ac:dyDescent="0.45">
      <c r="D13" s="329"/>
      <c r="E13" s="329"/>
      <c r="F13" s="329"/>
      <c r="G13" s="32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43242</v>
      </c>
      <c r="B16" s="188"/>
      <c r="C16" s="188"/>
      <c r="D16" s="188"/>
      <c r="E16" s="188"/>
      <c r="F16" s="202"/>
    </row>
    <row r="17" spans="1:8" ht="16.5" customHeight="1" x14ac:dyDescent="0.3">
      <c r="A17" s="312" t="s">
        <v>30</v>
      </c>
      <c r="B17" s="313" t="s">
        <v>31</v>
      </c>
      <c r="C17" s="313"/>
      <c r="D17" s="313" t="s">
        <v>46</v>
      </c>
      <c r="E17" s="314" t="s">
        <v>310</v>
      </c>
      <c r="F17" s="314" t="s">
        <v>358</v>
      </c>
    </row>
    <row r="18" spans="1:8" ht="16.5" customHeight="1" x14ac:dyDescent="0.3">
      <c r="A18" s="312"/>
      <c r="B18" s="41" t="s">
        <v>34</v>
      </c>
      <c r="C18" s="41" t="s">
        <v>33</v>
      </c>
      <c r="D18" s="313"/>
      <c r="E18" s="314"/>
      <c r="F18" s="314"/>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ht="49.5" x14ac:dyDescent="0.3">
      <c r="A22" s="70" t="s">
        <v>188</v>
      </c>
      <c r="B22" s="130">
        <v>1</v>
      </c>
      <c r="C22" s="130"/>
      <c r="D22" s="95" t="s">
        <v>552</v>
      </c>
      <c r="E22" s="94"/>
      <c r="F22" s="204" t="s">
        <v>357</v>
      </c>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7</v>
      </c>
    </row>
    <row r="26" spans="1:8" x14ac:dyDescent="0.3">
      <c r="A26" s="5" t="s">
        <v>35</v>
      </c>
      <c r="B26" s="132"/>
      <c r="C26" s="133"/>
      <c r="D26" s="134">
        <f>D25/(COUNT(B21:C24)*2)</f>
        <v>0.875</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 xml:space="preserve"> 0</v>
      </c>
      <c r="D30" s="95" t="s">
        <v>486</v>
      </c>
      <c r="E30" s="94"/>
      <c r="F30" s="204"/>
    </row>
    <row r="31" spans="1:8" x14ac:dyDescent="0.3">
      <c r="A31" s="70" t="s">
        <v>401</v>
      </c>
      <c r="B31" s="130">
        <v>2</v>
      </c>
      <c r="C31" s="136"/>
      <c r="D31" s="95"/>
      <c r="E31" s="94"/>
      <c r="F31" s="204"/>
    </row>
    <row r="32" spans="1:8" ht="45" x14ac:dyDescent="0.3">
      <c r="A32" s="70" t="s">
        <v>152</v>
      </c>
      <c r="B32" s="130">
        <v>2</v>
      </c>
      <c r="C32" s="136"/>
      <c r="D32" s="137"/>
      <c r="E32" s="94"/>
      <c r="F32" s="204"/>
    </row>
    <row r="33" spans="1:7" ht="30" x14ac:dyDescent="0.3">
      <c r="A33" s="4" t="s">
        <v>51</v>
      </c>
      <c r="B33" s="130">
        <v>2</v>
      </c>
      <c r="C33" s="136"/>
      <c r="D33" s="240"/>
      <c r="E33" s="94"/>
      <c r="F33" s="204"/>
    </row>
    <row r="34" spans="1:7" ht="82.5" x14ac:dyDescent="0.3">
      <c r="A34" s="216" t="s">
        <v>153</v>
      </c>
      <c r="B34" s="130">
        <v>2</v>
      </c>
      <c r="C34" s="136" t="str">
        <f>IF(B34=0," -5"," 0")</f>
        <v xml:space="preserve"> 0</v>
      </c>
      <c r="D34" s="298" t="s">
        <v>485</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2" t="s">
        <v>379</v>
      </c>
      <c r="B38" s="323"/>
      <c r="C38" s="323"/>
      <c r="D38" s="323"/>
      <c r="E38" s="323"/>
      <c r="F38" s="324"/>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81">
        <v>1</v>
      </c>
      <c r="E41" s="282">
        <f>COUNTIF('A1 Exploitation'!F21:F40,"ok")</f>
        <v>1</v>
      </c>
      <c r="F41" s="283">
        <f>COUNTA('A1 Exploitation'!F21:F40)</f>
        <v>2</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31</v>
      </c>
    </row>
    <row r="46" spans="1:7" ht="18" x14ac:dyDescent="0.35">
      <c r="A46" s="42" t="s">
        <v>198</v>
      </c>
      <c r="B46" s="141"/>
      <c r="C46" s="142"/>
      <c r="D46" s="144">
        <f>D45/(COUNT(B29:C37,B21:C24,B39:C41)*2)</f>
        <v>0.96875</v>
      </c>
    </row>
    <row r="47" spans="1:7" x14ac:dyDescent="0.3">
      <c r="A47" s="145"/>
      <c r="B47" s="124"/>
      <c r="C47" s="135"/>
      <c r="D47" s="124"/>
    </row>
    <row r="48" spans="1:7" ht="18" x14ac:dyDescent="0.35">
      <c r="A48" s="185" t="s">
        <v>124</v>
      </c>
      <c r="B48" s="185"/>
      <c r="C48" s="185"/>
      <c r="D48" s="185"/>
      <c r="E48" s="185"/>
      <c r="F48" s="201"/>
    </row>
    <row r="49" spans="1:7" x14ac:dyDescent="0.3">
      <c r="A49" s="146">
        <f>B11</f>
        <v>43242</v>
      </c>
      <c r="B49" s="124"/>
      <c r="C49" s="135"/>
      <c r="D49" s="124"/>
    </row>
    <row r="50" spans="1:7" x14ac:dyDescent="0.3">
      <c r="A50" s="312" t="s">
        <v>30</v>
      </c>
      <c r="B50" s="313" t="s">
        <v>31</v>
      </c>
      <c r="C50" s="313"/>
      <c r="D50" s="313" t="s">
        <v>46</v>
      </c>
      <c r="E50" s="314" t="s">
        <v>310</v>
      </c>
      <c r="F50" s="314" t="s">
        <v>360</v>
      </c>
      <c r="G50" s="127"/>
    </row>
    <row r="51" spans="1:7" x14ac:dyDescent="0.3">
      <c r="A51" s="312"/>
      <c r="B51" s="41" t="s">
        <v>34</v>
      </c>
      <c r="C51" s="41" t="s">
        <v>33</v>
      </c>
      <c r="D51" s="313"/>
      <c r="E51" s="314"/>
      <c r="F51" s="314"/>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 xml:space="preserve"> 0</v>
      </c>
      <c r="D65" s="149"/>
      <c r="E65" s="116"/>
      <c r="F65" s="204"/>
      <c r="G65" s="127"/>
    </row>
    <row r="66" spans="1:7" x14ac:dyDescent="0.3">
      <c r="A66" s="8" t="s">
        <v>129</v>
      </c>
      <c r="B66" s="130">
        <v>2</v>
      </c>
      <c r="C66" s="130"/>
      <c r="D66" s="113"/>
      <c r="E66" s="94"/>
      <c r="F66" s="204"/>
    </row>
    <row r="67" spans="1:7" ht="56.25" customHeight="1" x14ac:dyDescent="0.3">
      <c r="A67" s="8" t="s">
        <v>110</v>
      </c>
      <c r="B67" s="130">
        <v>1</v>
      </c>
      <c r="C67" s="130"/>
      <c r="D67" s="113" t="s">
        <v>568</v>
      </c>
      <c r="E67" s="94"/>
      <c r="F67" s="204" t="s">
        <v>356</v>
      </c>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33" x14ac:dyDescent="0.3">
      <c r="A74" s="209" t="s">
        <v>393</v>
      </c>
      <c r="B74" s="130">
        <v>2</v>
      </c>
      <c r="C74" s="150" t="str">
        <f>IF(B74=0, -5," 0")</f>
        <v xml:space="preserve"> 0</v>
      </c>
      <c r="D74" s="290" t="s">
        <v>544</v>
      </c>
      <c r="E74" s="116"/>
      <c r="F74" s="204"/>
      <c r="G74" s="214"/>
    </row>
    <row r="75" spans="1:7" s="112" customFormat="1" x14ac:dyDescent="0.3">
      <c r="A75" s="70" t="s">
        <v>251</v>
      </c>
      <c r="B75" s="130">
        <v>2</v>
      </c>
      <c r="C75" s="131"/>
      <c r="D75" s="151"/>
      <c r="E75" s="106"/>
      <c r="F75" s="204"/>
      <c r="G75" s="214"/>
    </row>
    <row r="76" spans="1:7" s="112" customFormat="1" ht="82.5" x14ac:dyDescent="0.3">
      <c r="A76" s="70" t="s">
        <v>156</v>
      </c>
      <c r="B76" s="130">
        <v>2</v>
      </c>
      <c r="C76" s="131"/>
      <c r="D76" s="138" t="s">
        <v>553</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1</v>
      </c>
      <c r="C78" s="150"/>
      <c r="D78" s="223" t="s">
        <v>547</v>
      </c>
      <c r="E78" s="67"/>
      <c r="F78" s="204"/>
      <c r="G78" s="214"/>
    </row>
    <row r="79" spans="1:7" s="112" customFormat="1" x14ac:dyDescent="0.3">
      <c r="A79" s="209" t="s">
        <v>155</v>
      </c>
      <c r="B79" s="130">
        <v>2</v>
      </c>
      <c r="C79" s="150" t="str">
        <f>IF(B79=0, -5," 0")</f>
        <v xml:space="preserve"> 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28</v>
      </c>
    </row>
    <row r="85" spans="1:7" x14ac:dyDescent="0.3">
      <c r="A85" s="5" t="s">
        <v>35</v>
      </c>
      <c r="B85" s="132"/>
      <c r="C85" s="133"/>
      <c r="D85" s="134">
        <f>D84/(COUNT(B65:C83)*2)</f>
        <v>0.93333333333333335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2" t="s">
        <v>379</v>
      </c>
      <c r="B94" s="323"/>
      <c r="C94" s="323"/>
      <c r="D94" s="323"/>
      <c r="E94" s="323"/>
      <c r="F94" s="324"/>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81">
        <f>IFERROR(E99/F99,"N.A")</f>
        <v>1</v>
      </c>
      <c r="E99" s="282">
        <f>COUNTIF('A1 Exploitation'!F53:F98,"ok")</f>
        <v>4</v>
      </c>
      <c r="F99" s="283">
        <f>COUNTA('A1 Exploitation'!F53:F98)</f>
        <v>4</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66</v>
      </c>
    </row>
    <row r="103" spans="1:7" ht="18" x14ac:dyDescent="0.35">
      <c r="A103" s="42" t="s">
        <v>199</v>
      </c>
      <c r="B103" s="152"/>
      <c r="C103" s="153"/>
      <c r="D103" s="144">
        <f>D102/(COUNT(B88:C93,B53:C60,B65:C83,B95:C99)*2)</f>
        <v>0.97058823529411764</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43242</v>
      </c>
      <c r="B106" s="124"/>
      <c r="C106" s="135"/>
      <c r="D106" s="124"/>
    </row>
    <row r="107" spans="1:7" x14ac:dyDescent="0.3">
      <c r="A107" s="312" t="s">
        <v>30</v>
      </c>
      <c r="B107" s="313" t="s">
        <v>31</v>
      </c>
      <c r="C107" s="313"/>
      <c r="D107" s="313" t="s">
        <v>46</v>
      </c>
      <c r="E107" s="314" t="s">
        <v>310</v>
      </c>
      <c r="F107" s="314" t="s">
        <v>360</v>
      </c>
    </row>
    <row r="108" spans="1:7" x14ac:dyDescent="0.3">
      <c r="A108" s="312"/>
      <c r="B108" s="41" t="s">
        <v>34</v>
      </c>
      <c r="C108" s="41" t="s">
        <v>33</v>
      </c>
      <c r="D108" s="313"/>
      <c r="E108" s="314"/>
      <c r="F108" s="314"/>
      <c r="G108" s="214"/>
    </row>
    <row r="109" spans="1:7" x14ac:dyDescent="0.3">
      <c r="A109" s="196" t="s">
        <v>58</v>
      </c>
      <c r="B109" s="197"/>
      <c r="C109" s="197"/>
      <c r="D109" s="197"/>
      <c r="E109" s="197"/>
      <c r="F109" s="197"/>
    </row>
    <row r="110" spans="1:7" x14ac:dyDescent="0.3">
      <c r="A110" s="7" t="s">
        <v>53</v>
      </c>
      <c r="B110" s="130">
        <v>1</v>
      </c>
      <c r="C110" s="130"/>
      <c r="D110" s="95" t="s">
        <v>487</v>
      </c>
      <c r="E110" s="95"/>
      <c r="F110" s="204" t="s">
        <v>356</v>
      </c>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13</v>
      </c>
    </row>
    <row r="118" spans="1:6" x14ac:dyDescent="0.3">
      <c r="A118" s="5" t="s">
        <v>35</v>
      </c>
      <c r="B118" s="132"/>
      <c r="C118" s="133"/>
      <c r="D118" s="134">
        <f>D117/(COUNT(B110:C116)*2)</f>
        <v>0.9285714285714286</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ht="49.5" x14ac:dyDescent="0.3">
      <c r="A122" s="4" t="s">
        <v>65</v>
      </c>
      <c r="B122" s="130">
        <v>1</v>
      </c>
      <c r="C122" s="130"/>
      <c r="D122" s="113" t="s">
        <v>567</v>
      </c>
      <c r="E122" s="106"/>
      <c r="F122" s="204" t="s">
        <v>357</v>
      </c>
    </row>
    <row r="123" spans="1:6" x14ac:dyDescent="0.3">
      <c r="A123" s="70" t="s">
        <v>253</v>
      </c>
      <c r="B123" s="130">
        <v>2</v>
      </c>
      <c r="C123" s="130"/>
      <c r="D123" s="156"/>
      <c r="E123" s="106"/>
      <c r="F123" s="204"/>
    </row>
    <row r="124" spans="1:6" ht="66" x14ac:dyDescent="0.3">
      <c r="A124" s="4" t="s">
        <v>59</v>
      </c>
      <c r="B124" s="130">
        <v>2</v>
      </c>
      <c r="C124" s="130"/>
      <c r="D124" s="157" t="s">
        <v>564</v>
      </c>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t="s">
        <v>485</v>
      </c>
      <c r="E127" s="94"/>
      <c r="F127" s="204"/>
    </row>
    <row r="128" spans="1:6" x14ac:dyDescent="0.3">
      <c r="A128" s="4" t="s">
        <v>170</v>
      </c>
      <c r="B128" s="130">
        <v>2</v>
      </c>
      <c r="C128" s="131"/>
      <c r="D128" s="95"/>
      <c r="E128" s="94"/>
      <c r="F128" s="204"/>
    </row>
    <row r="129" spans="1:7" s="112" customFormat="1" ht="99.75" customHeight="1" x14ac:dyDescent="0.3">
      <c r="A129" s="238" t="s">
        <v>554</v>
      </c>
      <c r="B129" s="130">
        <v>1</v>
      </c>
      <c r="C129" s="213" t="str">
        <f>IF(B129=0, -5, "0")</f>
        <v>0</v>
      </c>
      <c r="D129" s="116" t="s">
        <v>488</v>
      </c>
      <c r="E129" s="116"/>
      <c r="F129" s="204" t="s">
        <v>356</v>
      </c>
      <c r="G129" s="127"/>
    </row>
    <row r="130" spans="1:7" ht="66" x14ac:dyDescent="0.3">
      <c r="A130" s="70" t="s">
        <v>240</v>
      </c>
      <c r="B130" s="130">
        <v>1</v>
      </c>
      <c r="C130" s="131"/>
      <c r="D130" s="123" t="s">
        <v>555</v>
      </c>
      <c r="E130" s="106"/>
      <c r="F130" s="204" t="s">
        <v>357</v>
      </c>
    </row>
    <row r="131" spans="1:7" ht="30" x14ac:dyDescent="0.3">
      <c r="A131" s="209" t="s">
        <v>380</v>
      </c>
      <c r="B131" s="130">
        <v>2</v>
      </c>
      <c r="C131" s="213" t="str">
        <f>IF(B131=0, -5," 0")</f>
        <v xml:space="preserve"> 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1</v>
      </c>
      <c r="C136" s="130"/>
      <c r="D136" s="123" t="s">
        <v>569</v>
      </c>
      <c r="E136" s="94"/>
      <c r="F136" s="204" t="s">
        <v>357</v>
      </c>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32</v>
      </c>
    </row>
    <row r="140" spans="1:7" x14ac:dyDescent="0.3">
      <c r="A140" s="5" t="s">
        <v>35</v>
      </c>
      <c r="B140" s="132"/>
      <c r="C140" s="133"/>
      <c r="D140" s="134">
        <f>D139/(COUNT(B121:C138)*2)</f>
        <v>0.88888888888888884</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99" x14ac:dyDescent="0.3">
      <c r="A147" s="238" t="s">
        <v>404</v>
      </c>
      <c r="B147" s="130">
        <v>0</v>
      </c>
      <c r="C147" s="150">
        <f>IF(B147=0, -5, "0")</f>
        <v>-5</v>
      </c>
      <c r="D147" s="149" t="s">
        <v>548</v>
      </c>
      <c r="E147" s="149" t="s">
        <v>570</v>
      </c>
      <c r="F147" s="204" t="s">
        <v>356</v>
      </c>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1</v>
      </c>
      <c r="C153" s="140"/>
      <c r="D153" s="281">
        <f>IFERROR(E153/F153,"N.A")</f>
        <v>0.75</v>
      </c>
      <c r="E153" s="282">
        <f>COUNTIF('A1 Exploitation'!F110:F152,"ok")</f>
        <v>3</v>
      </c>
      <c r="F153" s="283">
        <f>COUNTA('A1 Exploitation'!F110:F152)</f>
        <v>4</v>
      </c>
    </row>
    <row r="154" spans="1:7" x14ac:dyDescent="0.3">
      <c r="A154" s="5" t="s">
        <v>36</v>
      </c>
      <c r="B154" s="5"/>
      <c r="C154" s="5"/>
      <c r="D154" s="5">
        <f>SUM(B143:C147,B149:C153)</f>
        <v>12</v>
      </c>
    </row>
    <row r="155" spans="1:7" x14ac:dyDescent="0.3">
      <c r="A155" s="5" t="s">
        <v>35</v>
      </c>
      <c r="B155" s="132"/>
      <c r="C155" s="133"/>
      <c r="D155" s="134">
        <f>D154/(COUNT(B143:C147,B149:C153)*2)</f>
        <v>0.54545454545454541</v>
      </c>
    </row>
    <row r="156" spans="1:7" x14ac:dyDescent="0.3">
      <c r="A156" s="145"/>
      <c r="B156" s="124"/>
      <c r="C156" s="135"/>
      <c r="D156" s="124"/>
    </row>
    <row r="157" spans="1:7" ht="18" x14ac:dyDescent="0.35">
      <c r="A157" s="42" t="s">
        <v>125</v>
      </c>
      <c r="B157" s="152"/>
      <c r="C157" s="153"/>
      <c r="D157" s="143">
        <f>SUM(D154,D117,D139)</f>
        <v>57</v>
      </c>
    </row>
    <row r="158" spans="1:7" ht="18" x14ac:dyDescent="0.35">
      <c r="A158" s="42" t="s">
        <v>200</v>
      </c>
      <c r="B158" s="152"/>
      <c r="C158" s="153"/>
      <c r="D158" s="144">
        <f>D157/(COUNT(B143:C147,B110:C116,B121:C138,B149:C153)*2)</f>
        <v>0.79166666666666663</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43242</v>
      </c>
      <c r="B161" s="124"/>
      <c r="C161" s="135"/>
      <c r="D161" s="127"/>
    </row>
    <row r="162" spans="1:7" x14ac:dyDescent="0.3">
      <c r="A162" s="312" t="s">
        <v>30</v>
      </c>
      <c r="B162" s="313" t="s">
        <v>31</v>
      </c>
      <c r="C162" s="313"/>
      <c r="D162" s="313" t="s">
        <v>46</v>
      </c>
      <c r="E162" s="314" t="s">
        <v>310</v>
      </c>
      <c r="F162" s="314" t="s">
        <v>360</v>
      </c>
      <c r="G162" s="127"/>
    </row>
    <row r="163" spans="1:7" x14ac:dyDescent="0.3">
      <c r="A163" s="312"/>
      <c r="B163" s="41" t="s">
        <v>34</v>
      </c>
      <c r="C163" s="41" t="s">
        <v>33</v>
      </c>
      <c r="D163" s="313"/>
      <c r="E163" s="314"/>
      <c r="F163" s="314"/>
    </row>
    <row r="164" spans="1:7" x14ac:dyDescent="0.3">
      <c r="A164" s="196" t="s">
        <v>58</v>
      </c>
      <c r="B164" s="197"/>
      <c r="C164" s="197"/>
      <c r="D164" s="197"/>
      <c r="E164" s="197"/>
      <c r="F164" s="197"/>
    </row>
    <row r="165" spans="1:7" ht="49.5" x14ac:dyDescent="0.3">
      <c r="A165" s="7" t="s">
        <v>119</v>
      </c>
      <c r="B165" s="130">
        <v>1</v>
      </c>
      <c r="C165" s="130"/>
      <c r="D165" s="95" t="s">
        <v>489</v>
      </c>
      <c r="E165" s="94"/>
      <c r="F165" s="204" t="s">
        <v>356</v>
      </c>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99" x14ac:dyDescent="0.3">
      <c r="A169" s="7" t="s">
        <v>171</v>
      </c>
      <c r="B169" s="130">
        <v>1</v>
      </c>
      <c r="C169" s="130"/>
      <c r="D169" s="95" t="s">
        <v>556</v>
      </c>
      <c r="E169" s="94"/>
      <c r="F169" s="204" t="s">
        <v>356</v>
      </c>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12</v>
      </c>
    </row>
    <row r="173" spans="1:7" x14ac:dyDescent="0.3">
      <c r="A173" s="5" t="s">
        <v>35</v>
      </c>
      <c r="B173" s="132"/>
      <c r="C173" s="133"/>
      <c r="D173" s="134">
        <f>D172/(COUNT(B165:C171)*2)</f>
        <v>0.8571428571428571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ht="66" x14ac:dyDescent="0.3">
      <c r="A177" s="4" t="s">
        <v>122</v>
      </c>
      <c r="B177" s="130">
        <v>1</v>
      </c>
      <c r="C177" s="130"/>
      <c r="D177" s="113" t="s">
        <v>492</v>
      </c>
      <c r="E177" s="94"/>
      <c r="F177" s="204" t="s">
        <v>356</v>
      </c>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ht="49.5" x14ac:dyDescent="0.3">
      <c r="A184" s="210" t="s">
        <v>363</v>
      </c>
      <c r="B184" s="130">
        <v>2</v>
      </c>
      <c r="C184" s="150" t="str">
        <f>IF(B184=0, -5, "0")</f>
        <v>0</v>
      </c>
      <c r="D184" s="157" t="s">
        <v>490</v>
      </c>
      <c r="E184" s="95"/>
      <c r="F184" s="204" t="s">
        <v>356</v>
      </c>
    </row>
    <row r="185" spans="1:7" ht="66" x14ac:dyDescent="0.3">
      <c r="A185" s="70" t="s">
        <v>136</v>
      </c>
      <c r="B185" s="130">
        <v>1</v>
      </c>
      <c r="C185" s="130"/>
      <c r="D185" s="147" t="s">
        <v>557</v>
      </c>
      <c r="E185" s="94"/>
      <c r="F185" s="204" t="s">
        <v>357</v>
      </c>
    </row>
    <row r="186" spans="1:7" ht="30.75" customHeight="1" x14ac:dyDescent="0.35">
      <c r="A186" s="266" t="s">
        <v>186</v>
      </c>
      <c r="B186" s="130">
        <v>2</v>
      </c>
      <c r="C186" s="136" t="str">
        <f>IF(B186=0, -10, "0")</f>
        <v>0</v>
      </c>
      <c r="D186" s="299" t="s">
        <v>486</v>
      </c>
      <c r="E186" s="94"/>
      <c r="F186" s="204"/>
    </row>
    <row r="187" spans="1:7" x14ac:dyDescent="0.3">
      <c r="A187" s="70" t="s">
        <v>251</v>
      </c>
      <c r="B187" s="130">
        <v>2</v>
      </c>
      <c r="C187" s="130"/>
      <c r="D187" s="116"/>
      <c r="E187" s="94"/>
      <c r="F187" s="204"/>
    </row>
    <row r="188" spans="1:7" ht="47.25" customHeight="1" x14ac:dyDescent="0.3">
      <c r="A188" s="70" t="s">
        <v>170</v>
      </c>
      <c r="B188" s="130">
        <v>1</v>
      </c>
      <c r="C188" s="130"/>
      <c r="D188" s="116" t="s">
        <v>491</v>
      </c>
      <c r="E188" s="95"/>
      <c r="F188" s="204" t="s">
        <v>356</v>
      </c>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18" t="s">
        <v>379</v>
      </c>
      <c r="B195" s="318"/>
      <c r="C195" s="318"/>
      <c r="D195" s="318"/>
      <c r="E195" s="318"/>
      <c r="F195" s="318"/>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1</v>
      </c>
      <c r="C200" s="130"/>
      <c r="D200" s="281">
        <f>IFERROR(E200/F200,"N.A")</f>
        <v>0.66666666666666663</v>
      </c>
      <c r="E200" s="282">
        <f>COUNTIF('A1 Exploitation'!F165:F199,"ok")</f>
        <v>4</v>
      </c>
      <c r="F200" s="283">
        <f>COUNTA('A1 Exploitation'!F165:F199)</f>
        <v>6</v>
      </c>
      <c r="G200" s="127"/>
    </row>
    <row r="201" spans="1:7" x14ac:dyDescent="0.3">
      <c r="A201" s="59" t="s">
        <v>36</v>
      </c>
      <c r="B201" s="59"/>
      <c r="C201" s="59"/>
      <c r="D201" s="59">
        <f>SUM(B176:C194,B196:C200)</f>
        <v>44</v>
      </c>
    </row>
    <row r="202" spans="1:7" x14ac:dyDescent="0.3">
      <c r="A202" s="5" t="s">
        <v>35</v>
      </c>
      <c r="B202" s="132"/>
      <c r="C202" s="133"/>
      <c r="D202" s="134">
        <f>D201/(COUNT(B176:C194,B196:C200)*2)</f>
        <v>0.91666666666666663</v>
      </c>
    </row>
    <row r="203" spans="1:7" x14ac:dyDescent="0.3">
      <c r="A203" s="145"/>
      <c r="B203" s="124"/>
      <c r="C203" s="135"/>
      <c r="D203" s="124"/>
    </row>
    <row r="204" spans="1:7" ht="18" x14ac:dyDescent="0.35">
      <c r="A204" s="42" t="s">
        <v>126</v>
      </c>
      <c r="B204" s="152"/>
      <c r="C204" s="153"/>
      <c r="D204" s="143">
        <f>SUM(D172,D201)</f>
        <v>56</v>
      </c>
    </row>
    <row r="205" spans="1:7" ht="18" x14ac:dyDescent="0.35">
      <c r="A205" s="42" t="s">
        <v>201</v>
      </c>
      <c r="B205" s="152"/>
      <c r="C205" s="153"/>
      <c r="D205" s="144">
        <f>D204/(COUNT(B165:C171,B176:C194,B196:C200)*2)</f>
        <v>0.90322580645161288</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43242</v>
      </c>
      <c r="B208" s="124"/>
      <c r="C208" s="135"/>
      <c r="D208" s="124"/>
    </row>
    <row r="209" spans="1:7" x14ac:dyDescent="0.3">
      <c r="A209" s="312" t="s">
        <v>30</v>
      </c>
      <c r="B209" s="313" t="s">
        <v>31</v>
      </c>
      <c r="C209" s="313"/>
      <c r="D209" s="313" t="s">
        <v>46</v>
      </c>
      <c r="E209" s="314" t="s">
        <v>310</v>
      </c>
      <c r="F209" s="314" t="s">
        <v>360</v>
      </c>
      <c r="G209" s="127"/>
    </row>
    <row r="210" spans="1:7" x14ac:dyDescent="0.3">
      <c r="A210" s="312"/>
      <c r="B210" s="41" t="s">
        <v>34</v>
      </c>
      <c r="C210" s="41" t="s">
        <v>33</v>
      </c>
      <c r="D210" s="313"/>
      <c r="E210" s="314"/>
      <c r="F210" s="314"/>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56.25" customHeight="1" x14ac:dyDescent="0.3">
      <c r="A228" s="4" t="s">
        <v>173</v>
      </c>
      <c r="B228" s="130">
        <v>2</v>
      </c>
      <c r="C228" s="136"/>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ht="70.5" customHeight="1" x14ac:dyDescent="0.3">
      <c r="A233" s="70" t="s">
        <v>251</v>
      </c>
      <c r="B233" s="130">
        <v>1</v>
      </c>
      <c r="C233" s="130"/>
      <c r="D233" s="157" t="s">
        <v>494</v>
      </c>
      <c r="E233" s="94"/>
      <c r="F233" s="204" t="s">
        <v>356</v>
      </c>
    </row>
    <row r="234" spans="1:7" x14ac:dyDescent="0.3">
      <c r="A234" s="4" t="s">
        <v>170</v>
      </c>
      <c r="B234" s="130">
        <v>2</v>
      </c>
      <c r="C234" s="130"/>
      <c r="D234" s="95"/>
      <c r="E234" s="94"/>
      <c r="F234" s="204"/>
    </row>
    <row r="235" spans="1:7" ht="30" x14ac:dyDescent="0.3">
      <c r="A235" s="238" t="s">
        <v>162</v>
      </c>
      <c r="B235" s="130">
        <v>2</v>
      </c>
      <c r="C235" s="150">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99" x14ac:dyDescent="0.3">
      <c r="A238" s="209" t="s">
        <v>66</v>
      </c>
      <c r="B238" s="130">
        <v>0</v>
      </c>
      <c r="C238" s="150">
        <f>IF(B238=0, -5, "0")</f>
        <v>-5</v>
      </c>
      <c r="D238" s="292" t="s">
        <v>545</v>
      </c>
      <c r="E238" s="113" t="s">
        <v>495</v>
      </c>
      <c r="F238" s="204" t="s">
        <v>357</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66" x14ac:dyDescent="0.3">
      <c r="A242" s="70" t="s">
        <v>178</v>
      </c>
      <c r="B242" s="130">
        <v>0</v>
      </c>
      <c r="C242" s="130"/>
      <c r="D242" s="113" t="s">
        <v>558</v>
      </c>
      <c r="E242" s="95" t="s">
        <v>549</v>
      </c>
      <c r="F242" s="204" t="s">
        <v>356</v>
      </c>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26</v>
      </c>
    </row>
    <row r="245" spans="1:7" x14ac:dyDescent="0.3">
      <c r="A245" s="5" t="s">
        <v>35</v>
      </c>
      <c r="B245" s="132"/>
      <c r="C245" s="133"/>
      <c r="D245" s="134">
        <f>D244/(COUNT(B226:C243)*2)</f>
        <v>0.65</v>
      </c>
    </row>
    <row r="246" spans="1:7" x14ac:dyDescent="0.3">
      <c r="A246" s="145"/>
      <c r="B246" s="124"/>
      <c r="C246" s="135"/>
      <c r="D246" s="124"/>
    </row>
    <row r="247" spans="1:7" ht="18" x14ac:dyDescent="0.3">
      <c r="A247" s="194" t="s">
        <v>172</v>
      </c>
      <c r="B247" s="195"/>
      <c r="C247" s="195"/>
      <c r="D247" s="195"/>
      <c r="E247" s="195"/>
      <c r="F247" s="197"/>
    </row>
    <row r="248" spans="1:7" ht="33" x14ac:dyDescent="0.3">
      <c r="A248" s="4" t="s">
        <v>182</v>
      </c>
      <c r="B248" s="130" t="s">
        <v>32</v>
      </c>
      <c r="C248" s="130"/>
      <c r="D248" s="137" t="s">
        <v>493</v>
      </c>
      <c r="E248" s="94"/>
      <c r="F248" s="204"/>
    </row>
    <row r="249" spans="1:7" x14ac:dyDescent="0.3">
      <c r="A249" s="209" t="s">
        <v>365</v>
      </c>
      <c r="B249" s="130" t="s">
        <v>32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8" t="s">
        <v>379</v>
      </c>
      <c r="B256" s="318"/>
      <c r="C256" s="318"/>
      <c r="D256" s="318"/>
      <c r="E256" s="318"/>
      <c r="F256" s="318"/>
    </row>
    <row r="257" spans="1:7" ht="31.5" customHeight="1" x14ac:dyDescent="0.3">
      <c r="A257" s="58" t="s">
        <v>361</v>
      </c>
      <c r="B257" s="130">
        <v>1</v>
      </c>
      <c r="C257" s="227"/>
      <c r="D257" s="293" t="s">
        <v>496</v>
      </c>
      <c r="E257" s="227"/>
      <c r="F257" s="204" t="s">
        <v>357</v>
      </c>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1</v>
      </c>
      <c r="C261" s="140"/>
      <c r="D261" s="281">
        <f>IFERROR(E261/F261,"N.A")</f>
        <v>0.66666666666666663</v>
      </c>
      <c r="E261" s="282">
        <f>COUNTIF('A1 Exploitation'!F212:F260,"ok")</f>
        <v>2</v>
      </c>
      <c r="F261" s="283">
        <f>COUNTA('A1 Exploitation'!F212:F260)</f>
        <v>3</v>
      </c>
    </row>
    <row r="262" spans="1:7" x14ac:dyDescent="0.3">
      <c r="A262" s="5" t="s">
        <v>36</v>
      </c>
      <c r="B262" s="5"/>
      <c r="C262" s="5"/>
      <c r="D262" s="5">
        <f>SUM(B248:C255,B257:C261)</f>
        <v>20</v>
      </c>
    </row>
    <row r="263" spans="1:7" x14ac:dyDescent="0.3">
      <c r="A263" s="5" t="s">
        <v>35</v>
      </c>
      <c r="B263" s="132"/>
      <c r="C263" s="133"/>
      <c r="D263" s="134">
        <f>D262/(COUNT(B248:C255,B257:C261)*2)</f>
        <v>0.90909090909090906</v>
      </c>
    </row>
    <row r="264" spans="1:7" x14ac:dyDescent="0.3">
      <c r="A264" s="145"/>
      <c r="B264" s="124"/>
      <c r="C264" s="135"/>
      <c r="D264" s="124"/>
    </row>
    <row r="265" spans="1:7" ht="18" x14ac:dyDescent="0.35">
      <c r="A265" s="42" t="s">
        <v>70</v>
      </c>
      <c r="B265" s="152"/>
      <c r="C265" s="153"/>
      <c r="D265" s="143">
        <f>SUM(D262,D222,D244)</f>
        <v>66</v>
      </c>
    </row>
    <row r="266" spans="1:7" ht="18" x14ac:dyDescent="0.35">
      <c r="A266" s="57" t="s">
        <v>202</v>
      </c>
      <c r="B266" s="160"/>
      <c r="C266" s="161"/>
      <c r="D266" s="162">
        <f>D265/(COUNT(B226:C243,B248:C255,B212:C221,B257:C261)*2)</f>
        <v>0.80487804878048785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43242</v>
      </c>
      <c r="B269" s="124"/>
      <c r="C269" s="135"/>
      <c r="D269" s="124"/>
      <c r="F269" s="206"/>
      <c r="G269" s="214"/>
    </row>
    <row r="270" spans="1:7" s="16" customFormat="1" x14ac:dyDescent="0.3">
      <c r="A270" s="312" t="s">
        <v>30</v>
      </c>
      <c r="B270" s="313" t="s">
        <v>31</v>
      </c>
      <c r="C270" s="313"/>
      <c r="D270" s="313" t="s">
        <v>46</v>
      </c>
      <c r="E270" s="314" t="s">
        <v>310</v>
      </c>
      <c r="F270" s="314" t="s">
        <v>360</v>
      </c>
      <c r="G270" s="214"/>
    </row>
    <row r="271" spans="1:7" s="16" customFormat="1" x14ac:dyDescent="0.3">
      <c r="A271" s="312"/>
      <c r="B271" s="41" t="s">
        <v>34</v>
      </c>
      <c r="C271" s="41" t="s">
        <v>33</v>
      </c>
      <c r="D271" s="313"/>
      <c r="E271" s="314"/>
      <c r="F271" s="314"/>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ht="82.5" x14ac:dyDescent="0.3">
      <c r="A278" s="208" t="s">
        <v>148</v>
      </c>
      <c r="B278" s="130">
        <v>1</v>
      </c>
      <c r="C278" s="150" t="str">
        <f>IF(B278=0, -5, "0")</f>
        <v>0</v>
      </c>
      <c r="D278" s="116" t="s">
        <v>559</v>
      </c>
      <c r="E278" s="106"/>
      <c r="F278" s="204" t="s">
        <v>356</v>
      </c>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21</v>
      </c>
      <c r="F285" s="206"/>
      <c r="G285" s="214"/>
    </row>
    <row r="286" spans="1:7" s="16" customFormat="1" x14ac:dyDescent="0.3">
      <c r="A286" s="5" t="s">
        <v>35</v>
      </c>
      <c r="B286" s="132"/>
      <c r="C286" s="133"/>
      <c r="D286" s="134">
        <f>D285/(COUNT(B273:C284)*2)</f>
        <v>0.95454545454545459</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D289" s="16" t="s">
        <v>497</v>
      </c>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73.5" customHeight="1" x14ac:dyDescent="0.3">
      <c r="A297" s="270" t="s">
        <v>388</v>
      </c>
      <c r="B297" s="130">
        <v>1</v>
      </c>
      <c r="C297" s="136" t="str">
        <f>IF(B297=0, -10, "0")</f>
        <v>0</v>
      </c>
      <c r="D297" s="156" t="s">
        <v>571</v>
      </c>
      <c r="E297" s="116"/>
      <c r="F297" s="204" t="s">
        <v>356</v>
      </c>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 xml:space="preserve"> 0</v>
      </c>
      <c r="D302" s="165" t="s">
        <v>486</v>
      </c>
      <c r="E302" s="106"/>
      <c r="F302" s="204"/>
      <c r="G302" s="214"/>
    </row>
    <row r="303" spans="1:7" s="16" customFormat="1" ht="33" customHeight="1" x14ac:dyDescent="0.35">
      <c r="A303" s="191" t="s">
        <v>399</v>
      </c>
      <c r="B303" s="130">
        <v>1</v>
      </c>
      <c r="C303" s="131"/>
      <c r="D303" s="165" t="s">
        <v>498</v>
      </c>
      <c r="E303" s="67"/>
      <c r="F303" s="204" t="s">
        <v>357</v>
      </c>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9" t="s">
        <v>396</v>
      </c>
      <c r="B308" s="320"/>
      <c r="C308" s="320"/>
      <c r="D308" s="320"/>
      <c r="E308" s="320"/>
      <c r="F308" s="321"/>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1</v>
      </c>
      <c r="C313" s="140"/>
      <c r="D313" s="281">
        <f>IFERROR(E313/F313,"N.A")</f>
        <v>0.5</v>
      </c>
      <c r="E313" s="282">
        <f>COUNTIF('A1 Exploitation'!F273:F312,"ok")</f>
        <v>1</v>
      </c>
      <c r="F313" s="283">
        <f>COUNTA('A1 Exploitation'!F273:F312)</f>
        <v>2</v>
      </c>
      <c r="G313" s="214"/>
    </row>
    <row r="314" spans="1:7" s="16" customFormat="1" x14ac:dyDescent="0.3">
      <c r="A314" s="5" t="s">
        <v>36</v>
      </c>
      <c r="B314" s="5"/>
      <c r="C314" s="5"/>
      <c r="D314" s="5">
        <f>SUM(B289:C307,B309:C313)</f>
        <v>45</v>
      </c>
      <c r="F314" s="206"/>
      <c r="G314" s="214"/>
    </row>
    <row r="315" spans="1:7" s="16" customFormat="1" x14ac:dyDescent="0.3">
      <c r="A315" s="5" t="s">
        <v>35</v>
      </c>
      <c r="B315" s="132"/>
      <c r="C315" s="133"/>
      <c r="D315" s="134">
        <f>D314/(COUNT(B289:C307,B309:C313)*2)</f>
        <v>0.9375</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66</v>
      </c>
      <c r="F317" s="206"/>
      <c r="G317" s="214"/>
    </row>
    <row r="318" spans="1:7" s="16" customFormat="1" ht="18" x14ac:dyDescent="0.35">
      <c r="A318" s="42" t="s">
        <v>203</v>
      </c>
      <c r="B318" s="152"/>
      <c r="C318" s="153"/>
      <c r="D318" s="144">
        <f>D317/(COUNT(B273:C284,B289:C307,B309:C313)*2)</f>
        <v>0.94285714285714284</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43242</v>
      </c>
      <c r="B321" s="124"/>
      <c r="C321" s="135"/>
      <c r="D321" s="127"/>
    </row>
    <row r="322" spans="1:7" x14ac:dyDescent="0.3">
      <c r="A322" s="312" t="s">
        <v>30</v>
      </c>
      <c r="B322" s="313" t="s">
        <v>31</v>
      </c>
      <c r="C322" s="313"/>
      <c r="D322" s="313" t="s">
        <v>46</v>
      </c>
      <c r="E322" s="314" t="s">
        <v>310</v>
      </c>
      <c r="F322" s="314" t="s">
        <v>360</v>
      </c>
      <c r="G322" s="127"/>
    </row>
    <row r="323" spans="1:7" x14ac:dyDescent="0.3">
      <c r="A323" s="312"/>
      <c r="B323" s="41" t="s">
        <v>34</v>
      </c>
      <c r="C323" s="41" t="s">
        <v>33</v>
      </c>
      <c r="D323" s="313"/>
      <c r="E323" s="314"/>
      <c r="F323" s="314"/>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ht="33" x14ac:dyDescent="0.3">
      <c r="A341" s="70" t="s">
        <v>98</v>
      </c>
      <c r="B341" s="130">
        <v>1</v>
      </c>
      <c r="C341" s="131"/>
      <c r="D341" s="138" t="s">
        <v>499</v>
      </c>
      <c r="E341" s="95"/>
      <c r="F341" s="204" t="s">
        <v>356</v>
      </c>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9" t="s">
        <v>379</v>
      </c>
      <c r="B349" s="320"/>
      <c r="C349" s="320"/>
      <c r="D349" s="320"/>
      <c r="E349" s="320"/>
      <c r="F349" s="320"/>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f>IFERROR(E353/F353,"N.A")</f>
        <v>1</v>
      </c>
      <c r="E353" s="282">
        <f>COUNTIF('A1 Exploitation'!F325:F352,"ok")</f>
        <v>1</v>
      </c>
      <c r="F353" s="283">
        <f>COUNTA('A1 Exploitation'!F325:F352)</f>
        <v>1</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43242</v>
      </c>
      <c r="B361" s="124"/>
      <c r="C361" s="135"/>
      <c r="D361" s="124"/>
    </row>
    <row r="362" spans="1:7" x14ac:dyDescent="0.3">
      <c r="A362" s="312" t="s">
        <v>30</v>
      </c>
      <c r="B362" s="313" t="s">
        <v>31</v>
      </c>
      <c r="C362" s="313"/>
      <c r="D362" s="313" t="s">
        <v>46</v>
      </c>
      <c r="E362" s="314" t="s">
        <v>310</v>
      </c>
      <c r="F362" s="314" t="s">
        <v>360</v>
      </c>
      <c r="G362" s="127"/>
    </row>
    <row r="363" spans="1:7" x14ac:dyDescent="0.3">
      <c r="A363" s="312"/>
      <c r="B363" s="41" t="s">
        <v>34</v>
      </c>
      <c r="C363" s="41" t="s">
        <v>33</v>
      </c>
      <c r="D363" s="313"/>
      <c r="E363" s="314"/>
      <c r="F363" s="314"/>
    </row>
    <row r="364" spans="1:7" ht="18" x14ac:dyDescent="0.3">
      <c r="A364" s="194" t="s">
        <v>12</v>
      </c>
      <c r="B364" s="195"/>
      <c r="C364" s="195"/>
      <c r="D364" s="195"/>
      <c r="E364" s="195"/>
      <c r="F364" s="197"/>
    </row>
    <row r="365" spans="1:7" ht="49.5" x14ac:dyDescent="0.3">
      <c r="A365" s="70" t="s">
        <v>99</v>
      </c>
      <c r="B365" s="130">
        <v>1</v>
      </c>
      <c r="C365" s="130"/>
      <c r="D365" s="113" t="s">
        <v>500</v>
      </c>
      <c r="E365" s="94"/>
      <c r="F365" s="204" t="s">
        <v>357</v>
      </c>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49.5" x14ac:dyDescent="0.3">
      <c r="A372" s="70" t="s">
        <v>262</v>
      </c>
      <c r="B372" s="130">
        <v>1</v>
      </c>
      <c r="C372" s="131"/>
      <c r="D372" s="149" t="s">
        <v>501</v>
      </c>
      <c r="E372" s="116"/>
      <c r="F372" s="204" t="s">
        <v>356</v>
      </c>
      <c r="G372" s="127"/>
    </row>
    <row r="373" spans="1:7" x14ac:dyDescent="0.3">
      <c r="A373" s="5" t="s">
        <v>36</v>
      </c>
      <c r="B373" s="5"/>
      <c r="C373" s="5"/>
      <c r="D373" s="59">
        <f>SUM(B365:C372)</f>
        <v>14</v>
      </c>
      <c r="G373" s="127"/>
    </row>
    <row r="374" spans="1:7" x14ac:dyDescent="0.3">
      <c r="A374" s="5" t="s">
        <v>35</v>
      </c>
      <c r="B374" s="132"/>
      <c r="C374" s="133"/>
      <c r="D374" s="134">
        <f>D373/(COUNT(B365:C372)*2)</f>
        <v>0.875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 xml:space="preserve"> 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8" t="s">
        <v>379</v>
      </c>
      <c r="B383" s="318"/>
      <c r="C383" s="318"/>
      <c r="D383" s="318"/>
      <c r="E383" s="318"/>
      <c r="F383" s="318"/>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 "0"))</f>
        <v>2</v>
      </c>
      <c r="C386" s="130"/>
      <c r="D386" s="281">
        <f>IFERROR(E386/F386,"N.A")</f>
        <v>1</v>
      </c>
      <c r="E386" s="282">
        <f>COUNTIF('A1 Exploitation'!F365:F385,"ok")</f>
        <v>3</v>
      </c>
      <c r="F386" s="283">
        <f>COUNTA('A1 Exploitation'!F365:F385)</f>
        <v>3</v>
      </c>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0.94117647058823528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43242</v>
      </c>
      <c r="B394" s="124"/>
      <c r="C394" s="135"/>
      <c r="D394" s="127"/>
      <c r="G394" s="127"/>
    </row>
    <row r="395" spans="1:7" x14ac:dyDescent="0.3">
      <c r="A395" s="312" t="s">
        <v>30</v>
      </c>
      <c r="B395" s="313" t="s">
        <v>31</v>
      </c>
      <c r="C395" s="313"/>
      <c r="D395" s="313" t="s">
        <v>46</v>
      </c>
      <c r="E395" s="314" t="s">
        <v>310</v>
      </c>
      <c r="F395" s="314" t="s">
        <v>360</v>
      </c>
      <c r="G395" s="127"/>
    </row>
    <row r="396" spans="1:7" x14ac:dyDescent="0.3">
      <c r="A396" s="312"/>
      <c r="B396" s="41" t="s">
        <v>34</v>
      </c>
      <c r="C396" s="41" t="s">
        <v>33</v>
      </c>
      <c r="D396" s="313"/>
      <c r="E396" s="314"/>
      <c r="F396" s="314"/>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49.5" x14ac:dyDescent="0.3">
      <c r="A410" s="4" t="s">
        <v>96</v>
      </c>
      <c r="B410" s="130">
        <v>1</v>
      </c>
      <c r="C410" s="130"/>
      <c r="D410" s="113" t="s">
        <v>560</v>
      </c>
      <c r="E410" s="94"/>
      <c r="F410" s="204" t="s">
        <v>357</v>
      </c>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ht="66" x14ac:dyDescent="0.3">
      <c r="A415" s="210" t="s">
        <v>105</v>
      </c>
      <c r="B415" s="130">
        <v>1</v>
      </c>
      <c r="C415" s="136" t="str">
        <f>IF(B415=0, -5, "0")</f>
        <v>0</v>
      </c>
      <c r="D415" s="165" t="s">
        <v>565</v>
      </c>
      <c r="E415" s="94"/>
      <c r="F415" s="204" t="s">
        <v>356</v>
      </c>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12</v>
      </c>
    </row>
    <row r="418" spans="1:16382" x14ac:dyDescent="0.3">
      <c r="A418" s="5" t="s">
        <v>35</v>
      </c>
      <c r="B418" s="132"/>
      <c r="C418" s="132"/>
      <c r="D418" s="169">
        <f>D417/(COUNT(B410:C416)*2)</f>
        <v>0.8571428571428571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ht="49.5" x14ac:dyDescent="0.3">
      <c r="A430" s="8" t="s">
        <v>267</v>
      </c>
      <c r="B430" s="130">
        <v>1</v>
      </c>
      <c r="C430" s="130"/>
      <c r="D430" s="129" t="s">
        <v>546</v>
      </c>
      <c r="E430" s="95"/>
      <c r="F430" s="204" t="s">
        <v>357</v>
      </c>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8" t="s">
        <v>379</v>
      </c>
      <c r="B435" s="318"/>
      <c r="C435" s="318"/>
      <c r="D435" s="318"/>
      <c r="E435" s="318"/>
      <c r="F435" s="318"/>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COUNTIF('A1 Exploitation'!F398:F438,"ok")</f>
        <v>1</v>
      </c>
      <c r="F439" s="283">
        <f>COUNTA('A1 Exploitation'!F398:F438)</f>
        <v>1</v>
      </c>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55</v>
      </c>
    </row>
    <row r="444" spans="1:7" ht="18" x14ac:dyDescent="0.35">
      <c r="A444" s="42" t="s">
        <v>206</v>
      </c>
      <c r="B444" s="152"/>
      <c r="C444" s="153"/>
      <c r="D444" s="144">
        <f>D443/(COUNT(B430:C434,B410:C416,B421:C425,B398:C404,B436:C439)*2)</f>
        <v>0.9821428571428571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43242</v>
      </c>
      <c r="B447" s="124"/>
      <c r="C447" s="135"/>
      <c r="D447" s="124"/>
    </row>
    <row r="448" spans="1:7" x14ac:dyDescent="0.3">
      <c r="A448" s="312" t="s">
        <v>30</v>
      </c>
      <c r="B448" s="313" t="s">
        <v>31</v>
      </c>
      <c r="C448" s="313"/>
      <c r="D448" s="313" t="s">
        <v>46</v>
      </c>
      <c r="E448" s="314" t="s">
        <v>310</v>
      </c>
      <c r="F448" s="314" t="s">
        <v>360</v>
      </c>
      <c r="G448" s="127"/>
    </row>
    <row r="449" spans="1:6" x14ac:dyDescent="0.3">
      <c r="A449" s="312"/>
      <c r="B449" s="41" t="s">
        <v>34</v>
      </c>
      <c r="C449" s="41" t="s">
        <v>33</v>
      </c>
      <c r="D449" s="313"/>
      <c r="E449" s="314"/>
      <c r="F449" s="314"/>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49.5" x14ac:dyDescent="0.3">
      <c r="A462" s="70" t="s">
        <v>243</v>
      </c>
      <c r="B462" s="130">
        <v>1</v>
      </c>
      <c r="C462" s="130"/>
      <c r="D462" s="113" t="s">
        <v>566</v>
      </c>
      <c r="E462" s="94"/>
      <c r="F462" s="204" t="s">
        <v>356</v>
      </c>
    </row>
    <row r="463" spans="1:6" ht="33" x14ac:dyDescent="0.3">
      <c r="A463" s="70" t="s">
        <v>351</v>
      </c>
      <c r="B463" s="130">
        <v>1</v>
      </c>
      <c r="C463" s="130"/>
      <c r="D463" s="113" t="s">
        <v>502</v>
      </c>
      <c r="E463" s="95"/>
      <c r="F463" s="204" t="s">
        <v>356</v>
      </c>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5" t="s">
        <v>379</v>
      </c>
      <c r="B471" s="316"/>
      <c r="C471" s="316"/>
      <c r="D471" s="316"/>
      <c r="E471" s="316"/>
      <c r="F471" s="316"/>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81">
        <f>IFERROR(E476/F476,"N.A")</f>
        <v>1</v>
      </c>
      <c r="E476" s="282">
        <f>COUNTIF('A1 Exploitation'!F451:F475,"ok")</f>
        <v>1</v>
      </c>
      <c r="F476" s="283">
        <f>COUNTA('A1 Exploitation'!F451:F475)</f>
        <v>1</v>
      </c>
    </row>
    <row r="477" spans="1:7" x14ac:dyDescent="0.3">
      <c r="A477" s="5" t="s">
        <v>36</v>
      </c>
      <c r="B477" s="5"/>
      <c r="C477" s="5"/>
      <c r="D477" s="234">
        <f>SUM(B461:C470,B472:C476)</f>
        <v>28</v>
      </c>
    </row>
    <row r="478" spans="1:7" x14ac:dyDescent="0.3">
      <c r="A478" s="5" t="s">
        <v>35</v>
      </c>
      <c r="B478" s="132"/>
      <c r="C478" s="133"/>
      <c r="D478" s="134">
        <f>D477/(COUNT(B461:C470,B472:C476)*2)</f>
        <v>0.93333333333333335</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0.95238095238095233</v>
      </c>
    </row>
    <row r="482" spans="1:7" x14ac:dyDescent="0.3">
      <c r="A482" s="1"/>
      <c r="B482" s="124"/>
      <c r="C482" s="135"/>
      <c r="D482" s="124"/>
    </row>
    <row r="483" spans="1:7" ht="21.75" customHeight="1" x14ac:dyDescent="0.35">
      <c r="A483" s="317" t="s">
        <v>367</v>
      </c>
      <c r="B483" s="317"/>
      <c r="C483" s="317"/>
      <c r="D483" s="317"/>
      <c r="E483" s="185"/>
      <c r="F483" s="201"/>
    </row>
    <row r="484" spans="1:7" x14ac:dyDescent="0.3">
      <c r="A484" s="74">
        <f>B11</f>
        <v>43242</v>
      </c>
      <c r="B484" s="124"/>
      <c r="C484" s="135"/>
      <c r="D484" s="124"/>
    </row>
    <row r="485" spans="1:7" x14ac:dyDescent="0.3">
      <c r="A485" s="312" t="s">
        <v>30</v>
      </c>
      <c r="B485" s="313" t="s">
        <v>31</v>
      </c>
      <c r="C485" s="313"/>
      <c r="D485" s="313" t="s">
        <v>46</v>
      </c>
      <c r="E485" s="314" t="s">
        <v>310</v>
      </c>
      <c r="F485" s="314" t="s">
        <v>360</v>
      </c>
      <c r="G485" s="127"/>
    </row>
    <row r="486" spans="1:7" x14ac:dyDescent="0.3">
      <c r="A486" s="312"/>
      <c r="B486" s="41" t="s">
        <v>34</v>
      </c>
      <c r="C486" s="41" t="s">
        <v>33</v>
      </c>
      <c r="D486" s="313"/>
      <c r="E486" s="314"/>
      <c r="F486" s="314"/>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49.5" x14ac:dyDescent="0.3">
      <c r="A492" s="66" t="s">
        <v>400</v>
      </c>
      <c r="B492" s="130">
        <v>0</v>
      </c>
      <c r="C492" s="131"/>
      <c r="D492" s="149" t="s">
        <v>503</v>
      </c>
      <c r="E492" s="116" t="s">
        <v>504</v>
      </c>
      <c r="F492" s="204" t="s">
        <v>357</v>
      </c>
      <c r="G492" s="127"/>
    </row>
    <row r="493" spans="1:7" x14ac:dyDescent="0.3">
      <c r="A493" s="5" t="s">
        <v>36</v>
      </c>
      <c r="B493" s="5"/>
      <c r="C493" s="5"/>
      <c r="D493" s="54">
        <f>SUM(B488:C492)</f>
        <v>8</v>
      </c>
    </row>
    <row r="494" spans="1:7" x14ac:dyDescent="0.3">
      <c r="A494" s="5" t="s">
        <v>35</v>
      </c>
      <c r="B494" s="132"/>
      <c r="C494" s="133"/>
      <c r="D494" s="134">
        <f>D493/(COUNT(B488:C492)*2)</f>
        <v>0.8</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"0"))</f>
        <v>0</v>
      </c>
      <c r="C498" s="213"/>
      <c r="D498" s="281">
        <f>IFERROR(E498/F498,"N.A")</f>
        <v>0</v>
      </c>
      <c r="E498" s="282">
        <f>COUNTIF('A1 Exploitation'!F488:F497,"ok")</f>
        <v>0</v>
      </c>
      <c r="F498" s="283">
        <f>COUNTA('A1 Exploitation'!F488:F497)</f>
        <v>1</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12</v>
      </c>
    </row>
    <row r="503" spans="1:7" ht="18" x14ac:dyDescent="0.35">
      <c r="A503" s="42" t="s">
        <v>208</v>
      </c>
      <c r="B503" s="152"/>
      <c r="C503" s="153"/>
      <c r="D503" s="144">
        <f>D502/(COUNT(B496:C498,B488:C492)*2)</f>
        <v>0.8571428571428571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43242</v>
      </c>
      <c r="B506" s="124"/>
      <c r="C506" s="135"/>
      <c r="D506" s="124"/>
    </row>
    <row r="507" spans="1:7" x14ac:dyDescent="0.3">
      <c r="A507" s="312" t="s">
        <v>30</v>
      </c>
      <c r="B507" s="313" t="s">
        <v>31</v>
      </c>
      <c r="C507" s="313"/>
      <c r="D507" s="313" t="s">
        <v>46</v>
      </c>
      <c r="E507" s="314" t="s">
        <v>310</v>
      </c>
      <c r="F507" s="314" t="s">
        <v>360</v>
      </c>
      <c r="G507" s="127"/>
    </row>
    <row r="508" spans="1:7" x14ac:dyDescent="0.3">
      <c r="A508" s="312"/>
      <c r="B508" s="41" t="s">
        <v>34</v>
      </c>
      <c r="C508" s="41" t="s">
        <v>33</v>
      </c>
      <c r="D508" s="355"/>
      <c r="E508" s="314"/>
      <c r="F508" s="314"/>
    </row>
    <row r="509" spans="1:7" ht="33" x14ac:dyDescent="0.3">
      <c r="A509" s="6" t="s">
        <v>15</v>
      </c>
      <c r="B509" s="130">
        <v>2</v>
      </c>
      <c r="C509" s="130"/>
      <c r="D509" s="95" t="s">
        <v>505</v>
      </c>
      <c r="E509" s="94"/>
      <c r="F509" s="204" t="s">
        <v>356</v>
      </c>
    </row>
    <row r="510" spans="1:7" x14ac:dyDescent="0.3">
      <c r="A510" s="9" t="s">
        <v>218</v>
      </c>
      <c r="B510" s="130">
        <v>2</v>
      </c>
      <c r="C510" s="130"/>
      <c r="D510" s="138"/>
      <c r="E510" s="94"/>
      <c r="F510" s="204"/>
    </row>
    <row r="511" spans="1:7" x14ac:dyDescent="0.3">
      <c r="A511" s="9" t="s">
        <v>16</v>
      </c>
      <c r="B511" s="130">
        <v>2</v>
      </c>
      <c r="C511" s="130"/>
      <c r="D511" s="138"/>
      <c r="E511" s="94"/>
      <c r="F511" s="204"/>
    </row>
    <row r="512" spans="1:7" ht="45" x14ac:dyDescent="0.3">
      <c r="A512" s="62" t="s">
        <v>249</v>
      </c>
      <c r="B512" s="280" t="str">
        <f>IF(D512=1, 2, IF(AND(D512&lt;1,D512&gt;0), 1, "0"))</f>
        <v>0</v>
      </c>
      <c r="C512" s="140"/>
      <c r="D512" s="281">
        <f>IFERROR(E512/F512,"N.A")</f>
        <v>0</v>
      </c>
      <c r="E512" s="284">
        <f>COUNTIF('A1 Exploitation'!F509:F511,"ok")</f>
        <v>0</v>
      </c>
      <c r="F512" s="285">
        <f>COUNTA('A1 Exploitation'!F509:F511)</f>
        <v>1</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43242</v>
      </c>
      <c r="B517" s="124"/>
      <c r="C517" s="135"/>
      <c r="D517" s="124"/>
    </row>
    <row r="518" spans="1:7" x14ac:dyDescent="0.3">
      <c r="A518" s="312" t="s">
        <v>30</v>
      </c>
      <c r="B518" s="313" t="s">
        <v>31</v>
      </c>
      <c r="C518" s="313"/>
      <c r="D518" s="313" t="s">
        <v>46</v>
      </c>
      <c r="E518" s="314" t="s">
        <v>310</v>
      </c>
      <c r="F518" s="314" t="s">
        <v>360</v>
      </c>
      <c r="G518" s="127"/>
    </row>
    <row r="519" spans="1:7" x14ac:dyDescent="0.3">
      <c r="A519" s="312"/>
      <c r="B519" s="41" t="s">
        <v>34</v>
      </c>
      <c r="C519" s="41" t="s">
        <v>33</v>
      </c>
      <c r="D519" s="355"/>
      <c r="E519" s="314"/>
      <c r="F519" s="314"/>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3" x14ac:dyDescent="0.3">
      <c r="A522" s="4" t="s">
        <v>47</v>
      </c>
      <c r="B522" s="130">
        <v>2</v>
      </c>
      <c r="C522" s="130"/>
      <c r="D522" s="95" t="s">
        <v>506</v>
      </c>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41.25" customHeight="1" x14ac:dyDescent="0.3">
      <c r="A528" s="55" t="s">
        <v>353</v>
      </c>
      <c r="B528" s="130">
        <v>2</v>
      </c>
      <c r="C528" s="131" t="str">
        <f>IF(B528=0, -5," 0")</f>
        <v xml:space="preserve"> 0</v>
      </c>
      <c r="D528" s="300" t="s">
        <v>507</v>
      </c>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t="s">
        <v>32</v>
      </c>
      <c r="C530" s="150" t="str">
        <f>IF(B530=0, -5, "0")</f>
        <v>0</v>
      </c>
      <c r="D530" s="236" t="s">
        <v>508</v>
      </c>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1</v>
      </c>
      <c r="C532" s="140"/>
      <c r="D532" s="281">
        <f>IFERROR(E532/F532,"N.A")</f>
        <v>0.66666666666666663</v>
      </c>
      <c r="E532" s="282">
        <f>COUNTIF('A1 Exploitation'!F520:F531,"ok")</f>
        <v>2</v>
      </c>
      <c r="F532" s="283">
        <f>COUNTA('A1 Exploitation'!F520:F531)</f>
        <v>3</v>
      </c>
    </row>
    <row r="533" spans="1:7" x14ac:dyDescent="0.3">
      <c r="A533" s="5" t="s">
        <v>36</v>
      </c>
      <c r="B533" s="5"/>
      <c r="C533" s="5"/>
      <c r="D533" s="5">
        <f>SUM(B520:C532)</f>
        <v>13</v>
      </c>
    </row>
    <row r="534" spans="1:7" x14ac:dyDescent="0.3">
      <c r="A534" s="5" t="s">
        <v>35</v>
      </c>
      <c r="B534" s="132"/>
      <c r="C534" s="133"/>
      <c r="D534" s="134">
        <f>D533/(COUNT(B520:C532)*2)</f>
        <v>0.9285714285714286</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43242</v>
      </c>
      <c r="B537" s="124"/>
      <c r="C537" s="135"/>
      <c r="D537" s="124"/>
      <c r="G537" s="127"/>
    </row>
    <row r="538" spans="1:7" x14ac:dyDescent="0.3">
      <c r="A538" s="312" t="s">
        <v>30</v>
      </c>
      <c r="B538" s="313" t="s">
        <v>31</v>
      </c>
      <c r="C538" s="313"/>
      <c r="D538" s="313" t="s">
        <v>46</v>
      </c>
      <c r="E538" s="314" t="s">
        <v>310</v>
      </c>
      <c r="F538" s="314" t="s">
        <v>360</v>
      </c>
      <c r="G538" s="127"/>
    </row>
    <row r="539" spans="1:7" x14ac:dyDescent="0.3">
      <c r="A539" s="312"/>
      <c r="B539" s="41" t="s">
        <v>34</v>
      </c>
      <c r="C539" s="41" t="s">
        <v>33</v>
      </c>
      <c r="D539" s="355"/>
      <c r="E539" s="314"/>
      <c r="F539" s="314"/>
      <c r="G539" s="127"/>
    </row>
    <row r="540" spans="1:7" ht="30"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COUNTIF('A1 Exploitation'!F540:F542,"ok")</f>
        <v>0</v>
      </c>
      <c r="F543" s="283">
        <f>COUNTA('A1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0.71153846153846145</v>
      </c>
    </row>
    <row r="548" spans="1:4" ht="22.5" x14ac:dyDescent="0.45">
      <c r="A548" s="35" t="s">
        <v>45</v>
      </c>
      <c r="B548" s="181"/>
      <c r="C548" s="182"/>
      <c r="D548" s="183">
        <f>SUM(D544,D533,D513,D502,D443,D390,D357,D45,D317,D265,D157,D480,D204,D102)</f>
        <v>553</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0.90953947368421051</v>
      </c>
    </row>
  </sheetData>
  <sheetProtection algorithmName="SHA-512" hashValue="mj2vZ1xSk6nw1n0iupAa307un4Lbnv8F66TN2YSBATtqlJf+qk8qsRvSZIgBaCHxVcxKjw0+IE26Mi1X9lcdEw==" saltValue="yRNJvJwFP+qsWvvnwA40Dw=="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496:B497 B65:B83 B53:B60 B39:B40 B95:B98 B121:B138 B143:B147 B88:B93 B149:B152 B165:B171 B110:B116 B196:B199 B226:B243 B212:B221 B176:B194 B257:B260 B273:B284 B248:B255 B309:B312 B337:B348 B289:B307 B350:B352 B365:B372 B325:B332 B377:B382 B398:B405 B410:B416 B421:B425 B384:B385 B436:B438 B461:B470 B430:B434 B488:B492 B451:B456 B472:B475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9" orientation="portrait" r:id="rId1"/>
  <rowBreaks count="5" manualBreakCount="5">
    <brk id="85" max="6" man="1"/>
    <brk id="173" max="6" man="1"/>
    <brk id="267" max="6" man="1"/>
    <brk id="388" max="6" man="1"/>
    <brk id="51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4" zoomScale="93" zoomScaleNormal="90" zoomScaleSheetLayoutView="93" workbookViewId="0">
      <selection activeCell="A189" sqref="A189:F189"/>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1"/>
      <c r="E1" s="331"/>
      <c r="F1" s="331"/>
      <c r="G1" s="331"/>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2" t="s">
        <v>50</v>
      </c>
      <c r="B6" s="352"/>
      <c r="C6" s="352"/>
      <c r="D6" s="352"/>
      <c r="E6" s="352"/>
      <c r="F6" s="352"/>
      <c r="G6" s="125"/>
    </row>
    <row r="7" spans="1:7" s="12" customFormat="1" ht="21.75" customHeight="1" x14ac:dyDescent="0.45">
      <c r="A7" s="333" t="str">
        <f>'A2 Exploitation'!A8:F8</f>
        <v>Bizerte</v>
      </c>
      <c r="B7" s="333"/>
      <c r="C7" s="333"/>
      <c r="D7" s="333"/>
      <c r="E7" s="333"/>
      <c r="F7" s="333"/>
      <c r="G7" s="125"/>
    </row>
    <row r="8" spans="1:7" s="12" customFormat="1" ht="24" x14ac:dyDescent="0.45">
      <c r="A8" s="14" t="s">
        <v>42</v>
      </c>
      <c r="B8" s="353" t="str">
        <f>'A2 Exploitation'!B9:F9</f>
        <v>Dr Raja Bouhalfaya et Mme Mariem Lahmer</v>
      </c>
      <c r="C8" s="353"/>
      <c r="D8" s="353"/>
      <c r="E8" s="353"/>
      <c r="F8" s="353"/>
      <c r="G8" s="125"/>
    </row>
    <row r="9" spans="1:7" s="12" customFormat="1" ht="24" x14ac:dyDescent="0.45">
      <c r="A9" s="15" t="s">
        <v>44</v>
      </c>
      <c r="B9" s="354" t="str">
        <f>'A2 Exploitation'!B10:F10</f>
        <v>Directeur du magasin et chefs rayons</v>
      </c>
      <c r="C9" s="354"/>
      <c r="D9" s="354"/>
      <c r="E9" s="354"/>
      <c r="F9" s="354"/>
      <c r="G9" s="125"/>
    </row>
    <row r="10" spans="1:7" s="12" customFormat="1" ht="24" x14ac:dyDescent="0.45">
      <c r="A10" s="14" t="s">
        <v>43</v>
      </c>
      <c r="B10" s="351">
        <f>'A2 Exploitation'!B11:F11</f>
        <v>43242</v>
      </c>
      <c r="C10" s="351"/>
      <c r="D10" s="351"/>
      <c r="E10" s="351"/>
      <c r="F10" s="351"/>
      <c r="G10" s="125"/>
    </row>
    <row r="11" spans="1:7" s="12" customFormat="1" ht="24" x14ac:dyDescent="0.45">
      <c r="A11" s="14" t="s">
        <v>294</v>
      </c>
      <c r="B11" s="350">
        <f>D199</f>
        <v>0.74786324786324787</v>
      </c>
      <c r="C11" s="350"/>
      <c r="D11" s="350"/>
      <c r="E11" s="350"/>
      <c r="F11" s="350"/>
      <c r="G11" s="125"/>
    </row>
    <row r="12" spans="1:7" s="12" customFormat="1" ht="22.5" x14ac:dyDescent="0.45">
      <c r="A12" s="11"/>
      <c r="D12" s="329"/>
      <c r="E12" s="329"/>
      <c r="F12" s="329"/>
      <c r="G12" s="329"/>
    </row>
    <row r="13" spans="1:7" s="12" customFormat="1" ht="11.25" customHeight="1" x14ac:dyDescent="0.3">
      <c r="A13" s="312" t="s">
        <v>30</v>
      </c>
      <c r="B13" s="313" t="s">
        <v>31</v>
      </c>
      <c r="C13" s="313"/>
      <c r="D13" s="313" t="s">
        <v>46</v>
      </c>
      <c r="E13" s="313" t="s">
        <v>190</v>
      </c>
      <c r="F13" s="313" t="s">
        <v>191</v>
      </c>
      <c r="G13" s="112"/>
    </row>
    <row r="14" spans="1:7" s="12" customFormat="1" ht="12.75" customHeight="1" x14ac:dyDescent="0.3">
      <c r="A14" s="312"/>
      <c r="B14" s="34" t="s">
        <v>34</v>
      </c>
      <c r="C14" s="34" t="s">
        <v>33</v>
      </c>
      <c r="D14" s="313"/>
      <c r="E14" s="313"/>
      <c r="F14" s="313"/>
      <c r="G14" s="127"/>
    </row>
    <row r="15" spans="1:7" x14ac:dyDescent="0.3">
      <c r="A15" s="17"/>
      <c r="B15" s="17"/>
      <c r="C15" s="17"/>
      <c r="D15" s="17"/>
    </row>
    <row r="16" spans="1:7" ht="19.5" x14ac:dyDescent="0.4">
      <c r="A16" s="345" t="s">
        <v>0</v>
      </c>
      <c r="B16" s="346"/>
      <c r="C16" s="346"/>
      <c r="D16" s="346"/>
      <c r="E16" s="346"/>
      <c r="F16" s="346"/>
      <c r="G16" s="126" t="s">
        <v>356</v>
      </c>
    </row>
    <row r="17" spans="1:7" ht="33" x14ac:dyDescent="0.3">
      <c r="A17" s="17" t="s">
        <v>269</v>
      </c>
      <c r="B17" s="94">
        <v>1</v>
      </c>
      <c r="C17" s="94"/>
      <c r="D17" s="95" t="s">
        <v>511</v>
      </c>
      <c r="E17" s="94"/>
      <c r="F17" s="94" t="s">
        <v>357</v>
      </c>
      <c r="G17" s="126" t="s">
        <v>357</v>
      </c>
    </row>
    <row r="18" spans="1:7" x14ac:dyDescent="0.3">
      <c r="A18" s="20" t="s">
        <v>80</v>
      </c>
      <c r="B18" s="94">
        <v>2</v>
      </c>
      <c r="C18" s="94"/>
      <c r="D18" s="95"/>
      <c r="E18" s="94"/>
      <c r="F18" s="94"/>
    </row>
    <row r="19" spans="1:7" ht="33" x14ac:dyDescent="0.3">
      <c r="A19" s="17" t="s">
        <v>81</v>
      </c>
      <c r="B19" s="94">
        <v>1</v>
      </c>
      <c r="C19" s="94"/>
      <c r="D19" s="95" t="s">
        <v>512</v>
      </c>
      <c r="E19" s="95"/>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7" t="s">
        <v>36</v>
      </c>
      <c r="B22" s="343"/>
      <c r="C22" s="344"/>
      <c r="D22" s="250">
        <f>SUM(B17:C21)</f>
        <v>8</v>
      </c>
    </row>
    <row r="23" spans="1:7" x14ac:dyDescent="0.3">
      <c r="A23" s="338" t="s">
        <v>295</v>
      </c>
      <c r="B23" s="339"/>
      <c r="C23" s="340"/>
      <c r="D23" s="33">
        <f>D22/(COUNT(B17:C21)*2)</f>
        <v>0.8</v>
      </c>
    </row>
    <row r="24" spans="1:7" s="22" customFormat="1" x14ac:dyDescent="0.3">
      <c r="A24" s="26"/>
      <c r="B24" s="27"/>
      <c r="C24" s="27"/>
      <c r="D24" s="28"/>
      <c r="G24" s="126"/>
    </row>
    <row r="25" spans="1:7" ht="19.5" x14ac:dyDescent="0.4">
      <c r="A25" s="336" t="s">
        <v>4</v>
      </c>
      <c r="B25" s="337"/>
      <c r="C25" s="337"/>
      <c r="D25" s="337"/>
      <c r="E25" s="337"/>
      <c r="F25" s="337"/>
    </row>
    <row r="26" spans="1:7" ht="50.25" x14ac:dyDescent="0.35">
      <c r="A26" s="40" t="s">
        <v>97</v>
      </c>
      <c r="B26" s="94">
        <v>0</v>
      </c>
      <c r="C26" s="120">
        <f>IF(B26=0, -5, "0")</f>
        <v>-5</v>
      </c>
      <c r="D26" s="95" t="s">
        <v>523</v>
      </c>
      <c r="E26" s="95" t="s">
        <v>524</v>
      </c>
      <c r="F26" s="94" t="s">
        <v>357</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8" t="s">
        <v>36</v>
      </c>
      <c r="B33" s="339"/>
      <c r="C33" s="340"/>
      <c r="D33" s="248">
        <f>SUM(B26:C32)</f>
        <v>7</v>
      </c>
    </row>
    <row r="34" spans="1:7" x14ac:dyDescent="0.3">
      <c r="A34" s="338" t="s">
        <v>295</v>
      </c>
      <c r="B34" s="339"/>
      <c r="C34" s="340"/>
      <c r="D34" s="33">
        <f>D33/(COUNT(B26:C32)*2)</f>
        <v>0.4375</v>
      </c>
    </row>
    <row r="35" spans="1:7" s="22" customFormat="1" x14ac:dyDescent="0.3">
      <c r="A35" s="26"/>
      <c r="B35" s="27"/>
      <c r="C35" s="27"/>
      <c r="D35" s="28"/>
      <c r="G35" s="126"/>
    </row>
    <row r="36" spans="1:7" s="22" customFormat="1" ht="19.5" x14ac:dyDescent="0.4">
      <c r="A36" s="336" t="s">
        <v>219</v>
      </c>
      <c r="B36" s="337"/>
      <c r="C36" s="337"/>
      <c r="D36" s="337"/>
      <c r="E36" s="337"/>
      <c r="F36" s="337"/>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8" t="s">
        <v>36</v>
      </c>
      <c r="B42" s="339"/>
      <c r="C42" s="340"/>
      <c r="D42" s="248">
        <f>SUM(B37:C41)</f>
        <v>10</v>
      </c>
      <c r="E42" s="13"/>
      <c r="F42" s="13"/>
      <c r="G42" s="126"/>
    </row>
    <row r="43" spans="1:7" s="22" customFormat="1" x14ac:dyDescent="0.3">
      <c r="A43" s="338" t="s">
        <v>295</v>
      </c>
      <c r="B43" s="339"/>
      <c r="C43" s="340"/>
      <c r="D43" s="33">
        <f>D42/(COUNT(B37:C41)*2)</f>
        <v>1</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2</v>
      </c>
      <c r="C46" s="94"/>
      <c r="D46" s="98"/>
      <c r="E46" s="94"/>
      <c r="F46" s="94"/>
    </row>
    <row r="47" spans="1:7" x14ac:dyDescent="0.3">
      <c r="A47" s="17" t="s">
        <v>83</v>
      </c>
      <c r="B47" s="94">
        <v>2</v>
      </c>
      <c r="C47" s="94"/>
      <c r="D47" s="98"/>
      <c r="E47" s="94"/>
      <c r="F47" s="94"/>
    </row>
    <row r="48" spans="1:7" ht="33" x14ac:dyDescent="0.3">
      <c r="A48" s="17" t="s">
        <v>231</v>
      </c>
      <c r="B48" s="94">
        <v>1</v>
      </c>
      <c r="C48" s="94"/>
      <c r="D48" s="95" t="s">
        <v>513</v>
      </c>
      <c r="E48" s="94"/>
      <c r="F48" s="94" t="s">
        <v>357</v>
      </c>
    </row>
    <row r="49" spans="1:7" x14ac:dyDescent="0.3">
      <c r="A49" s="17" t="s">
        <v>24</v>
      </c>
      <c r="B49" s="94">
        <v>2</v>
      </c>
      <c r="C49" s="94"/>
      <c r="D49" s="95"/>
      <c r="E49" s="94"/>
      <c r="F49" s="94"/>
    </row>
    <row r="50" spans="1:7" x14ac:dyDescent="0.3">
      <c r="A50" s="17" t="s">
        <v>84</v>
      </c>
      <c r="B50" s="94">
        <v>2</v>
      </c>
      <c r="C50" s="94"/>
      <c r="D50" s="95" t="s">
        <v>514</v>
      </c>
      <c r="E50" s="94"/>
      <c r="F50" s="94"/>
    </row>
    <row r="51" spans="1:7" ht="18" x14ac:dyDescent="0.35">
      <c r="A51" s="40" t="s">
        <v>296</v>
      </c>
      <c r="B51" s="94">
        <v>2</v>
      </c>
      <c r="C51" s="120" t="str">
        <f>IF(B51=0, -5, "0")</f>
        <v>0</v>
      </c>
      <c r="D51" s="98"/>
      <c r="E51" s="94"/>
      <c r="F51" s="94"/>
    </row>
    <row r="52" spans="1:7" x14ac:dyDescent="0.3">
      <c r="A52" s="338" t="s">
        <v>36</v>
      </c>
      <c r="B52" s="339"/>
      <c r="C52" s="340"/>
      <c r="D52" s="248">
        <f>SUM(B46:C51)</f>
        <v>11</v>
      </c>
    </row>
    <row r="53" spans="1:7" x14ac:dyDescent="0.3">
      <c r="A53" s="338" t="s">
        <v>295</v>
      </c>
      <c r="B53" s="339"/>
      <c r="C53" s="340"/>
      <c r="D53" s="33">
        <f>D52/(COUNT(B46:C51)*2)</f>
        <v>0.91666666666666663</v>
      </c>
    </row>
    <row r="54" spans="1:7" s="22" customFormat="1" x14ac:dyDescent="0.3">
      <c r="A54" s="26"/>
      <c r="B54" s="27"/>
      <c r="C54" s="27"/>
      <c r="D54" s="28"/>
      <c r="G54" s="126"/>
    </row>
    <row r="55" spans="1:7" ht="19.5" x14ac:dyDescent="0.4">
      <c r="A55" s="336" t="s">
        <v>8</v>
      </c>
      <c r="B55" s="337"/>
      <c r="C55" s="337"/>
      <c r="D55" s="337"/>
      <c r="E55" s="337"/>
      <c r="F55" s="337"/>
    </row>
    <row r="56" spans="1:7" ht="36" x14ac:dyDescent="0.35">
      <c r="A56" s="43" t="s">
        <v>176</v>
      </c>
      <c r="B56" s="94">
        <v>0</v>
      </c>
      <c r="C56" s="120">
        <f>IF(B56=0, -5, "0")</f>
        <v>-5</v>
      </c>
      <c r="D56" s="95" t="s">
        <v>515</v>
      </c>
      <c r="E56" s="95" t="s">
        <v>516</v>
      </c>
      <c r="F56" s="94" t="s">
        <v>357</v>
      </c>
    </row>
    <row r="57" spans="1:7" x14ac:dyDescent="0.3">
      <c r="A57" s="21" t="s">
        <v>168</v>
      </c>
      <c r="B57" s="94">
        <v>2</v>
      </c>
      <c r="C57" s="94"/>
      <c r="D57" s="94"/>
      <c r="E57" s="99"/>
      <c r="F57" s="94"/>
    </row>
    <row r="58" spans="1:7" ht="33" x14ac:dyDescent="0.3">
      <c r="A58" s="23" t="s">
        <v>244</v>
      </c>
      <c r="B58" s="94">
        <v>1</v>
      </c>
      <c r="C58" s="94"/>
      <c r="D58" s="95" t="s">
        <v>517</v>
      </c>
      <c r="E58" s="95"/>
      <c r="F58" s="94" t="s">
        <v>357</v>
      </c>
    </row>
    <row r="59" spans="1:7" ht="49.5" x14ac:dyDescent="0.3">
      <c r="A59" s="23" t="s">
        <v>92</v>
      </c>
      <c r="B59" s="94">
        <v>1</v>
      </c>
      <c r="C59" s="94"/>
      <c r="D59" s="95" t="s">
        <v>519</v>
      </c>
      <c r="E59" s="94"/>
      <c r="F59" s="94" t="s">
        <v>357</v>
      </c>
    </row>
    <row r="60" spans="1:7" ht="50.25" x14ac:dyDescent="0.35">
      <c r="A60" s="43" t="s">
        <v>221</v>
      </c>
      <c r="B60" s="94">
        <v>2</v>
      </c>
      <c r="C60" s="120" t="str">
        <f>IF(B60=0, -5, "0")</f>
        <v>0</v>
      </c>
      <c r="D60" s="95" t="s">
        <v>518</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8" t="s">
        <v>36</v>
      </c>
      <c r="B63" s="339"/>
      <c r="C63" s="340"/>
      <c r="D63" s="248">
        <f>SUM(B56:C62)</f>
        <v>5</v>
      </c>
    </row>
    <row r="64" spans="1:7" x14ac:dyDescent="0.3">
      <c r="A64" s="338" t="s">
        <v>295</v>
      </c>
      <c r="B64" s="339"/>
      <c r="C64" s="340"/>
      <c r="D64" s="33">
        <f>D63/(COUNT(B56:C62)*2)</f>
        <v>0.3125</v>
      </c>
    </row>
    <row r="65" spans="1:7" s="22" customFormat="1" x14ac:dyDescent="0.3">
      <c r="A65" s="26"/>
      <c r="B65" s="27"/>
      <c r="C65" s="27"/>
      <c r="D65" s="28"/>
      <c r="G65" s="126"/>
    </row>
    <row r="66" spans="1:7" ht="19.5" x14ac:dyDescent="0.4">
      <c r="A66" s="336" t="s">
        <v>130</v>
      </c>
      <c r="B66" s="337"/>
      <c r="C66" s="337"/>
      <c r="D66" s="337"/>
      <c r="E66" s="337"/>
      <c r="F66" s="337"/>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34.5" x14ac:dyDescent="0.4">
      <c r="A70" s="20" t="s">
        <v>247</v>
      </c>
      <c r="B70" s="100">
        <v>1</v>
      </c>
      <c r="C70" s="101"/>
      <c r="D70" s="95" t="s">
        <v>522</v>
      </c>
      <c r="E70" s="103"/>
      <c r="F70" s="94" t="s">
        <v>356</v>
      </c>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34.5" x14ac:dyDescent="0.4">
      <c r="A73" s="17" t="s">
        <v>94</v>
      </c>
      <c r="B73" s="100">
        <v>2</v>
      </c>
      <c r="C73" s="101"/>
      <c r="D73" s="95" t="s">
        <v>520</v>
      </c>
      <c r="E73" s="94"/>
      <c r="F73" s="94"/>
    </row>
    <row r="74" spans="1:7" x14ac:dyDescent="0.3">
      <c r="A74" s="20" t="s">
        <v>298</v>
      </c>
      <c r="B74" s="100" t="s">
        <v>32</v>
      </c>
      <c r="C74" s="94"/>
      <c r="D74" s="104"/>
      <c r="E74" s="104"/>
      <c r="F74" s="94"/>
    </row>
    <row r="75" spans="1:7" ht="36" x14ac:dyDescent="0.35">
      <c r="A75" s="46" t="s">
        <v>192</v>
      </c>
      <c r="B75" s="100">
        <v>2</v>
      </c>
      <c r="C75" s="120" t="str">
        <f>IF(B75=0, -5, "0")</f>
        <v>0</v>
      </c>
      <c r="D75" s="123" t="s">
        <v>521</v>
      </c>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23" t="s">
        <v>528</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8" t="s">
        <v>36</v>
      </c>
      <c r="B84" s="339"/>
      <c r="C84" s="340"/>
      <c r="D84" s="248">
        <f>SUM(B67:C83)</f>
        <v>27</v>
      </c>
    </row>
    <row r="85" spans="1:7" x14ac:dyDescent="0.3">
      <c r="A85" s="338" t="s">
        <v>295</v>
      </c>
      <c r="B85" s="339"/>
      <c r="C85" s="340"/>
      <c r="D85" s="33">
        <f>D84/(COUNT(B67:C83)*2)</f>
        <v>0.9642857142857143</v>
      </c>
    </row>
    <row r="86" spans="1:7" s="22" customFormat="1" x14ac:dyDescent="0.3">
      <c r="A86" s="26"/>
      <c r="B86" s="27"/>
      <c r="C86" s="27"/>
      <c r="D86" s="28"/>
      <c r="G86" s="126"/>
    </row>
    <row r="87" spans="1:7" ht="19.5" x14ac:dyDescent="0.4">
      <c r="A87" s="336" t="s">
        <v>211</v>
      </c>
      <c r="B87" s="337"/>
      <c r="C87" s="337"/>
      <c r="D87" s="337"/>
      <c r="E87" s="337"/>
      <c r="F87" s="337"/>
    </row>
    <row r="88" spans="1:7" ht="34.5" x14ac:dyDescent="0.4">
      <c r="A88" s="50" t="s">
        <v>273</v>
      </c>
      <c r="B88" s="110">
        <v>2</v>
      </c>
      <c r="C88" s="101"/>
      <c r="D88" s="95"/>
      <c r="E88" s="95"/>
      <c r="F88" s="94"/>
    </row>
    <row r="89" spans="1:7" ht="51" x14ac:dyDescent="0.4">
      <c r="A89" s="17" t="s">
        <v>272</v>
      </c>
      <c r="B89" s="110">
        <v>1</v>
      </c>
      <c r="C89" s="101"/>
      <c r="D89" s="95" t="s">
        <v>525</v>
      </c>
      <c r="E89" s="94"/>
      <c r="F89" s="94" t="s">
        <v>357</v>
      </c>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ht="33" x14ac:dyDescent="0.3">
      <c r="A97" s="25" t="s">
        <v>283</v>
      </c>
      <c r="B97" s="110">
        <v>1</v>
      </c>
      <c r="C97" s="94"/>
      <c r="D97" s="95" t="s">
        <v>526</v>
      </c>
      <c r="E97" s="94"/>
      <c r="F97" s="94"/>
    </row>
    <row r="98" spans="1:7" x14ac:dyDescent="0.3">
      <c r="A98" s="17" t="s">
        <v>134</v>
      </c>
      <c r="B98" s="110">
        <v>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38" t="s">
        <v>36</v>
      </c>
      <c r="B102" s="339"/>
      <c r="C102" s="340"/>
      <c r="D102" s="248">
        <f>SUM(B88:C101)</f>
        <v>20</v>
      </c>
    </row>
    <row r="103" spans="1:7" x14ac:dyDescent="0.3">
      <c r="A103" s="338" t="s">
        <v>295</v>
      </c>
      <c r="B103" s="339"/>
      <c r="C103" s="340"/>
      <c r="D103" s="33">
        <f>D102/(COUNT(B88:C101)*2)</f>
        <v>0.90909090909090906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6" t="s">
        <v>212</v>
      </c>
      <c r="B106" s="337"/>
      <c r="C106" s="337"/>
      <c r="D106" s="337"/>
      <c r="E106" s="337"/>
      <c r="F106" s="337"/>
      <c r="G106" s="126"/>
    </row>
    <row r="107" spans="1:7" s="22" customFormat="1" ht="100.5" x14ac:dyDescent="0.4">
      <c r="A107" s="50" t="s">
        <v>274</v>
      </c>
      <c r="B107" s="110">
        <v>0</v>
      </c>
      <c r="C107" s="101"/>
      <c r="D107" s="113" t="s">
        <v>527</v>
      </c>
      <c r="E107" s="95" t="s">
        <v>563</v>
      </c>
      <c r="F107" s="94" t="s">
        <v>356</v>
      </c>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123" t="s">
        <v>529</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8" t="s">
        <v>36</v>
      </c>
      <c r="B118" s="339"/>
      <c r="C118" s="340"/>
      <c r="D118" s="248">
        <f>SUM(B107:C117)</f>
        <v>20</v>
      </c>
      <c r="E118" s="13"/>
      <c r="F118" s="13"/>
      <c r="G118" s="126"/>
    </row>
    <row r="119" spans="1:7" s="22" customFormat="1" x14ac:dyDescent="0.3">
      <c r="A119" s="338" t="s">
        <v>295</v>
      </c>
      <c r="B119" s="339"/>
      <c r="C119" s="340"/>
      <c r="D119" s="33">
        <f>D118/(COUNT(B107:C117)*2)</f>
        <v>0.90909090909090906</v>
      </c>
      <c r="E119" s="13"/>
      <c r="F119" s="13"/>
      <c r="G119" s="126"/>
    </row>
    <row r="120" spans="1:7" s="22" customFormat="1" x14ac:dyDescent="0.3">
      <c r="A120" s="26"/>
      <c r="B120" s="27"/>
      <c r="C120" s="27"/>
      <c r="D120" s="28"/>
      <c r="G120" s="126"/>
    </row>
    <row r="121" spans="1:7" ht="19.5" x14ac:dyDescent="0.4">
      <c r="A121" s="336" t="s">
        <v>185</v>
      </c>
      <c r="B121" s="337"/>
      <c r="C121" s="337"/>
      <c r="D121" s="337"/>
      <c r="E121" s="337"/>
      <c r="F121" s="337"/>
    </row>
    <row r="122" spans="1:7" x14ac:dyDescent="0.3">
      <c r="A122" s="44" t="s">
        <v>275</v>
      </c>
      <c r="B122" s="111">
        <v>1</v>
      </c>
      <c r="C122" s="94"/>
      <c r="D122" s="12"/>
      <c r="E122" s="113"/>
      <c r="F122" s="94"/>
    </row>
    <row r="123" spans="1:7" ht="33" x14ac:dyDescent="0.3">
      <c r="A123" s="44" t="s">
        <v>272</v>
      </c>
      <c r="B123" s="111">
        <v>1</v>
      </c>
      <c r="C123" s="94"/>
      <c r="D123" s="113" t="s">
        <v>530</v>
      </c>
      <c r="E123" s="95"/>
      <c r="F123" s="94" t="s">
        <v>357</v>
      </c>
    </row>
    <row r="124" spans="1:7" ht="19.5" x14ac:dyDescent="0.4">
      <c r="A124" s="17" t="s">
        <v>293</v>
      </c>
      <c r="B124" s="111">
        <v>2</v>
      </c>
      <c r="C124" s="101"/>
      <c r="D124" s="95"/>
      <c r="E124" s="95"/>
      <c r="F124" s="94"/>
    </row>
    <row r="125" spans="1:7" ht="19.5" x14ac:dyDescent="0.4">
      <c r="A125" s="20" t="s">
        <v>247</v>
      </c>
      <c r="B125" s="111">
        <v>2</v>
      </c>
      <c r="C125" s="101"/>
      <c r="D125" s="12"/>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23" t="s">
        <v>531</v>
      </c>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532</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8" t="s">
        <v>36</v>
      </c>
      <c r="B133" s="339"/>
      <c r="C133" s="340"/>
      <c r="D133" s="248">
        <f>SUM(B122:C132)</f>
        <v>20</v>
      </c>
    </row>
    <row r="134" spans="1:7" x14ac:dyDescent="0.3">
      <c r="A134" s="338" t="s">
        <v>295</v>
      </c>
      <c r="B134" s="339"/>
      <c r="C134" s="340"/>
      <c r="D134" s="32">
        <f>D133/(COUNT(B122:C132)*2)</f>
        <v>0.90909090909090906</v>
      </c>
    </row>
    <row r="135" spans="1:7" s="22" customFormat="1" x14ac:dyDescent="0.3">
      <c r="A135" s="26"/>
      <c r="B135" s="27"/>
      <c r="C135" s="27"/>
      <c r="D135" s="31"/>
      <c r="G135" s="126"/>
    </row>
    <row r="136" spans="1:7" ht="19.5" x14ac:dyDescent="0.4">
      <c r="A136" s="336" t="s">
        <v>71</v>
      </c>
      <c r="B136" s="337"/>
      <c r="C136" s="337"/>
      <c r="D136" s="337"/>
      <c r="E136" s="337"/>
      <c r="F136" s="337"/>
    </row>
    <row r="137" spans="1:7" ht="19.5" x14ac:dyDescent="0.4">
      <c r="A137" s="23" t="s">
        <v>302</v>
      </c>
      <c r="B137" s="110">
        <v>2</v>
      </c>
      <c r="C137" s="101"/>
      <c r="D137" s="12"/>
      <c r="E137" s="94"/>
      <c r="F137" s="94"/>
    </row>
    <row r="138" spans="1:7" ht="18" x14ac:dyDescent="0.35">
      <c r="A138" s="40" t="s">
        <v>127</v>
      </c>
      <c r="B138" s="110">
        <v>2</v>
      </c>
      <c r="C138" s="120" t="str">
        <f>IF(B138=0, -5, "0")</f>
        <v>0</v>
      </c>
      <c r="D138" s="95" t="s">
        <v>533</v>
      </c>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33" x14ac:dyDescent="0.3">
      <c r="A147" s="50" t="s">
        <v>214</v>
      </c>
      <c r="B147" s="110">
        <v>1</v>
      </c>
      <c r="C147" s="95"/>
      <c r="D147" s="95" t="s">
        <v>534</v>
      </c>
      <c r="E147" s="94"/>
      <c r="F147" s="94" t="s">
        <v>356</v>
      </c>
    </row>
    <row r="148" spans="1:7" x14ac:dyDescent="0.3">
      <c r="A148" s="17" t="s">
        <v>305</v>
      </c>
      <c r="B148" s="110">
        <v>2</v>
      </c>
      <c r="C148" s="95"/>
      <c r="D148" s="115"/>
      <c r="E148" s="94"/>
      <c r="F148" s="94"/>
    </row>
    <row r="149" spans="1:7" x14ac:dyDescent="0.3">
      <c r="A149" s="338" t="s">
        <v>36</v>
      </c>
      <c r="B149" s="339"/>
      <c r="C149" s="340"/>
      <c r="D149" s="248">
        <f>SUM(B137:C148)</f>
        <v>23</v>
      </c>
    </row>
    <row r="150" spans="1:7" x14ac:dyDescent="0.3">
      <c r="A150" s="338" t="s">
        <v>295</v>
      </c>
      <c r="B150" s="339"/>
      <c r="C150" s="340"/>
      <c r="D150" s="33">
        <f>D149/(COUNT(B137:C148)*2)</f>
        <v>0.95833333333333337</v>
      </c>
    </row>
    <row r="151" spans="1:7" s="22" customFormat="1" x14ac:dyDescent="0.3">
      <c r="A151" s="26"/>
      <c r="B151" s="27"/>
      <c r="C151" s="27"/>
      <c r="D151" s="28"/>
      <c r="G151" s="126"/>
    </row>
    <row r="152" spans="1:7" ht="19.5" x14ac:dyDescent="0.4">
      <c r="A152" s="336" t="s">
        <v>217</v>
      </c>
      <c r="B152" s="337"/>
      <c r="C152" s="337"/>
      <c r="D152" s="337"/>
      <c r="E152" s="337"/>
      <c r="F152" s="337"/>
    </row>
    <row r="153" spans="1:7" x14ac:dyDescent="0.3">
      <c r="A153" s="50" t="s">
        <v>279</v>
      </c>
      <c r="B153" s="94">
        <v>2</v>
      </c>
      <c r="C153" s="94"/>
      <c r="D153" s="95"/>
      <c r="E153" s="94"/>
      <c r="F153" s="94"/>
    </row>
    <row r="154" spans="1:7" x14ac:dyDescent="0.3">
      <c r="A154" s="17" t="s">
        <v>149</v>
      </c>
      <c r="B154" s="94">
        <v>2</v>
      </c>
      <c r="C154" s="94"/>
      <c r="D154" s="95"/>
      <c r="E154" s="94"/>
      <c r="F154" s="94"/>
    </row>
    <row r="155" spans="1:7" ht="66.75" x14ac:dyDescent="0.35">
      <c r="A155" s="40" t="s">
        <v>306</v>
      </c>
      <c r="B155" s="94">
        <v>0</v>
      </c>
      <c r="C155" s="120">
        <f>IF(B155=0, -5, "0")</f>
        <v>-5</v>
      </c>
      <c r="D155" s="95" t="s">
        <v>543</v>
      </c>
      <c r="E155" s="298" t="s">
        <v>535</v>
      </c>
      <c r="F155" s="94" t="s">
        <v>357</v>
      </c>
    </row>
    <row r="156" spans="1:7" ht="33.75" x14ac:dyDescent="0.35">
      <c r="A156" s="40" t="s">
        <v>307</v>
      </c>
      <c r="B156" s="94">
        <v>0</v>
      </c>
      <c r="C156" s="120">
        <f>IF(B156=0, -5, "0")</f>
        <v>-5</v>
      </c>
      <c r="D156" s="95" t="s">
        <v>562</v>
      </c>
      <c r="E156" s="298" t="s">
        <v>535</v>
      </c>
      <c r="F156" s="94" t="s">
        <v>357</v>
      </c>
    </row>
    <row r="157" spans="1:7" ht="50.25" x14ac:dyDescent="0.35">
      <c r="A157" s="40" t="s">
        <v>308</v>
      </c>
      <c r="B157" s="94">
        <v>1</v>
      </c>
      <c r="C157" s="120" t="str">
        <f>IF(B157=0, -5, "0")</f>
        <v>0</v>
      </c>
      <c r="D157" s="95" t="s">
        <v>536</v>
      </c>
      <c r="E157" s="94"/>
      <c r="F157" s="94" t="s">
        <v>357</v>
      </c>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8" t="s">
        <v>36</v>
      </c>
      <c r="B161" s="343"/>
      <c r="C161" s="344"/>
      <c r="D161" s="250">
        <f>SUM(B153:C160)</f>
        <v>1</v>
      </c>
    </row>
    <row r="162" spans="1:7" x14ac:dyDescent="0.3">
      <c r="A162" s="338" t="s">
        <v>295</v>
      </c>
      <c r="B162" s="339"/>
      <c r="C162" s="340"/>
      <c r="D162" s="33">
        <f>D161/(COUNT(B153:C160)*2)</f>
        <v>0.05</v>
      </c>
    </row>
    <row r="163" spans="1:7" s="22" customFormat="1" x14ac:dyDescent="0.3">
      <c r="A163" s="26"/>
      <c r="B163" s="27"/>
      <c r="C163" s="29"/>
      <c r="D163" s="30"/>
      <c r="G163" s="126"/>
    </row>
    <row r="164" spans="1:7" ht="19.5" x14ac:dyDescent="0.4">
      <c r="A164" s="336" t="s">
        <v>77</v>
      </c>
      <c r="B164" s="337"/>
      <c r="C164" s="337"/>
      <c r="D164" s="337"/>
      <c r="E164" s="337"/>
      <c r="F164" s="337"/>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49.5" x14ac:dyDescent="0.3">
      <c r="A167" s="44" t="s">
        <v>215</v>
      </c>
      <c r="B167" s="94">
        <v>1</v>
      </c>
      <c r="C167" s="94"/>
      <c r="D167" s="95" t="s">
        <v>537</v>
      </c>
      <c r="E167" s="94"/>
      <c r="F167" s="94" t="s">
        <v>356</v>
      </c>
    </row>
    <row r="168" spans="1:7" x14ac:dyDescent="0.3">
      <c r="A168" s="17" t="s">
        <v>86</v>
      </c>
      <c r="B168" s="94">
        <v>2</v>
      </c>
      <c r="C168" s="94"/>
      <c r="D168" s="94"/>
      <c r="E168" s="95"/>
      <c r="F168" s="94"/>
    </row>
    <row r="169" spans="1:7" x14ac:dyDescent="0.3">
      <c r="A169" s="338" t="s">
        <v>36</v>
      </c>
      <c r="B169" s="339"/>
      <c r="C169" s="340"/>
      <c r="D169" s="248">
        <f>SUM(B165:C168)</f>
        <v>7</v>
      </c>
    </row>
    <row r="170" spans="1:7" x14ac:dyDescent="0.3">
      <c r="A170" s="338" t="s">
        <v>295</v>
      </c>
      <c r="B170" s="339"/>
      <c r="C170" s="340"/>
      <c r="D170" s="33">
        <f>D169/(COUNT(B165:C168)*2)</f>
        <v>0.875</v>
      </c>
    </row>
    <row r="171" spans="1:7" s="22" customFormat="1" x14ac:dyDescent="0.3">
      <c r="A171" s="26"/>
      <c r="B171" s="27"/>
      <c r="C171" s="27"/>
      <c r="D171" s="28"/>
      <c r="G171" s="126"/>
    </row>
    <row r="172" spans="1:7" ht="19.5" x14ac:dyDescent="0.4">
      <c r="A172" s="341" t="s">
        <v>17</v>
      </c>
      <c r="B172" s="342"/>
      <c r="C172" s="342"/>
      <c r="D172" s="342"/>
      <c r="E172" s="342"/>
      <c r="F172" s="342"/>
    </row>
    <row r="173" spans="1:7" ht="99" x14ac:dyDescent="0.3">
      <c r="A173" s="20" t="s">
        <v>180</v>
      </c>
      <c r="B173" s="94">
        <v>0</v>
      </c>
      <c r="C173" s="94"/>
      <c r="D173" s="95" t="s">
        <v>550</v>
      </c>
      <c r="E173" s="113" t="s">
        <v>551</v>
      </c>
      <c r="F173" s="94" t="s">
        <v>357</v>
      </c>
    </row>
    <row r="174" spans="1:7" ht="33" x14ac:dyDescent="0.3">
      <c r="A174" s="17" t="s">
        <v>87</v>
      </c>
      <c r="B174" s="94">
        <v>1</v>
      </c>
      <c r="C174" s="94"/>
      <c r="D174" s="95" t="s">
        <v>538</v>
      </c>
      <c r="E174" s="94"/>
      <c r="F174" s="94" t="s">
        <v>357</v>
      </c>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8" t="s">
        <v>36</v>
      </c>
      <c r="B177" s="339"/>
      <c r="C177" s="340"/>
      <c r="D177" s="248">
        <f>SUM(B173:C176)</f>
        <v>5</v>
      </c>
    </row>
    <row r="178" spans="1:7" x14ac:dyDescent="0.3">
      <c r="A178" s="338" t="s">
        <v>295</v>
      </c>
      <c r="B178" s="339"/>
      <c r="C178" s="340"/>
      <c r="D178" s="33">
        <f>D177/(COUNT(B173:C176)*2)</f>
        <v>0.625</v>
      </c>
    </row>
    <row r="179" spans="1:7" s="22" customFormat="1" x14ac:dyDescent="0.3">
      <c r="A179" s="26"/>
      <c r="B179" s="27"/>
      <c r="C179" s="27"/>
      <c r="D179" s="28"/>
      <c r="G179" s="126"/>
    </row>
    <row r="180" spans="1:7" ht="19.5" x14ac:dyDescent="0.4">
      <c r="A180" s="336" t="s">
        <v>78</v>
      </c>
      <c r="B180" s="337"/>
      <c r="C180" s="337"/>
      <c r="D180" s="337"/>
      <c r="E180" s="337"/>
      <c r="F180" s="337"/>
    </row>
    <row r="181" spans="1:7" ht="49.5" x14ac:dyDescent="0.3">
      <c r="A181" s="44" t="s">
        <v>315</v>
      </c>
      <c r="B181" s="94">
        <v>0</v>
      </c>
      <c r="C181" s="94"/>
      <c r="D181" s="95" t="s">
        <v>539</v>
      </c>
      <c r="E181" s="95" t="s">
        <v>540</v>
      </c>
      <c r="F181" s="94" t="s">
        <v>357</v>
      </c>
    </row>
    <row r="182" spans="1:7" x14ac:dyDescent="0.3">
      <c r="A182" s="52" t="s">
        <v>220</v>
      </c>
      <c r="B182" s="94">
        <v>2</v>
      </c>
      <c r="C182" s="94"/>
      <c r="D182" s="95"/>
      <c r="E182" s="69"/>
      <c r="F182" s="94"/>
    </row>
    <row r="183" spans="1:7" ht="82.5" x14ac:dyDescent="0.3">
      <c r="A183" s="17" t="s">
        <v>88</v>
      </c>
      <c r="B183" s="94">
        <v>1</v>
      </c>
      <c r="C183" s="94"/>
      <c r="D183" s="95" t="s">
        <v>541</v>
      </c>
      <c r="E183" s="94"/>
      <c r="F183" s="94" t="s">
        <v>357</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8" t="s">
        <v>36</v>
      </c>
      <c r="B186" s="339"/>
      <c r="C186" s="340"/>
      <c r="D186" s="248">
        <f>SUM(B181:C185)</f>
        <v>7</v>
      </c>
    </row>
    <row r="187" spans="1:7" x14ac:dyDescent="0.3">
      <c r="A187" s="338" t="s">
        <v>295</v>
      </c>
      <c r="B187" s="339"/>
      <c r="C187" s="340"/>
      <c r="D187" s="33">
        <f>D186/(COUNT(B181:C185)*2)</f>
        <v>0.7</v>
      </c>
    </row>
    <row r="188" spans="1:7" s="22" customFormat="1" x14ac:dyDescent="0.3">
      <c r="A188" s="26"/>
      <c r="B188" s="27"/>
      <c r="C188" s="27"/>
      <c r="D188" s="28"/>
      <c r="G188" s="126"/>
    </row>
    <row r="189" spans="1:7" ht="19.5" x14ac:dyDescent="0.4">
      <c r="A189" s="336" t="s">
        <v>216</v>
      </c>
      <c r="B189" s="337"/>
      <c r="C189" s="337"/>
      <c r="D189" s="337"/>
      <c r="E189" s="337"/>
      <c r="F189" s="337"/>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33" x14ac:dyDescent="0.3">
      <c r="A192" s="20" t="s">
        <v>311</v>
      </c>
      <c r="B192" s="94">
        <v>1</v>
      </c>
      <c r="C192" s="94"/>
      <c r="D192" s="95" t="s">
        <v>561</v>
      </c>
      <c r="E192" s="94"/>
      <c r="F192" s="94" t="s">
        <v>357</v>
      </c>
    </row>
    <row r="193" spans="1:6" ht="33" x14ac:dyDescent="0.3">
      <c r="A193" s="53" t="s">
        <v>189</v>
      </c>
      <c r="B193" s="94">
        <v>1</v>
      </c>
      <c r="C193" s="94"/>
      <c r="D193" s="95" t="s">
        <v>542</v>
      </c>
      <c r="E193" s="94"/>
      <c r="F193" s="94" t="s">
        <v>356</v>
      </c>
    </row>
    <row r="194" spans="1:6" x14ac:dyDescent="0.3">
      <c r="A194" s="338" t="s">
        <v>36</v>
      </c>
      <c r="B194" s="339"/>
      <c r="C194" s="340"/>
      <c r="D194" s="54">
        <f>SUM(B190:C193)</f>
        <v>4</v>
      </c>
    </row>
    <row r="195" spans="1:6" x14ac:dyDescent="0.3">
      <c r="A195" s="338" t="s">
        <v>295</v>
      </c>
      <c r="B195" s="339"/>
      <c r="C195" s="340"/>
      <c r="D195" s="33">
        <f>D194/(COUNT(B190:C193)*2)</f>
        <v>0.66666666666666663</v>
      </c>
    </row>
    <row r="197" spans="1:6" ht="18" x14ac:dyDescent="0.35">
      <c r="A197" s="64" t="s">
        <v>445</v>
      </c>
      <c r="B197" s="63"/>
      <c r="C197" s="63"/>
      <c r="D197" s="301">
        <f>E197/F197</f>
        <v>0.31034482758620691</v>
      </c>
      <c r="E197" s="302">
        <f>COUNTIF('A1 Technique'!F17:F193,"ok")</f>
        <v>9</v>
      </c>
      <c r="F197" s="302">
        <f>COUNTA('A1 Technique'!F17:F193)</f>
        <v>29</v>
      </c>
    </row>
    <row r="198" spans="1:6" ht="22.5" x14ac:dyDescent="0.3">
      <c r="A198" s="35" t="s">
        <v>322</v>
      </c>
      <c r="B198" s="36"/>
      <c r="C198" s="37"/>
      <c r="D198" s="38">
        <f>SUM(D194,D186,D177,D169,D161,D63,D52,D33,D22,D118,D149,D133,D102,D84,D42)</f>
        <v>175</v>
      </c>
    </row>
    <row r="199" spans="1:6" ht="22.5" x14ac:dyDescent="0.3">
      <c r="A199" s="35" t="s">
        <v>323</v>
      </c>
      <c r="B199" s="36"/>
      <c r="C199" s="37"/>
      <c r="D199" s="39">
        <f>D198/(COUNT(B190:C193,B181:C185,B173:C176,B165:C168,B153:C160,B56:C62,B46:C51,B26:C32,B17:C21,B107:C117,B137:C148,B122:C132,B88:C101,B67:C83,B37:C41)*2)</f>
        <v>0.74786324786324787</v>
      </c>
    </row>
  </sheetData>
  <sheetProtection algorithmName="SHA-512" hashValue="jW65Ab/o7TGQVcfdIvO76t4pLw5nkX+Zf+qPmm5C3R7NQq2jrwBeDAHGnfHdtk2O9q4sfm9P1BYVl16ptDNvXA==" saltValue="rAhoAIOxXOukie5u9VgoSA=="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38" orientation="portrait" r:id="rId1"/>
  <rowBreaks count="2" manualBreakCount="2">
    <brk id="85" max="5" man="1"/>
    <brk id="170" max="5"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110" zoomScaleSheetLayoutView="110" workbookViewId="0">
      <selection activeCell="B10" sqref="B10:F10"/>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1"/>
      <c r="E1" s="331"/>
      <c r="F1" s="331"/>
      <c r="G1" s="331"/>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2" t="s">
        <v>179</v>
      </c>
      <c r="B7" s="332"/>
      <c r="C7" s="332"/>
      <c r="D7" s="332"/>
      <c r="E7" s="332"/>
      <c r="F7" s="332"/>
      <c r="G7" s="125"/>
    </row>
    <row r="8" spans="1:7" ht="29.25" x14ac:dyDescent="0.45">
      <c r="A8" s="333" t="str">
        <f>'Page de garde'!D18</f>
        <v>Bizerte</v>
      </c>
      <c r="B8" s="333"/>
      <c r="C8" s="333"/>
      <c r="D8" s="333"/>
      <c r="E8" s="333"/>
      <c r="F8" s="333"/>
      <c r="G8" s="125"/>
    </row>
    <row r="9" spans="1:7" ht="24" x14ac:dyDescent="0.45">
      <c r="A9" s="14" t="s">
        <v>42</v>
      </c>
      <c r="B9" s="334" t="s">
        <v>572</v>
      </c>
      <c r="C9" s="334"/>
      <c r="D9" s="334"/>
      <c r="E9" s="334"/>
      <c r="F9" s="334"/>
      <c r="G9" s="125"/>
    </row>
    <row r="10" spans="1:7" ht="24" x14ac:dyDescent="0.45">
      <c r="A10" s="15" t="s">
        <v>44</v>
      </c>
      <c r="B10" s="335" t="s">
        <v>573</v>
      </c>
      <c r="C10" s="335"/>
      <c r="D10" s="335"/>
      <c r="E10" s="335"/>
      <c r="F10" s="335"/>
      <c r="G10" s="125"/>
    </row>
    <row r="11" spans="1:7" ht="24" x14ac:dyDescent="0.45">
      <c r="A11" s="14" t="s">
        <v>43</v>
      </c>
      <c r="B11" s="330">
        <v>43313</v>
      </c>
      <c r="C11" s="330"/>
      <c r="D11" s="330"/>
      <c r="E11" s="330"/>
      <c r="F11" s="330"/>
      <c r="G11" s="125"/>
    </row>
    <row r="12" spans="1:7" ht="24" x14ac:dyDescent="0.45">
      <c r="A12" s="14" t="s">
        <v>239</v>
      </c>
      <c r="B12" s="328">
        <f>D549</f>
        <v>0.84132841328413288</v>
      </c>
      <c r="C12" s="328"/>
      <c r="D12" s="328"/>
      <c r="E12" s="328"/>
      <c r="F12" s="328"/>
      <c r="G12" s="125"/>
    </row>
    <row r="13" spans="1:7" ht="22.5" x14ac:dyDescent="0.45">
      <c r="D13" s="329"/>
      <c r="E13" s="329"/>
      <c r="F13" s="329"/>
      <c r="G13" s="32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43313</v>
      </c>
      <c r="B16" s="188"/>
      <c r="C16" s="188"/>
      <c r="D16" s="188"/>
      <c r="E16" s="188"/>
      <c r="F16" s="202"/>
    </row>
    <row r="17" spans="1:8" ht="16.5" customHeight="1" x14ac:dyDescent="0.3">
      <c r="A17" s="312" t="s">
        <v>30</v>
      </c>
      <c r="B17" s="313" t="s">
        <v>31</v>
      </c>
      <c r="C17" s="313"/>
      <c r="D17" s="313" t="s">
        <v>46</v>
      </c>
      <c r="E17" s="314" t="s">
        <v>310</v>
      </c>
      <c r="F17" s="314" t="s">
        <v>358</v>
      </c>
    </row>
    <row r="18" spans="1:8" ht="16.5" customHeight="1" x14ac:dyDescent="0.3">
      <c r="A18" s="312"/>
      <c r="B18" s="41" t="s">
        <v>34</v>
      </c>
      <c r="C18" s="41" t="s">
        <v>33</v>
      </c>
      <c r="D18" s="313"/>
      <c r="E18" s="314"/>
      <c r="F18" s="314"/>
    </row>
    <row r="19" spans="1:8" x14ac:dyDescent="0.3">
      <c r="A19" s="12"/>
    </row>
    <row r="20" spans="1:8" ht="18" x14ac:dyDescent="0.3">
      <c r="A20" s="192" t="s">
        <v>1</v>
      </c>
      <c r="B20" s="193"/>
      <c r="C20" s="193"/>
      <c r="D20" s="193"/>
      <c r="E20" s="193"/>
      <c r="F20" s="203"/>
    </row>
    <row r="21" spans="1:8" ht="33" x14ac:dyDescent="0.3">
      <c r="A21" s="70" t="s">
        <v>10</v>
      </c>
      <c r="B21" s="130">
        <v>1</v>
      </c>
      <c r="C21" s="130"/>
      <c r="D21" s="95" t="s">
        <v>574</v>
      </c>
      <c r="E21" s="94"/>
      <c r="F21" s="204"/>
      <c r="H21" s="12" t="s">
        <v>356</v>
      </c>
    </row>
    <row r="22" spans="1:8" ht="49.5" x14ac:dyDescent="0.3">
      <c r="A22" s="70" t="s">
        <v>188</v>
      </c>
      <c r="B22" s="130">
        <v>0</v>
      </c>
      <c r="C22" s="130"/>
      <c r="D22" s="95" t="s">
        <v>575</v>
      </c>
      <c r="E22" s="94" t="s">
        <v>576</v>
      </c>
      <c r="F22" s="204"/>
      <c r="H22" s="12" t="s">
        <v>357</v>
      </c>
    </row>
    <row r="23" spans="1:8" x14ac:dyDescent="0.3">
      <c r="A23" s="70" t="s">
        <v>89</v>
      </c>
      <c r="B23" s="130">
        <v>2</v>
      </c>
      <c r="C23" s="130"/>
      <c r="D23" s="95"/>
      <c r="E23" s="94"/>
      <c r="F23" s="204"/>
    </row>
    <row r="24" spans="1:8" s="112" customFormat="1" x14ac:dyDescent="0.3">
      <c r="A24" s="55" t="s">
        <v>264</v>
      </c>
      <c r="B24" s="130">
        <v>2</v>
      </c>
      <c r="C24" s="131"/>
      <c r="D24" s="112" t="s">
        <v>577</v>
      </c>
      <c r="E24" s="116"/>
      <c r="F24" s="204"/>
      <c r="G24" s="127"/>
    </row>
    <row r="25" spans="1:8" x14ac:dyDescent="0.3">
      <c r="A25" s="5" t="s">
        <v>36</v>
      </c>
      <c r="B25" s="5"/>
      <c r="C25" s="5"/>
      <c r="D25" s="5">
        <f>SUM(B21:C24)</f>
        <v>5</v>
      </c>
    </row>
    <row r="26" spans="1:8" x14ac:dyDescent="0.3">
      <c r="A26" s="5" t="s">
        <v>35</v>
      </c>
      <c r="B26" s="132"/>
      <c r="C26" s="133"/>
      <c r="D26" s="134">
        <f>D25/(COUNT(B21:C24)*2)</f>
        <v>0.625</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 xml:space="preserve"> 0</v>
      </c>
      <c r="D30" s="95"/>
      <c r="E30" s="94"/>
      <c r="F30" s="204"/>
    </row>
    <row r="31" spans="1:8" x14ac:dyDescent="0.3">
      <c r="A31" s="70" t="s">
        <v>401</v>
      </c>
      <c r="B31" s="130">
        <v>2</v>
      </c>
      <c r="C31" s="136"/>
      <c r="D31" s="95"/>
      <c r="E31" s="94"/>
      <c r="F31" s="204"/>
    </row>
    <row r="32" spans="1:8" ht="45" x14ac:dyDescent="0.3">
      <c r="A32" s="70" t="s">
        <v>152</v>
      </c>
      <c r="B32" s="130">
        <v>2</v>
      </c>
      <c r="C32" s="136"/>
      <c r="D32" s="137"/>
      <c r="E32" s="94"/>
      <c r="F32" s="204"/>
    </row>
    <row r="33" spans="1:7" ht="30" x14ac:dyDescent="0.3">
      <c r="A33" s="4" t="s">
        <v>51</v>
      </c>
      <c r="B33" s="130">
        <v>2</v>
      </c>
      <c r="C33" s="136"/>
      <c r="D33" s="240"/>
      <c r="E33" s="94"/>
      <c r="F33" s="204"/>
    </row>
    <row r="34" spans="1:7" ht="82.5" x14ac:dyDescent="0.3">
      <c r="A34" s="216" t="s">
        <v>153</v>
      </c>
      <c r="B34" s="130">
        <v>2</v>
      </c>
      <c r="C34" s="136" t="str">
        <f>IF(B34=0," -5"," 0")</f>
        <v xml:space="preserve"> 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2" t="s">
        <v>379</v>
      </c>
      <c r="B38" s="323"/>
      <c r="C38" s="323"/>
      <c r="D38" s="323"/>
      <c r="E38" s="323"/>
      <c r="F38" s="324"/>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t="str">
        <f>IF(D41=1, 2, IF(AND(D41&lt;1,D41&gt;0), 1, IF(D41=0,"0","NA")))</f>
        <v>0</v>
      </c>
      <c r="C41" s="130"/>
      <c r="D41" s="281">
        <f>IFERROR(E41/F41,"N.A")</f>
        <v>0</v>
      </c>
      <c r="E41" s="282">
        <f>COUNTIF('A2 Exploitation'!F21:F40,"ok")</f>
        <v>0</v>
      </c>
      <c r="F41" s="283">
        <f>COUNTA('A2 Exploitation'!F21:F40)</f>
        <v>1</v>
      </c>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27</v>
      </c>
    </row>
    <row r="46" spans="1:7" ht="18" x14ac:dyDescent="0.35">
      <c r="A46" s="42" t="s">
        <v>198</v>
      </c>
      <c r="B46" s="141"/>
      <c r="C46" s="142"/>
      <c r="D46" s="144">
        <f>D45/(COUNT(B29:C37,B21:C24,B39:C41)*2)</f>
        <v>0.9</v>
      </c>
    </row>
    <row r="47" spans="1:7" x14ac:dyDescent="0.3">
      <c r="A47" s="145"/>
      <c r="B47" s="124"/>
      <c r="C47" s="135"/>
      <c r="D47" s="124"/>
    </row>
    <row r="48" spans="1:7" ht="18" x14ac:dyDescent="0.35">
      <c r="A48" s="185" t="s">
        <v>124</v>
      </c>
      <c r="B48" s="185"/>
      <c r="C48" s="185"/>
      <c r="D48" s="185"/>
      <c r="E48" s="185"/>
      <c r="F48" s="201"/>
    </row>
    <row r="49" spans="1:7" x14ac:dyDescent="0.3">
      <c r="A49" s="146">
        <f>B11</f>
        <v>43313</v>
      </c>
      <c r="B49" s="124"/>
      <c r="C49" s="135"/>
      <c r="D49" s="124"/>
    </row>
    <row r="50" spans="1:7" x14ac:dyDescent="0.3">
      <c r="A50" s="312" t="s">
        <v>30</v>
      </c>
      <c r="B50" s="313" t="s">
        <v>31</v>
      </c>
      <c r="C50" s="313"/>
      <c r="D50" s="313" t="s">
        <v>46</v>
      </c>
      <c r="E50" s="314" t="s">
        <v>310</v>
      </c>
      <c r="F50" s="314" t="s">
        <v>360</v>
      </c>
      <c r="G50" s="127"/>
    </row>
    <row r="51" spans="1:7" x14ac:dyDescent="0.3">
      <c r="A51" s="312"/>
      <c r="B51" s="41" t="s">
        <v>34</v>
      </c>
      <c r="C51" s="41" t="s">
        <v>33</v>
      </c>
      <c r="D51" s="313"/>
      <c r="E51" s="314"/>
      <c r="F51" s="314"/>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t="s">
        <v>578</v>
      </c>
      <c r="E56" s="106"/>
      <c r="F56" s="204"/>
    </row>
    <row r="57" spans="1:7" x14ac:dyDescent="0.3">
      <c r="A57" s="10" t="s">
        <v>27</v>
      </c>
      <c r="B57" s="130">
        <v>2</v>
      </c>
      <c r="C57" s="130"/>
      <c r="D57" s="138"/>
      <c r="E57" s="94"/>
      <c r="F57" s="204"/>
    </row>
    <row r="58" spans="1:7" ht="33" x14ac:dyDescent="0.3">
      <c r="A58" s="18" t="s">
        <v>128</v>
      </c>
      <c r="B58" s="130">
        <v>0</v>
      </c>
      <c r="C58" s="130"/>
      <c r="D58" s="138" t="s">
        <v>579</v>
      </c>
      <c r="E58" s="95" t="s">
        <v>664</v>
      </c>
      <c r="F58" s="204"/>
    </row>
    <row r="59" spans="1:7" ht="17.25" x14ac:dyDescent="0.35">
      <c r="A59" s="261" t="s">
        <v>7</v>
      </c>
      <c r="B59" s="130">
        <v>2</v>
      </c>
      <c r="C59" s="136" t="str">
        <f>IF(B59=0, -10, IF(B59=1, -5, "0"))</f>
        <v>0</v>
      </c>
      <c r="D59" s="129"/>
      <c r="E59" s="94"/>
      <c r="F59" s="204"/>
    </row>
    <row r="60" spans="1:7" x14ac:dyDescent="0.3">
      <c r="A60" s="7" t="s">
        <v>26</v>
      </c>
      <c r="B60" s="130" t="s">
        <v>32</v>
      </c>
      <c r="C60" s="148"/>
      <c r="D60" s="129"/>
      <c r="E60" s="94"/>
      <c r="F60" s="204"/>
    </row>
    <row r="61" spans="1:7" x14ac:dyDescent="0.3">
      <c r="A61" s="5" t="s">
        <v>36</v>
      </c>
      <c r="B61" s="5"/>
      <c r="C61" s="5"/>
      <c r="D61" s="5">
        <f>SUM(B53:C60)</f>
        <v>10</v>
      </c>
    </row>
    <row r="62" spans="1:7" x14ac:dyDescent="0.3">
      <c r="A62" s="5" t="s">
        <v>35</v>
      </c>
      <c r="B62" s="132"/>
      <c r="C62" s="133"/>
      <c r="D62" s="134">
        <f>D61/(COUNT(B53:C60)*2)</f>
        <v>0.83333333333333337</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 xml:space="preserve"> 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99" x14ac:dyDescent="0.3">
      <c r="A74" s="209" t="s">
        <v>393</v>
      </c>
      <c r="B74" s="130">
        <v>1</v>
      </c>
      <c r="C74" s="150" t="str">
        <f>IF(B74=0, -5," 0")</f>
        <v xml:space="preserve"> 0</v>
      </c>
      <c r="D74" s="290" t="s">
        <v>580</v>
      </c>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t="s">
        <v>32</v>
      </c>
      <c r="C78" s="150"/>
      <c r="D78" s="223" t="s">
        <v>581</v>
      </c>
      <c r="E78" s="67"/>
      <c r="F78" s="204"/>
      <c r="G78" s="214"/>
    </row>
    <row r="79" spans="1:7" s="112" customFormat="1" x14ac:dyDescent="0.3">
      <c r="A79" s="209" t="s">
        <v>155</v>
      </c>
      <c r="B79" s="130">
        <v>2</v>
      </c>
      <c r="C79" s="150" t="str">
        <f>IF(B79=0, -5," 0")</f>
        <v xml:space="preserve"> 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t="s">
        <v>32</v>
      </c>
      <c r="C83" s="213"/>
      <c r="D83" s="151"/>
      <c r="E83" s="106"/>
      <c r="F83" s="205"/>
      <c r="G83" s="127"/>
    </row>
    <row r="84" spans="1:7" x14ac:dyDescent="0.3">
      <c r="A84" s="5" t="s">
        <v>36</v>
      </c>
      <c r="B84" s="5"/>
      <c r="C84" s="5"/>
      <c r="D84" s="59">
        <f>SUM(B65:C83)</f>
        <v>29</v>
      </c>
    </row>
    <row r="85" spans="1:7" x14ac:dyDescent="0.3">
      <c r="A85" s="5" t="s">
        <v>35</v>
      </c>
      <c r="B85" s="132"/>
      <c r="C85" s="133"/>
      <c r="D85" s="134">
        <f>D84/(COUNT(B65:C83)*2)</f>
        <v>0.96666666666666667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ht="132" x14ac:dyDescent="0.3">
      <c r="A92" s="70" t="s">
        <v>384</v>
      </c>
      <c r="B92" s="130">
        <v>0</v>
      </c>
      <c r="C92" s="218"/>
      <c r="D92" s="147" t="s">
        <v>665</v>
      </c>
      <c r="E92" s="116" t="s">
        <v>582</v>
      </c>
      <c r="F92" s="204"/>
    </row>
    <row r="93" spans="1:7" ht="30" x14ac:dyDescent="0.3">
      <c r="A93" s="4" t="s">
        <v>359</v>
      </c>
      <c r="B93" s="130">
        <v>2</v>
      </c>
      <c r="C93" s="130"/>
      <c r="D93" s="129"/>
      <c r="E93" s="94"/>
      <c r="F93" s="204"/>
    </row>
    <row r="94" spans="1:7" x14ac:dyDescent="0.3">
      <c r="A94" s="322" t="s">
        <v>379</v>
      </c>
      <c r="B94" s="323"/>
      <c r="C94" s="323"/>
      <c r="D94" s="323"/>
      <c r="E94" s="323"/>
      <c r="F94" s="324"/>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t="s">
        <v>583</v>
      </c>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COUNTIF('A2 Exploitation'!F53:F98,"ok")</f>
        <v>1</v>
      </c>
      <c r="F99" s="283">
        <f>COUNTA('A2 Exploitation'!F53:F98)</f>
        <v>1</v>
      </c>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59</v>
      </c>
    </row>
    <row r="103" spans="1:7" ht="18" x14ac:dyDescent="0.35">
      <c r="A103" s="42" t="s">
        <v>199</v>
      </c>
      <c r="B103" s="152"/>
      <c r="C103" s="153"/>
      <c r="D103" s="144">
        <f>D102/(COUNT(B88:C93,B53:C60,B65:C83,B95:C99)*2)</f>
        <v>0.921875</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43313</v>
      </c>
      <c r="B106" s="124"/>
      <c r="C106" s="135"/>
      <c r="D106" s="124"/>
    </row>
    <row r="107" spans="1:7" x14ac:dyDescent="0.3">
      <c r="A107" s="312" t="s">
        <v>30</v>
      </c>
      <c r="B107" s="313" t="s">
        <v>31</v>
      </c>
      <c r="C107" s="313"/>
      <c r="D107" s="313" t="s">
        <v>46</v>
      </c>
      <c r="E107" s="314" t="s">
        <v>310</v>
      </c>
      <c r="F107" s="314" t="s">
        <v>360</v>
      </c>
    </row>
    <row r="108" spans="1:7" x14ac:dyDescent="0.3">
      <c r="A108" s="312"/>
      <c r="B108" s="41" t="s">
        <v>34</v>
      </c>
      <c r="C108" s="41" t="s">
        <v>33</v>
      </c>
      <c r="D108" s="313"/>
      <c r="E108" s="314"/>
      <c r="F108" s="314"/>
      <c r="G108" s="214"/>
    </row>
    <row r="109" spans="1:7" x14ac:dyDescent="0.3">
      <c r="A109" s="196" t="s">
        <v>58</v>
      </c>
      <c r="B109" s="197"/>
      <c r="C109" s="197"/>
      <c r="D109" s="197"/>
      <c r="E109" s="197"/>
      <c r="F109" s="197"/>
    </row>
    <row r="110" spans="1:7" ht="33" x14ac:dyDescent="0.3">
      <c r="A110" s="7" t="s">
        <v>53</v>
      </c>
      <c r="B110" s="130">
        <v>1</v>
      </c>
      <c r="C110" s="130"/>
      <c r="D110" s="95" t="s">
        <v>584</v>
      </c>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t="s">
        <v>32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11</v>
      </c>
    </row>
    <row r="118" spans="1:6" x14ac:dyDescent="0.3">
      <c r="A118" s="5" t="s">
        <v>35</v>
      </c>
      <c r="B118" s="132"/>
      <c r="C118" s="133"/>
      <c r="D118" s="134">
        <f>D117/(COUNT(B110:C116)*2)</f>
        <v>0.91666666666666663</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1</v>
      </c>
      <c r="C121" s="130"/>
      <c r="D121" s="113" t="s">
        <v>585</v>
      </c>
      <c r="E121" s="113"/>
      <c r="F121" s="204"/>
    </row>
    <row r="122" spans="1:6" x14ac:dyDescent="0.3">
      <c r="A122" s="4" t="s">
        <v>65</v>
      </c>
      <c r="B122" s="130">
        <v>2</v>
      </c>
      <c r="C122" s="130"/>
      <c r="D122" s="113"/>
      <c r="E122" s="106"/>
      <c r="F122" s="204"/>
    </row>
    <row r="123" spans="1:6" x14ac:dyDescent="0.3">
      <c r="A123" s="70" t="s">
        <v>253</v>
      </c>
      <c r="B123" s="130" t="s">
        <v>32</v>
      </c>
      <c r="C123" s="130"/>
      <c r="D123" s="156"/>
      <c r="E123" s="106"/>
      <c r="F123" s="204"/>
    </row>
    <row r="124" spans="1:6" x14ac:dyDescent="0.3">
      <c r="A124" s="4" t="s">
        <v>59</v>
      </c>
      <c r="B124" s="130">
        <v>2</v>
      </c>
      <c r="C124" s="130"/>
      <c r="D124" s="157"/>
      <c r="E124" s="95"/>
      <c r="F124" s="204"/>
    </row>
    <row r="125" spans="1:6" ht="66" x14ac:dyDescent="0.3">
      <c r="A125" s="209" t="s">
        <v>159</v>
      </c>
      <c r="B125" s="130">
        <v>0</v>
      </c>
      <c r="C125" s="130">
        <f>IF(B125=0, -5, "0")</f>
        <v>-5</v>
      </c>
      <c r="D125" s="226" t="s">
        <v>586</v>
      </c>
      <c r="E125" s="95" t="s">
        <v>587</v>
      </c>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554</v>
      </c>
      <c r="B129" s="130">
        <v>2</v>
      </c>
      <c r="C129" s="213" t="str">
        <f>IF(B129=0, -5, "0")</f>
        <v>0</v>
      </c>
      <c r="D129" s="116"/>
      <c r="E129" s="116"/>
      <c r="F129" s="204"/>
      <c r="G129" s="127"/>
    </row>
    <row r="130" spans="1:7" ht="99" x14ac:dyDescent="0.3">
      <c r="A130" s="70" t="s">
        <v>240</v>
      </c>
      <c r="B130" s="130">
        <v>0</v>
      </c>
      <c r="C130" s="131"/>
      <c r="D130" s="138" t="s">
        <v>588</v>
      </c>
      <c r="E130" s="116" t="s">
        <v>666</v>
      </c>
      <c r="F130" s="204"/>
    </row>
    <row r="131" spans="1:7" ht="30" x14ac:dyDescent="0.3">
      <c r="A131" s="209" t="s">
        <v>380</v>
      </c>
      <c r="B131" s="130">
        <v>2</v>
      </c>
      <c r="C131" s="213" t="str">
        <f>IF(B131=0, -5," 0")</f>
        <v xml:space="preserve"> 0</v>
      </c>
      <c r="D131" s="95" t="s">
        <v>589</v>
      </c>
      <c r="E131" s="95"/>
      <c r="F131" s="204"/>
      <c r="G131" s="127"/>
    </row>
    <row r="132" spans="1:7" ht="181.5" x14ac:dyDescent="0.3">
      <c r="A132" s="210" t="s">
        <v>157</v>
      </c>
      <c r="B132" s="130">
        <v>0</v>
      </c>
      <c r="C132" s="150">
        <f>IF(B132=0, -5, "0")</f>
        <v>-5</v>
      </c>
      <c r="D132" s="290" t="s">
        <v>590</v>
      </c>
      <c r="E132" s="95" t="s">
        <v>591</v>
      </c>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1</v>
      </c>
      <c r="C134" s="150" t="str">
        <f>IF(B134=0, -5, "0")</f>
        <v>0</v>
      </c>
      <c r="D134" s="116" t="s">
        <v>592</v>
      </c>
      <c r="E134" s="106"/>
      <c r="F134" s="204"/>
      <c r="G134" s="127"/>
    </row>
    <row r="135" spans="1:7" x14ac:dyDescent="0.3">
      <c r="A135" s="8" t="s">
        <v>75</v>
      </c>
      <c r="B135" s="130">
        <v>2</v>
      </c>
      <c r="C135" s="130"/>
      <c r="D135" s="95"/>
      <c r="E135" s="94"/>
      <c r="F135" s="204"/>
      <c r="G135" s="127"/>
    </row>
    <row r="136" spans="1:7" ht="40.5" customHeight="1" x14ac:dyDescent="0.3">
      <c r="A136" s="70" t="s">
        <v>178</v>
      </c>
      <c r="B136" s="130">
        <v>1</v>
      </c>
      <c r="C136" s="130"/>
      <c r="D136" s="95" t="s">
        <v>569</v>
      </c>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15</v>
      </c>
    </row>
    <row r="140" spans="1:7" x14ac:dyDescent="0.3">
      <c r="A140" s="5" t="s">
        <v>35</v>
      </c>
      <c r="B140" s="132"/>
      <c r="C140" s="133"/>
      <c r="D140" s="134">
        <f>D139/(COUNT(B121:C138)*2)</f>
        <v>0.39473684210526316</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1</v>
      </c>
      <c r="C153" s="140"/>
      <c r="D153" s="281">
        <f>IFERROR(E153/F153,"N.A")</f>
        <v>0.5</v>
      </c>
      <c r="E153" s="282">
        <f>COUNTIF('A2 Exploitation'!F110:F152,"ok")</f>
        <v>3</v>
      </c>
      <c r="F153" s="283">
        <f>COUNTA('A2 Exploitation'!F110:F152)</f>
        <v>6</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45</v>
      </c>
    </row>
    <row r="158" spans="1:7" ht="18" x14ac:dyDescent="0.35">
      <c r="A158" s="42" t="s">
        <v>200</v>
      </c>
      <c r="B158" s="152"/>
      <c r="C158" s="153"/>
      <c r="D158" s="144">
        <f>D157/(COUNT(B143:C147,B110:C116,B121:C138,B149:C153)*2)</f>
        <v>0.6428571428571429</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43313</v>
      </c>
      <c r="B161" s="124"/>
      <c r="C161" s="135"/>
      <c r="D161" s="127"/>
    </row>
    <row r="162" spans="1:7" x14ac:dyDescent="0.3">
      <c r="A162" s="312" t="s">
        <v>30</v>
      </c>
      <c r="B162" s="313" t="s">
        <v>31</v>
      </c>
      <c r="C162" s="313"/>
      <c r="D162" s="313" t="s">
        <v>46</v>
      </c>
      <c r="E162" s="314" t="s">
        <v>310</v>
      </c>
      <c r="F162" s="314" t="s">
        <v>360</v>
      </c>
      <c r="G162" s="127"/>
    </row>
    <row r="163" spans="1:7" x14ac:dyDescent="0.3">
      <c r="A163" s="312"/>
      <c r="B163" s="41" t="s">
        <v>34</v>
      </c>
      <c r="C163" s="41" t="s">
        <v>33</v>
      </c>
      <c r="D163" s="313"/>
      <c r="E163" s="314"/>
      <c r="F163" s="314"/>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1</v>
      </c>
      <c r="C176" s="130"/>
      <c r="D176" s="113" t="s">
        <v>593</v>
      </c>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t="s">
        <v>32</v>
      </c>
      <c r="C183" s="150"/>
      <c r="D183" s="226"/>
      <c r="E183" s="116"/>
      <c r="F183" s="204"/>
      <c r="G183" s="127"/>
    </row>
    <row r="184" spans="1:7" x14ac:dyDescent="0.3">
      <c r="A184" s="210" t="s">
        <v>363</v>
      </c>
      <c r="B184" s="130">
        <v>2</v>
      </c>
      <c r="C184" s="150" t="str">
        <f>IF(B184=0, -5, "0")</f>
        <v>0</v>
      </c>
      <c r="D184" s="157"/>
      <c r="E184" s="95"/>
      <c r="F184" s="204"/>
    </row>
    <row r="185" spans="1:7" ht="49.5" x14ac:dyDescent="0.3">
      <c r="A185" s="70" t="s">
        <v>136</v>
      </c>
      <c r="B185" s="130">
        <v>0</v>
      </c>
      <c r="C185" s="130"/>
      <c r="D185" s="147" t="s">
        <v>594</v>
      </c>
      <c r="E185" s="95" t="s">
        <v>595</v>
      </c>
      <c r="F185" s="204"/>
    </row>
    <row r="186" spans="1:7" ht="69" customHeight="1" x14ac:dyDescent="0.35">
      <c r="A186" s="276" t="s">
        <v>186</v>
      </c>
      <c r="B186" s="130">
        <v>1</v>
      </c>
      <c r="C186" s="136" t="str">
        <f>IF(B186=0, -10, "0")</f>
        <v>0</v>
      </c>
      <c r="D186" s="292" t="s">
        <v>596</v>
      </c>
      <c r="E186" s="94"/>
      <c r="F186" s="204"/>
    </row>
    <row r="187" spans="1:7" x14ac:dyDescent="0.3">
      <c r="A187" s="70" t="s">
        <v>251</v>
      </c>
      <c r="B187" s="130" t="s">
        <v>32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1</v>
      </c>
      <c r="C190" s="150" t="str">
        <f>IF(B190=0, -5, "0")</f>
        <v>0</v>
      </c>
      <c r="D190" s="116" t="s">
        <v>592</v>
      </c>
      <c r="E190" s="106"/>
      <c r="F190" s="204"/>
    </row>
    <row r="191" spans="1:7" x14ac:dyDescent="0.3">
      <c r="A191" s="8" t="s">
        <v>75</v>
      </c>
      <c r="B191" s="130">
        <v>2</v>
      </c>
      <c r="C191" s="130"/>
      <c r="D191" s="116"/>
      <c r="E191" s="94"/>
      <c r="F191" s="204"/>
    </row>
    <row r="192" spans="1:7" ht="88.5" customHeight="1" x14ac:dyDescent="0.3">
      <c r="A192" s="70" t="s">
        <v>178</v>
      </c>
      <c r="B192" s="130">
        <v>1</v>
      </c>
      <c r="C192" s="130"/>
      <c r="D192" s="116" t="s">
        <v>667</v>
      </c>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18" t="s">
        <v>379</v>
      </c>
      <c r="B195" s="318"/>
      <c r="C195" s="318"/>
      <c r="D195" s="318"/>
      <c r="E195" s="318"/>
      <c r="F195" s="318"/>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657</v>
      </c>
      <c r="B197" s="130">
        <v>2</v>
      </c>
      <c r="C197" s="131"/>
      <c r="D197" s="116"/>
      <c r="E197" s="106"/>
      <c r="F197" s="204"/>
      <c r="G197" s="127"/>
    </row>
    <row r="198" spans="1:7" s="112" customFormat="1" ht="33" customHeight="1" x14ac:dyDescent="0.3">
      <c r="A198" s="10" t="s">
        <v>658</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1</v>
      </c>
      <c r="C200" s="130"/>
      <c r="D200" s="281">
        <f>IFERROR(E200/F200,"N.A")</f>
        <v>0.83333333333333337</v>
      </c>
      <c r="E200" s="282">
        <f>COUNTIF('A2 Exploitation'!F165:F199,"ok")</f>
        <v>5</v>
      </c>
      <c r="F200" s="283">
        <f>COUNTA('A2 Exploitation'!F165:F199)</f>
        <v>6</v>
      </c>
      <c r="G200" s="127"/>
    </row>
    <row r="201" spans="1:7" x14ac:dyDescent="0.3">
      <c r="A201" s="59" t="s">
        <v>36</v>
      </c>
      <c r="B201" s="59"/>
      <c r="C201" s="59"/>
      <c r="D201" s="59">
        <f>SUM(B176:C194,B196:C200)</f>
        <v>37</v>
      </c>
    </row>
    <row r="202" spans="1:7" x14ac:dyDescent="0.3">
      <c r="A202" s="5" t="s">
        <v>35</v>
      </c>
      <c r="B202" s="132"/>
      <c r="C202" s="133"/>
      <c r="D202" s="134">
        <f>D201/(COUNT(B176:C194,B196:C200)*2)</f>
        <v>0.84090909090909094</v>
      </c>
    </row>
    <row r="203" spans="1:7" x14ac:dyDescent="0.3">
      <c r="A203" s="145"/>
      <c r="B203" s="124"/>
      <c r="C203" s="135"/>
      <c r="D203" s="124"/>
    </row>
    <row r="204" spans="1:7" ht="18" x14ac:dyDescent="0.35">
      <c r="A204" s="42" t="s">
        <v>126</v>
      </c>
      <c r="B204" s="152"/>
      <c r="C204" s="153"/>
      <c r="D204" s="143">
        <f>SUM(D172,D201)</f>
        <v>51</v>
      </c>
    </row>
    <row r="205" spans="1:7" ht="18" x14ac:dyDescent="0.35">
      <c r="A205" s="42" t="s">
        <v>201</v>
      </c>
      <c r="B205" s="152"/>
      <c r="C205" s="153"/>
      <c r="D205" s="144">
        <f>D204/(COUNT(B165:C171,B176:C194,B196:C200)*2)</f>
        <v>0.87931034482758619</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43313</v>
      </c>
      <c r="B208" s="124"/>
      <c r="C208" s="135"/>
      <c r="D208" s="124"/>
    </row>
    <row r="209" spans="1:7" x14ac:dyDescent="0.3">
      <c r="A209" s="312" t="s">
        <v>30</v>
      </c>
      <c r="B209" s="313" t="s">
        <v>31</v>
      </c>
      <c r="C209" s="313"/>
      <c r="D209" s="313" t="s">
        <v>46</v>
      </c>
      <c r="E209" s="314" t="s">
        <v>310</v>
      </c>
      <c r="F209" s="314" t="s">
        <v>360</v>
      </c>
      <c r="G209" s="127"/>
    </row>
    <row r="210" spans="1:7" x14ac:dyDescent="0.3">
      <c r="A210" s="312"/>
      <c r="B210" s="41" t="s">
        <v>34</v>
      </c>
      <c r="C210" s="41" t="s">
        <v>33</v>
      </c>
      <c r="D210" s="313"/>
      <c r="E210" s="314"/>
      <c r="F210" s="314"/>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t="s">
        <v>32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18</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49.5" x14ac:dyDescent="0.3">
      <c r="A231" s="70" t="s">
        <v>59</v>
      </c>
      <c r="B231" s="130">
        <v>1</v>
      </c>
      <c r="C231" s="130"/>
      <c r="D231" s="138" t="s">
        <v>597</v>
      </c>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t="s">
        <v>32</v>
      </c>
      <c r="C235" s="150">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t="s">
        <v>32</v>
      </c>
      <c r="C237" s="130"/>
      <c r="D237" s="95"/>
      <c r="E237" s="94"/>
      <c r="F237" s="204"/>
      <c r="G237" s="127"/>
    </row>
    <row r="238" spans="1:7" ht="231" x14ac:dyDescent="0.3">
      <c r="A238" s="209" t="s">
        <v>66</v>
      </c>
      <c r="B238" s="130">
        <v>0</v>
      </c>
      <c r="C238" s="150">
        <f>IF(B238=0, -5, "0")</f>
        <v>-5</v>
      </c>
      <c r="D238" s="292" t="s">
        <v>659</v>
      </c>
      <c r="E238" s="95" t="s">
        <v>660</v>
      </c>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22</v>
      </c>
    </row>
    <row r="245" spans="1:7" x14ac:dyDescent="0.3">
      <c r="A245" s="5" t="s">
        <v>35</v>
      </c>
      <c r="B245" s="132"/>
      <c r="C245" s="133"/>
      <c r="D245" s="134">
        <f>D244/(COUNT(B226:C243)*2)</f>
        <v>0.6470588235294118</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8" t="s">
        <v>379</v>
      </c>
      <c r="B256" s="318"/>
      <c r="C256" s="318"/>
      <c r="D256" s="318"/>
      <c r="E256" s="318"/>
      <c r="F256" s="318"/>
    </row>
    <row r="257" spans="1:7" ht="31.5" customHeight="1" x14ac:dyDescent="0.3">
      <c r="A257" s="58" t="s">
        <v>361</v>
      </c>
      <c r="B257" s="130">
        <v>0</v>
      </c>
      <c r="C257" s="227"/>
      <c r="D257" s="293" t="s">
        <v>598</v>
      </c>
      <c r="E257" s="293" t="s">
        <v>599</v>
      </c>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1</v>
      </c>
      <c r="C261" s="140"/>
      <c r="D261" s="281">
        <f>IFERROR(E261/F261,"N.A")</f>
        <v>0.5</v>
      </c>
      <c r="E261" s="282">
        <f>COUNTIF('A2 Exploitation'!F212:F260,"ok")</f>
        <v>2</v>
      </c>
      <c r="F261" s="283">
        <f>COUNTA('A2 Exploitation'!F212:F260)</f>
        <v>4</v>
      </c>
    </row>
    <row r="262" spans="1:7" x14ac:dyDescent="0.3">
      <c r="A262" s="5" t="s">
        <v>36</v>
      </c>
      <c r="B262" s="5"/>
      <c r="C262" s="5"/>
      <c r="D262" s="5">
        <f>SUM(B248:C255,B257:C261)</f>
        <v>19</v>
      </c>
    </row>
    <row r="263" spans="1:7" x14ac:dyDescent="0.3">
      <c r="A263" s="5" t="s">
        <v>35</v>
      </c>
      <c r="B263" s="132"/>
      <c r="C263" s="133"/>
      <c r="D263" s="134">
        <f>D262/(COUNT(B248:C255,B257:C261)*2)</f>
        <v>0.86363636363636365</v>
      </c>
    </row>
    <row r="264" spans="1:7" x14ac:dyDescent="0.3">
      <c r="A264" s="145"/>
      <c r="B264" s="124"/>
      <c r="C264" s="135"/>
      <c r="D264" s="124"/>
    </row>
    <row r="265" spans="1:7" ht="18" x14ac:dyDescent="0.35">
      <c r="A265" s="42" t="s">
        <v>70</v>
      </c>
      <c r="B265" s="152"/>
      <c r="C265" s="153"/>
      <c r="D265" s="143">
        <f>SUM(D262,D222,D244)</f>
        <v>59</v>
      </c>
    </row>
    <row r="266" spans="1:7" ht="18" x14ac:dyDescent="0.35">
      <c r="A266" s="57" t="s">
        <v>202</v>
      </c>
      <c r="B266" s="160"/>
      <c r="C266" s="161"/>
      <c r="D266" s="162">
        <f>D265/(COUNT(B226:C243,B248:C255,B212:C221,B257:C261)*2)</f>
        <v>0.79729729729729726</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43313</v>
      </c>
      <c r="B269" s="124"/>
      <c r="C269" s="135"/>
      <c r="D269" s="124"/>
      <c r="F269" s="206"/>
      <c r="G269" s="214"/>
    </row>
    <row r="270" spans="1:7" s="16" customFormat="1" x14ac:dyDescent="0.3">
      <c r="A270" s="312" t="s">
        <v>30</v>
      </c>
      <c r="B270" s="313" t="s">
        <v>31</v>
      </c>
      <c r="C270" s="313"/>
      <c r="D270" s="313" t="s">
        <v>46</v>
      </c>
      <c r="E270" s="314" t="s">
        <v>310</v>
      </c>
      <c r="F270" s="314" t="s">
        <v>360</v>
      </c>
      <c r="G270" s="214"/>
    </row>
    <row r="271" spans="1:7" s="16" customFormat="1" x14ac:dyDescent="0.3">
      <c r="A271" s="312"/>
      <c r="B271" s="41" t="s">
        <v>34</v>
      </c>
      <c r="C271" s="41" t="s">
        <v>33</v>
      </c>
      <c r="D271" s="313"/>
      <c r="E271" s="314"/>
      <c r="F271" s="314"/>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66" x14ac:dyDescent="0.3">
      <c r="A279" s="10" t="s">
        <v>174</v>
      </c>
      <c r="B279" s="130">
        <v>1</v>
      </c>
      <c r="C279" s="130"/>
      <c r="D279" s="116" t="s">
        <v>661</v>
      </c>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19</v>
      </c>
      <c r="F285" s="206"/>
      <c r="G285" s="214"/>
    </row>
    <row r="286" spans="1:7" s="16" customFormat="1" x14ac:dyDescent="0.3">
      <c r="A286" s="5" t="s">
        <v>35</v>
      </c>
      <c r="B286" s="132"/>
      <c r="C286" s="133"/>
      <c r="D286" s="134">
        <f>D285/(COUNT(B273:C284)*2)</f>
        <v>0.95</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v>2</v>
      </c>
      <c r="C302" s="150" t="str">
        <f>IF(B302=0, -5," 0")</f>
        <v xml:space="preserve"> 0</v>
      </c>
      <c r="D302" s="243"/>
      <c r="E302" s="106"/>
      <c r="F302" s="204"/>
      <c r="G302" s="214"/>
    </row>
    <row r="303" spans="1:7" s="16" customFormat="1" ht="62.25" customHeight="1" x14ac:dyDescent="0.3">
      <c r="A303" s="191" t="s">
        <v>399</v>
      </c>
      <c r="B303" s="130">
        <v>0</v>
      </c>
      <c r="C303" s="131"/>
      <c r="D303" s="165" t="s">
        <v>600</v>
      </c>
      <c r="E303" s="21" t="s">
        <v>601</v>
      </c>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9" t="s">
        <v>396</v>
      </c>
      <c r="B308" s="320"/>
      <c r="C308" s="320"/>
      <c r="D308" s="320"/>
      <c r="E308" s="320"/>
      <c r="F308" s="321"/>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1</v>
      </c>
      <c r="C313" s="140"/>
      <c r="D313" s="281">
        <f>IFERROR(E313/F313,"N.A")</f>
        <v>0.66666666666666663</v>
      </c>
      <c r="E313" s="282">
        <f>COUNTIF('A2 Exploitation'!F273:F312,"ok")</f>
        <v>2</v>
      </c>
      <c r="F313" s="283">
        <f>COUNTA('A2 Exploitation'!F273:F312)</f>
        <v>3</v>
      </c>
      <c r="G313" s="214"/>
    </row>
    <row r="314" spans="1:7" s="16" customFormat="1" x14ac:dyDescent="0.3">
      <c r="A314" s="5" t="s">
        <v>36</v>
      </c>
      <c r="B314" s="5"/>
      <c r="C314" s="5"/>
      <c r="D314" s="5">
        <f>SUM(B289:C307,B309:C313)</f>
        <v>35</v>
      </c>
      <c r="F314" s="206"/>
      <c r="G314" s="214"/>
    </row>
    <row r="315" spans="1:7" s="16" customFormat="1" x14ac:dyDescent="0.3">
      <c r="A315" s="5" t="s">
        <v>35</v>
      </c>
      <c r="B315" s="132"/>
      <c r="C315" s="133"/>
      <c r="D315" s="134">
        <f>D314/(COUNT(B289:C307,B309:C313)*2)</f>
        <v>0.92105263157894735</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54</v>
      </c>
      <c r="F317" s="206"/>
      <c r="G317" s="214"/>
    </row>
    <row r="318" spans="1:7" s="16" customFormat="1" ht="18" x14ac:dyDescent="0.35">
      <c r="A318" s="42" t="s">
        <v>203</v>
      </c>
      <c r="B318" s="152"/>
      <c r="C318" s="153"/>
      <c r="D318" s="144">
        <f>D317/(COUNT(B273:C284,B289:C307,B309:C313)*2)</f>
        <v>0.93103448275862066</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43313</v>
      </c>
      <c r="B321" s="124"/>
      <c r="C321" s="135"/>
      <c r="D321" s="127"/>
    </row>
    <row r="322" spans="1:7" x14ac:dyDescent="0.3">
      <c r="A322" s="312" t="s">
        <v>30</v>
      </c>
      <c r="B322" s="313" t="s">
        <v>31</v>
      </c>
      <c r="C322" s="313"/>
      <c r="D322" s="313" t="s">
        <v>46</v>
      </c>
      <c r="E322" s="314" t="s">
        <v>310</v>
      </c>
      <c r="F322" s="314" t="s">
        <v>360</v>
      </c>
      <c r="G322" s="127"/>
    </row>
    <row r="323" spans="1:7" x14ac:dyDescent="0.3">
      <c r="A323" s="312"/>
      <c r="B323" s="41" t="s">
        <v>34</v>
      </c>
      <c r="C323" s="41" t="s">
        <v>33</v>
      </c>
      <c r="D323" s="313"/>
      <c r="E323" s="314"/>
      <c r="F323" s="314"/>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ht="33" x14ac:dyDescent="0.3">
      <c r="A339" s="4" t="s">
        <v>5</v>
      </c>
      <c r="B339" s="130">
        <v>1</v>
      </c>
      <c r="C339" s="130"/>
      <c r="D339" s="129" t="s">
        <v>602</v>
      </c>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9" t="s">
        <v>379</v>
      </c>
      <c r="B349" s="320"/>
      <c r="C349" s="320"/>
      <c r="D349" s="320"/>
      <c r="E349" s="320"/>
      <c r="F349" s="320"/>
    </row>
    <row r="350" spans="1:7" s="112" customFormat="1" ht="27.75" customHeight="1" x14ac:dyDescent="0.3">
      <c r="A350" s="55" t="s">
        <v>361</v>
      </c>
      <c r="B350" s="130" t="s">
        <v>32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t="s">
        <v>32</v>
      </c>
      <c r="C352" s="131"/>
      <c r="D352" s="116"/>
      <c r="E352" s="106"/>
      <c r="F352" s="204"/>
      <c r="G352" s="127"/>
    </row>
    <row r="353" spans="1:7" ht="45" x14ac:dyDescent="0.3">
      <c r="A353" s="56" t="s">
        <v>249</v>
      </c>
      <c r="B353" s="280">
        <f>IF(D353=1, 2, IF(AND(D353&lt;1,D353&gt;0), 1, IF(D353=0,"0","NA")))</f>
        <v>2</v>
      </c>
      <c r="C353" s="130"/>
      <c r="D353" s="281">
        <f>IFERROR(E353/F353,"N.A")</f>
        <v>1</v>
      </c>
      <c r="E353" s="282">
        <f>COUNTIF('A2 Exploitation'!F325:F352,"ok")</f>
        <v>1</v>
      </c>
      <c r="F353" s="283">
        <f>COUNTA('A2 Exploitation'!F325:F352)</f>
        <v>1</v>
      </c>
    </row>
    <row r="354" spans="1:7" x14ac:dyDescent="0.3">
      <c r="A354" s="5" t="s">
        <v>36</v>
      </c>
      <c r="B354" s="59"/>
      <c r="C354" s="59"/>
      <c r="D354" s="232">
        <f>SUM(B337:C348,B350:C353)</f>
        <v>25</v>
      </c>
    </row>
    <row r="355" spans="1:7" x14ac:dyDescent="0.3">
      <c r="A355" s="5" t="s">
        <v>35</v>
      </c>
      <c r="B355" s="132"/>
      <c r="C355" s="133"/>
      <c r="D355" s="134">
        <f>D354/(COUNT(B337:C348,B350:C353)*2)</f>
        <v>0.96153846153846156</v>
      </c>
    </row>
    <row r="356" spans="1:7" x14ac:dyDescent="0.3">
      <c r="A356" s="2"/>
      <c r="B356" s="135"/>
      <c r="C356" s="135"/>
      <c r="D356" s="135"/>
    </row>
    <row r="357" spans="1:7" ht="18" x14ac:dyDescent="0.35">
      <c r="A357" s="42" t="s">
        <v>39</v>
      </c>
      <c r="B357" s="152"/>
      <c r="C357" s="153"/>
      <c r="D357" s="143">
        <f>SUM(D354,D333)</f>
        <v>41</v>
      </c>
    </row>
    <row r="358" spans="1:7" ht="18" x14ac:dyDescent="0.35">
      <c r="A358" s="42" t="s">
        <v>204</v>
      </c>
      <c r="B358" s="152"/>
      <c r="C358" s="153"/>
      <c r="D358" s="144">
        <f>D357/(COUNT(B337:C348,B325:C332,B350:C353)*2)</f>
        <v>0.97619047619047616</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43313</v>
      </c>
      <c r="B361" s="124"/>
      <c r="C361" s="135"/>
      <c r="D361" s="124"/>
    </row>
    <row r="362" spans="1:7" x14ac:dyDescent="0.3">
      <c r="A362" s="312" t="s">
        <v>30</v>
      </c>
      <c r="B362" s="313" t="s">
        <v>31</v>
      </c>
      <c r="C362" s="313"/>
      <c r="D362" s="313" t="s">
        <v>46</v>
      </c>
      <c r="E362" s="314" t="s">
        <v>310</v>
      </c>
      <c r="F362" s="314" t="s">
        <v>360</v>
      </c>
      <c r="G362" s="127"/>
    </row>
    <row r="363" spans="1:7" x14ac:dyDescent="0.3">
      <c r="A363" s="312"/>
      <c r="B363" s="41" t="s">
        <v>34</v>
      </c>
      <c r="C363" s="41" t="s">
        <v>33</v>
      </c>
      <c r="D363" s="313"/>
      <c r="E363" s="314"/>
      <c r="F363" s="314"/>
    </row>
    <row r="364" spans="1:7" ht="18" x14ac:dyDescent="0.3">
      <c r="A364" s="194" t="s">
        <v>12</v>
      </c>
      <c r="B364" s="195"/>
      <c r="C364" s="195"/>
      <c r="D364" s="195"/>
      <c r="E364" s="195"/>
      <c r="F364" s="197"/>
    </row>
    <row r="365" spans="1:7" ht="33" x14ac:dyDescent="0.3">
      <c r="A365" s="70" t="s">
        <v>99</v>
      </c>
      <c r="B365" s="130">
        <v>1</v>
      </c>
      <c r="C365" s="130"/>
      <c r="D365" s="113" t="s">
        <v>603</v>
      </c>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13</v>
      </c>
      <c r="G373" s="127"/>
    </row>
    <row r="374" spans="1:7" x14ac:dyDescent="0.3">
      <c r="A374" s="5" t="s">
        <v>35</v>
      </c>
      <c r="B374" s="132"/>
      <c r="C374" s="133"/>
      <c r="D374" s="134">
        <f>D373/(COUNT(B365:C372)*2)</f>
        <v>0.9285714285714286</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82.5" x14ac:dyDescent="0.3">
      <c r="A377" s="70" t="s">
        <v>100</v>
      </c>
      <c r="B377" s="130">
        <v>1</v>
      </c>
      <c r="C377" s="130"/>
      <c r="D377" s="95" t="s">
        <v>662</v>
      </c>
      <c r="E377" s="94"/>
      <c r="F377" s="204"/>
      <c r="G377" s="127"/>
    </row>
    <row r="378" spans="1:7" ht="33.75" x14ac:dyDescent="0.35">
      <c r="A378" s="261" t="s">
        <v>7</v>
      </c>
      <c r="B378" s="130">
        <v>1</v>
      </c>
      <c r="C378" s="136">
        <f>IF(B378=0, -10, IF(B378=1, -5, "0"))</f>
        <v>-5</v>
      </c>
      <c r="D378" s="95" t="s">
        <v>604</v>
      </c>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49.5" x14ac:dyDescent="0.3">
      <c r="A381" s="8" t="s">
        <v>101</v>
      </c>
      <c r="B381" s="130">
        <v>1</v>
      </c>
      <c r="C381" s="130" t="str">
        <f>IF(B381=0, -5," 0")</f>
        <v xml:space="preserve"> 0</v>
      </c>
      <c r="D381" s="149" t="s">
        <v>663</v>
      </c>
      <c r="E381" s="94"/>
      <c r="F381" s="204"/>
      <c r="G381" s="127"/>
    </row>
    <row r="382" spans="1:7" ht="27" customHeight="1" x14ac:dyDescent="0.3">
      <c r="A382" s="70" t="s">
        <v>178</v>
      </c>
      <c r="B382" s="130" t="s">
        <v>32</v>
      </c>
      <c r="C382" s="130"/>
      <c r="D382" s="149"/>
      <c r="E382" s="94"/>
      <c r="F382" s="204"/>
      <c r="G382" s="127"/>
    </row>
    <row r="383" spans="1:7" ht="22.5" customHeight="1" x14ac:dyDescent="0.3">
      <c r="A383" s="318" t="s">
        <v>379</v>
      </c>
      <c r="B383" s="318"/>
      <c r="C383" s="318"/>
      <c r="D383" s="318"/>
      <c r="E383" s="318"/>
      <c r="F383" s="318"/>
      <c r="G383" s="127"/>
    </row>
    <row r="384" spans="1:7" ht="27" customHeight="1" x14ac:dyDescent="0.3">
      <c r="A384" s="70" t="s">
        <v>361</v>
      </c>
      <c r="B384" s="130" t="s">
        <v>32</v>
      </c>
      <c r="C384" s="130"/>
      <c r="D384" s="149"/>
      <c r="E384" s="94"/>
      <c r="F384" s="204"/>
      <c r="G384" s="127"/>
    </row>
    <row r="385" spans="1:7" ht="27" customHeight="1" x14ac:dyDescent="0.3">
      <c r="A385" s="10" t="s">
        <v>391</v>
      </c>
      <c r="B385" s="130" t="s">
        <v>32</v>
      </c>
      <c r="C385" s="130"/>
      <c r="D385" s="113"/>
      <c r="E385" s="94"/>
      <c r="F385" s="204"/>
      <c r="G385" s="127"/>
    </row>
    <row r="386" spans="1:7" ht="45" x14ac:dyDescent="0.3">
      <c r="A386" s="8" t="s">
        <v>249</v>
      </c>
      <c r="B386" s="280">
        <f>IF(D386=1, 2, IF(AND(D386&lt;1,D386&gt;0), 1,IF(D386=0,"0","NA")))</f>
        <v>1</v>
      </c>
      <c r="C386" s="130"/>
      <c r="D386" s="281">
        <f>IFERROR(E386/F386,"N.A")</f>
        <v>0.5</v>
      </c>
      <c r="E386" s="282">
        <f>COUNTIF('A2 Exploitation'!F365:F385,"ok")</f>
        <v>1</v>
      </c>
      <c r="F386" s="283">
        <f>COUNTA('A2 Exploitation'!F365:F385)</f>
        <v>2</v>
      </c>
      <c r="G386" s="127"/>
    </row>
    <row r="387" spans="1:7" ht="39.75" customHeight="1" x14ac:dyDescent="0.3">
      <c r="A387" s="59" t="s">
        <v>36</v>
      </c>
      <c r="B387" s="59"/>
      <c r="C387" s="59"/>
      <c r="D387" s="59">
        <f>SUM(B377:C382,B384:C386)</f>
        <v>3</v>
      </c>
      <c r="G387" s="127"/>
    </row>
    <row r="388" spans="1:7" x14ac:dyDescent="0.3">
      <c r="A388" s="5" t="s">
        <v>35</v>
      </c>
      <c r="B388" s="132"/>
      <c r="C388" s="133"/>
      <c r="D388" s="134">
        <f>D387/(COUNT(B377:C382,B384:C386)*2)</f>
        <v>0.21428571428571427</v>
      </c>
      <c r="G388" s="127"/>
    </row>
    <row r="389" spans="1:7" x14ac:dyDescent="0.3">
      <c r="A389" s="2"/>
      <c r="B389" s="135"/>
      <c r="C389" s="135"/>
      <c r="D389" s="135"/>
      <c r="G389" s="127"/>
    </row>
    <row r="390" spans="1:7" ht="18" x14ac:dyDescent="0.35">
      <c r="A390" s="42" t="s">
        <v>40</v>
      </c>
      <c r="B390" s="152"/>
      <c r="C390" s="153"/>
      <c r="D390" s="143">
        <f>SUM(D387,D373)</f>
        <v>16</v>
      </c>
      <c r="G390" s="127"/>
    </row>
    <row r="391" spans="1:7" ht="18" x14ac:dyDescent="0.35">
      <c r="A391" s="42" t="s">
        <v>205</v>
      </c>
      <c r="B391" s="152"/>
      <c r="C391" s="153"/>
      <c r="D391" s="168">
        <f>D390/(COUNT(B377:C382,B365:C372,B384:C386)*2)</f>
        <v>0.5714285714285714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43313</v>
      </c>
      <c r="B394" s="124"/>
      <c r="C394" s="135"/>
      <c r="D394" s="127"/>
      <c r="G394" s="127"/>
    </row>
    <row r="395" spans="1:7" x14ac:dyDescent="0.3">
      <c r="A395" s="312" t="s">
        <v>30</v>
      </c>
      <c r="B395" s="313" t="s">
        <v>31</v>
      </c>
      <c r="C395" s="313"/>
      <c r="D395" s="313" t="s">
        <v>46</v>
      </c>
      <c r="E395" s="314" t="s">
        <v>310</v>
      </c>
      <c r="F395" s="314" t="s">
        <v>360</v>
      </c>
      <c r="G395" s="127"/>
    </row>
    <row r="396" spans="1:7" x14ac:dyDescent="0.3">
      <c r="A396" s="312"/>
      <c r="B396" s="41" t="s">
        <v>34</v>
      </c>
      <c r="C396" s="41" t="s">
        <v>33</v>
      </c>
      <c r="D396" s="313"/>
      <c r="E396" s="314"/>
      <c r="F396" s="314"/>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t="s">
        <v>32</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12</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49.5" x14ac:dyDescent="0.3">
      <c r="A410" s="4" t="s">
        <v>96</v>
      </c>
      <c r="B410" s="130">
        <v>0</v>
      </c>
      <c r="C410" s="130"/>
      <c r="D410" s="113" t="s">
        <v>606</v>
      </c>
      <c r="E410" s="95" t="s">
        <v>607</v>
      </c>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12</v>
      </c>
    </row>
    <row r="418" spans="1:16382" x14ac:dyDescent="0.3">
      <c r="A418" s="5" t="s">
        <v>35</v>
      </c>
      <c r="B418" s="132"/>
      <c r="C418" s="132"/>
      <c r="D418" s="169">
        <f>D417/(COUNT(B410:C416)*2)</f>
        <v>0.8571428571428571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ht="33" x14ac:dyDescent="0.3">
      <c r="A430" s="8" t="s">
        <v>267</v>
      </c>
      <c r="B430" s="130">
        <v>0</v>
      </c>
      <c r="C430" s="130"/>
      <c r="D430" s="129" t="s">
        <v>605</v>
      </c>
      <c r="E430" s="95" t="s">
        <v>576</v>
      </c>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t="s">
        <v>32</v>
      </c>
      <c r="C434" s="130"/>
      <c r="D434" s="129"/>
      <c r="E434" s="94"/>
      <c r="F434" s="204"/>
      <c r="G434" s="12"/>
    </row>
    <row r="435" spans="1:7" x14ac:dyDescent="0.3">
      <c r="A435" s="318" t="s">
        <v>379</v>
      </c>
      <c r="B435" s="318"/>
      <c r="C435" s="318"/>
      <c r="D435" s="318"/>
      <c r="E435" s="318"/>
      <c r="F435" s="318"/>
      <c r="G435" s="12"/>
    </row>
    <row r="436" spans="1:7" ht="26.25" customHeight="1" x14ac:dyDescent="0.3">
      <c r="A436" s="70" t="s">
        <v>361</v>
      </c>
      <c r="B436" s="130" t="s">
        <v>32</v>
      </c>
      <c r="C436" s="130"/>
      <c r="D436" s="129"/>
      <c r="E436" s="94"/>
      <c r="F436" s="204"/>
      <c r="G436" s="233"/>
    </row>
    <row r="437" spans="1:7" ht="30" x14ac:dyDescent="0.3">
      <c r="A437" s="10" t="s">
        <v>391</v>
      </c>
      <c r="B437" s="130" t="s">
        <v>32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1</v>
      </c>
      <c r="C439" s="130"/>
      <c r="D439" s="281">
        <f>IFERROR(E439/F439,"N.A")</f>
        <v>0.33333333333333331</v>
      </c>
      <c r="E439" s="282">
        <f>COUNTIF('A2 Exploitation'!F398:F438,"ok")</f>
        <v>1</v>
      </c>
      <c r="F439" s="283">
        <f>COUNTA('A2 Exploitation'!F398:F438)</f>
        <v>3</v>
      </c>
      <c r="G439" s="12"/>
    </row>
    <row r="440" spans="1:7" ht="27.75" customHeight="1" x14ac:dyDescent="0.3">
      <c r="A440" s="59" t="s">
        <v>36</v>
      </c>
      <c r="B440" s="59"/>
      <c r="C440" s="59"/>
      <c r="D440" s="59">
        <f>SUM(B430:C434,B436:C439)</f>
        <v>9</v>
      </c>
    </row>
    <row r="441" spans="1:7" x14ac:dyDescent="0.3">
      <c r="A441" s="5" t="s">
        <v>35</v>
      </c>
      <c r="B441" s="132"/>
      <c r="C441" s="133"/>
      <c r="D441" s="134">
        <f>D440/(COUNT(B430:C434,B436:C439)*2)</f>
        <v>0.75</v>
      </c>
    </row>
    <row r="442" spans="1:7" x14ac:dyDescent="0.3">
      <c r="A442" s="2"/>
      <c r="B442" s="135"/>
      <c r="C442" s="135"/>
      <c r="D442" s="135"/>
    </row>
    <row r="443" spans="1:7" ht="18" x14ac:dyDescent="0.35">
      <c r="A443" s="42" t="s">
        <v>41</v>
      </c>
      <c r="B443" s="152"/>
      <c r="C443" s="153"/>
      <c r="D443" s="143">
        <f>SUM(D440,D417,D426,D406)</f>
        <v>43</v>
      </c>
    </row>
    <row r="444" spans="1:7" ht="18" x14ac:dyDescent="0.35">
      <c r="A444" s="42" t="s">
        <v>206</v>
      </c>
      <c r="B444" s="152"/>
      <c r="C444" s="153"/>
      <c r="D444" s="144">
        <f>D443/(COUNT(B430:C434,B410:C416,B421:C425,B398:C405,B436:C439)*2)</f>
        <v>0.89583333333333337</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43313</v>
      </c>
      <c r="B447" s="124"/>
      <c r="C447" s="135"/>
      <c r="D447" s="124"/>
    </row>
    <row r="448" spans="1:7" x14ac:dyDescent="0.3">
      <c r="A448" s="312" t="s">
        <v>30</v>
      </c>
      <c r="B448" s="313" t="s">
        <v>31</v>
      </c>
      <c r="C448" s="313"/>
      <c r="D448" s="313" t="s">
        <v>46</v>
      </c>
      <c r="E448" s="314" t="s">
        <v>310</v>
      </c>
      <c r="F448" s="314" t="s">
        <v>360</v>
      </c>
      <c r="G448" s="127"/>
    </row>
    <row r="449" spans="1:6" x14ac:dyDescent="0.3">
      <c r="A449" s="312"/>
      <c r="B449" s="41" t="s">
        <v>34</v>
      </c>
      <c r="C449" s="41" t="s">
        <v>33</v>
      </c>
      <c r="D449" s="313"/>
      <c r="E449" s="314"/>
      <c r="F449" s="314"/>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t="s">
        <v>32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10</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t="s">
        <v>32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5" t="s">
        <v>379</v>
      </c>
      <c r="B471" s="316"/>
      <c r="C471" s="316"/>
      <c r="D471" s="316"/>
      <c r="E471" s="316"/>
      <c r="F471" s="316"/>
    </row>
    <row r="472" spans="1:7" s="112" customFormat="1" ht="27.75" customHeight="1" x14ac:dyDescent="0.3">
      <c r="A472" s="55" t="s">
        <v>361</v>
      </c>
      <c r="B472" s="130" t="s">
        <v>32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t="s">
        <v>32</v>
      </c>
      <c r="C474" s="213"/>
      <c r="D474" s="116"/>
      <c r="E474" s="106"/>
      <c r="F474" s="204"/>
      <c r="G474" s="127"/>
    </row>
    <row r="475" spans="1:7" s="112" customFormat="1" x14ac:dyDescent="0.3">
      <c r="A475" s="219" t="s">
        <v>392</v>
      </c>
      <c r="B475" s="130" t="s">
        <v>32</v>
      </c>
      <c r="C475" s="150"/>
      <c r="D475" s="116"/>
      <c r="E475" s="106"/>
      <c r="F475" s="204"/>
      <c r="G475" s="127"/>
    </row>
    <row r="476" spans="1:7" ht="45" x14ac:dyDescent="0.3">
      <c r="A476" s="56" t="s">
        <v>249</v>
      </c>
      <c r="B476" s="303">
        <f>IF(D476=1, 2, IF(AND(D476&lt;1,D476&gt;0), 1, IF(D476=0,"0","NA")))</f>
        <v>2</v>
      </c>
      <c r="C476" s="140"/>
      <c r="D476" s="281">
        <f>IFERROR(E476/F476,"N.A")</f>
        <v>1</v>
      </c>
      <c r="E476" s="282">
        <f>COUNTIF('A2 Exploitation'!F451:F475,"ok")</f>
        <v>2</v>
      </c>
      <c r="F476" s="283">
        <f>COUNTA('A2 Exploitation'!F451:F475)</f>
        <v>2</v>
      </c>
    </row>
    <row r="477" spans="1:7" x14ac:dyDescent="0.3">
      <c r="A477" s="5" t="s">
        <v>36</v>
      </c>
      <c r="B477" s="5"/>
      <c r="C477" s="5"/>
      <c r="D477" s="234">
        <f>SUM(B461:C470,B472:C476)</f>
        <v>20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30</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7" t="s">
        <v>367</v>
      </c>
      <c r="B483" s="317"/>
      <c r="C483" s="317"/>
      <c r="D483" s="317"/>
      <c r="E483" s="185"/>
      <c r="F483" s="201"/>
    </row>
    <row r="484" spans="1:7" x14ac:dyDescent="0.3">
      <c r="A484" s="74">
        <f>B11</f>
        <v>43313</v>
      </c>
      <c r="B484" s="124"/>
      <c r="C484" s="135"/>
      <c r="D484" s="124"/>
    </row>
    <row r="485" spans="1:7" x14ac:dyDescent="0.3">
      <c r="A485" s="312" t="s">
        <v>30</v>
      </c>
      <c r="B485" s="313" t="s">
        <v>31</v>
      </c>
      <c r="C485" s="313"/>
      <c r="D485" s="313" t="s">
        <v>46</v>
      </c>
      <c r="E485" s="314" t="s">
        <v>310</v>
      </c>
      <c r="F485" s="314" t="s">
        <v>360</v>
      </c>
      <c r="G485" s="127"/>
    </row>
    <row r="486" spans="1:7" x14ac:dyDescent="0.3">
      <c r="A486" s="312"/>
      <c r="B486" s="41" t="s">
        <v>34</v>
      </c>
      <c r="C486" s="41" t="s">
        <v>33</v>
      </c>
      <c r="D486" s="313"/>
      <c r="E486" s="314"/>
      <c r="F486" s="314"/>
    </row>
    <row r="487" spans="1:7" ht="18" x14ac:dyDescent="0.3">
      <c r="A487" s="194" t="s">
        <v>368</v>
      </c>
      <c r="B487" s="195"/>
      <c r="C487" s="195"/>
      <c r="D487" s="195"/>
      <c r="E487" s="195"/>
      <c r="F487" s="197"/>
    </row>
    <row r="488" spans="1:7" ht="33" x14ac:dyDescent="0.3">
      <c r="A488" s="4" t="s">
        <v>263</v>
      </c>
      <c r="B488" s="130">
        <v>1</v>
      </c>
      <c r="C488" s="130"/>
      <c r="D488" s="95" t="s">
        <v>608</v>
      </c>
      <c r="E488" s="94"/>
      <c r="F488" s="204"/>
    </row>
    <row r="489" spans="1:7" ht="27.75" customHeight="1" x14ac:dyDescent="0.3">
      <c r="A489" s="4" t="s">
        <v>389</v>
      </c>
      <c r="B489" s="130" t="s">
        <v>32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1</v>
      </c>
      <c r="C491" s="131"/>
      <c r="D491" s="94" t="s">
        <v>609</v>
      </c>
      <c r="E491" s="106"/>
      <c r="F491" s="204"/>
    </row>
    <row r="492" spans="1:7" ht="30" x14ac:dyDescent="0.3">
      <c r="A492" s="66" t="s">
        <v>400</v>
      </c>
      <c r="B492" s="130">
        <v>1</v>
      </c>
      <c r="C492" s="131"/>
      <c r="D492" s="116" t="s">
        <v>610</v>
      </c>
      <c r="E492" s="106"/>
      <c r="F492" s="204"/>
      <c r="G492" s="127"/>
    </row>
    <row r="493" spans="1:7" x14ac:dyDescent="0.3">
      <c r="A493" s="5" t="s">
        <v>36</v>
      </c>
      <c r="B493" s="5"/>
      <c r="C493" s="5"/>
      <c r="D493" s="54">
        <f>SUM(B488:C492)</f>
        <v>5</v>
      </c>
    </row>
    <row r="494" spans="1:7" x14ac:dyDescent="0.3">
      <c r="A494" s="5" t="s">
        <v>35</v>
      </c>
      <c r="B494" s="132"/>
      <c r="C494" s="133"/>
      <c r="D494" s="134">
        <f>D493/(COUNT(B488:C492)*2)</f>
        <v>0.625</v>
      </c>
    </row>
    <row r="495" spans="1:7" ht="18" x14ac:dyDescent="0.3">
      <c r="A495" s="194" t="s">
        <v>369</v>
      </c>
      <c r="B495" s="195"/>
      <c r="C495" s="195"/>
      <c r="D495" s="195"/>
      <c r="E495" s="195"/>
      <c r="F495" s="197"/>
    </row>
    <row r="496" spans="1:7" x14ac:dyDescent="0.3">
      <c r="A496" s="6" t="s">
        <v>3</v>
      </c>
      <c r="B496" s="130">
        <v>2</v>
      </c>
      <c r="C496" s="130"/>
      <c r="D496" s="95" t="s">
        <v>611</v>
      </c>
      <c r="E496" s="94"/>
      <c r="F496" s="204"/>
    </row>
    <row r="497" spans="1:7" x14ac:dyDescent="0.3">
      <c r="A497" s="9" t="s">
        <v>29</v>
      </c>
      <c r="B497" s="130">
        <v>2</v>
      </c>
      <c r="C497" s="130"/>
      <c r="D497" s="95"/>
      <c r="E497" s="94"/>
      <c r="F497" s="204"/>
    </row>
    <row r="498" spans="1:7" ht="45" x14ac:dyDescent="0.3">
      <c r="A498" s="62" t="s">
        <v>249</v>
      </c>
      <c r="B498" s="280" t="str">
        <f>IF(D498=1, 2, IF(AND(D498&lt;1,D498&gt;0), 1, IF(D498=0,"0","NA")))</f>
        <v>0</v>
      </c>
      <c r="C498" s="213"/>
      <c r="D498" s="281">
        <f>IFERROR(E498/F498,"N.A")</f>
        <v>0</v>
      </c>
      <c r="E498" s="282">
        <f>COUNTIF('A2 Exploitation'!F488:F497,"ok")</f>
        <v>0</v>
      </c>
      <c r="F498" s="283">
        <f>COUNTA('A2 Exploitation'!F488:F497)</f>
        <v>1</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9</v>
      </c>
    </row>
    <row r="503" spans="1:7" ht="18" x14ac:dyDescent="0.35">
      <c r="A503" s="42" t="s">
        <v>208</v>
      </c>
      <c r="B503" s="152"/>
      <c r="C503" s="153"/>
      <c r="D503" s="144">
        <f>D502/(COUNT(B496:C498,B488:C492)*2)</f>
        <v>0.75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43313</v>
      </c>
      <c r="B506" s="124"/>
      <c r="C506" s="135"/>
      <c r="D506" s="124"/>
    </row>
    <row r="507" spans="1:7" x14ac:dyDescent="0.3">
      <c r="A507" s="312" t="s">
        <v>30</v>
      </c>
      <c r="B507" s="313" t="s">
        <v>31</v>
      </c>
      <c r="C507" s="313"/>
      <c r="D507" s="313" t="s">
        <v>46</v>
      </c>
      <c r="E507" s="314" t="s">
        <v>310</v>
      </c>
      <c r="F507" s="314" t="s">
        <v>360</v>
      </c>
      <c r="G507" s="127"/>
    </row>
    <row r="508" spans="1:7" x14ac:dyDescent="0.3">
      <c r="A508" s="312"/>
      <c r="B508" s="41" t="s">
        <v>34</v>
      </c>
      <c r="C508" s="41" t="s">
        <v>33</v>
      </c>
      <c r="D508" s="313"/>
      <c r="E508" s="314"/>
      <c r="F508" s="314"/>
    </row>
    <row r="509" spans="1:7" x14ac:dyDescent="0.3">
      <c r="A509" s="6" t="s">
        <v>15</v>
      </c>
      <c r="B509" s="130">
        <v>2</v>
      </c>
      <c r="C509" s="130"/>
      <c r="D509" s="95"/>
      <c r="E509" s="94"/>
      <c r="F509" s="204"/>
    </row>
    <row r="510" spans="1:7" x14ac:dyDescent="0.3">
      <c r="A510" s="9" t="s">
        <v>218</v>
      </c>
      <c r="B510" s="130">
        <v>1</v>
      </c>
      <c r="C510" s="130"/>
      <c r="D510" s="138" t="s">
        <v>612</v>
      </c>
      <c r="E510" s="94"/>
      <c r="F510" s="204"/>
    </row>
    <row r="511" spans="1:7" ht="49.5" x14ac:dyDescent="0.3">
      <c r="A511" s="9" t="s">
        <v>16</v>
      </c>
      <c r="B511" s="130">
        <v>0</v>
      </c>
      <c r="C511" s="130"/>
      <c r="D511" s="138" t="s">
        <v>613</v>
      </c>
      <c r="E511" s="95" t="s">
        <v>614</v>
      </c>
      <c r="F511" s="204"/>
    </row>
    <row r="512" spans="1:7" ht="45" x14ac:dyDescent="0.3">
      <c r="A512" s="62" t="s">
        <v>249</v>
      </c>
      <c r="B512" s="280">
        <f>IF(D512=1, 2, IF(AND(D512&lt;1,D512&gt;0), 1, IF(D512=0,"0","NA")))</f>
        <v>2</v>
      </c>
      <c r="C512" s="140"/>
      <c r="D512" s="251">
        <f>IFERROR(E512/F512,"N.A")</f>
        <v>1</v>
      </c>
      <c r="E512" s="254">
        <f>COUNTIF('A2 Exploitation'!F509:F511,"ok")</f>
        <v>1</v>
      </c>
      <c r="F512" s="255">
        <f>COUNTA('A2 Exploitation'!F509:F511)</f>
        <v>1</v>
      </c>
    </row>
    <row r="513" spans="1:7" x14ac:dyDescent="0.3">
      <c r="A513" s="5" t="s">
        <v>36</v>
      </c>
      <c r="B513" s="5"/>
      <c r="C513" s="5"/>
      <c r="D513" s="59">
        <f>SUM(B509:C512)</f>
        <v>5</v>
      </c>
    </row>
    <row r="514" spans="1:7" x14ac:dyDescent="0.3">
      <c r="A514" s="5" t="s">
        <v>35</v>
      </c>
      <c r="B514" s="132"/>
      <c r="C514" s="133"/>
      <c r="D514" s="134">
        <f>D513/(COUNT(B509:C512)*2)</f>
        <v>0.625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43313</v>
      </c>
      <c r="B517" s="124"/>
      <c r="C517" s="135"/>
      <c r="D517" s="124"/>
    </row>
    <row r="518" spans="1:7" x14ac:dyDescent="0.3">
      <c r="A518" s="312" t="s">
        <v>30</v>
      </c>
      <c r="B518" s="313" t="s">
        <v>31</v>
      </c>
      <c r="C518" s="313"/>
      <c r="D518" s="313" t="s">
        <v>46</v>
      </c>
      <c r="E518" s="314" t="s">
        <v>310</v>
      </c>
      <c r="F518" s="314" t="s">
        <v>360</v>
      </c>
      <c r="G518" s="127"/>
    </row>
    <row r="519" spans="1:7" x14ac:dyDescent="0.3">
      <c r="A519" s="312"/>
      <c r="B519" s="41" t="s">
        <v>34</v>
      </c>
      <c r="C519" s="41" t="s">
        <v>33</v>
      </c>
      <c r="D519" s="313"/>
      <c r="E519" s="314"/>
      <c r="F519" s="314"/>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t="s">
        <v>32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3" x14ac:dyDescent="0.3">
      <c r="A528" s="55" t="s">
        <v>353</v>
      </c>
      <c r="B528" s="130">
        <v>1</v>
      </c>
      <c r="C528" s="131" t="str">
        <f>IF(B528=0, -5," 0")</f>
        <v xml:space="preserve"> 0</v>
      </c>
      <c r="D528" s="174" t="s">
        <v>615</v>
      </c>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1</v>
      </c>
      <c r="C530" s="150" t="str">
        <f>IF(B530=0, -5, "0")</f>
        <v>0</v>
      </c>
      <c r="D530" s="116" t="s">
        <v>616</v>
      </c>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COUNTIF('A2 Exploitation'!F520:F531,"ok")</f>
        <v>0</v>
      </c>
      <c r="F532" s="283">
        <f>COUNTA('A2 Exploitation'!F520:F531)</f>
        <v>0</v>
      </c>
    </row>
    <row r="533" spans="1:7" x14ac:dyDescent="0.3">
      <c r="A533" s="5" t="s">
        <v>36</v>
      </c>
      <c r="B533" s="5"/>
      <c r="C533" s="5"/>
      <c r="D533" s="5">
        <f>SUM(B520:C532)</f>
        <v>10</v>
      </c>
    </row>
    <row r="534" spans="1:7" x14ac:dyDescent="0.3">
      <c r="A534" s="5" t="s">
        <v>35</v>
      </c>
      <c r="B534" s="132"/>
      <c r="C534" s="133"/>
      <c r="D534" s="134">
        <f>D533/(COUNT(B520:C532)*2)</f>
        <v>0.83333333333333337</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43313</v>
      </c>
      <c r="B537" s="124"/>
      <c r="C537" s="135"/>
      <c r="D537" s="124"/>
      <c r="G537" s="127"/>
    </row>
    <row r="538" spans="1:7" x14ac:dyDescent="0.3">
      <c r="A538" s="312" t="s">
        <v>30</v>
      </c>
      <c r="B538" s="313" t="s">
        <v>31</v>
      </c>
      <c r="C538" s="313"/>
      <c r="D538" s="313" t="s">
        <v>46</v>
      </c>
      <c r="E538" s="314" t="s">
        <v>310</v>
      </c>
      <c r="F538" s="314" t="s">
        <v>360</v>
      </c>
      <c r="G538" s="127"/>
    </row>
    <row r="539" spans="1:7" x14ac:dyDescent="0.3">
      <c r="A539" s="312"/>
      <c r="B539" s="41" t="s">
        <v>34</v>
      </c>
      <c r="C539" s="41" t="s">
        <v>33</v>
      </c>
      <c r="D539" s="313"/>
      <c r="E539" s="314"/>
      <c r="F539" s="314"/>
      <c r="G539" s="127"/>
    </row>
    <row r="540" spans="1:7" ht="30" x14ac:dyDescent="0.3">
      <c r="A540" s="70" t="s">
        <v>373</v>
      </c>
      <c r="B540" s="130">
        <v>2</v>
      </c>
      <c r="C540" s="130"/>
      <c r="D540" s="154"/>
      <c r="E540" s="94"/>
      <c r="F540" s="204"/>
    </row>
    <row r="541" spans="1:7" x14ac:dyDescent="0.3">
      <c r="A541" s="4" t="s">
        <v>54</v>
      </c>
      <c r="B541" s="130">
        <v>1</v>
      </c>
      <c r="C541" s="130"/>
      <c r="D541" s="95" t="s">
        <v>617</v>
      </c>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IF(D543=0,"0","NA")))</f>
        <v>2</v>
      </c>
      <c r="C543" s="130"/>
      <c r="D543" s="281">
        <f>IFERROR(E543/F543,"N.A")</f>
        <v>1</v>
      </c>
      <c r="E543" s="282">
        <f>COUNTIF('A2 Exploitation'!F540:F542,"ok")</f>
        <v>1</v>
      </c>
      <c r="F543" s="283">
        <f>COUNTA('A2 Exploitation'!F540:F542)</f>
        <v>1</v>
      </c>
    </row>
    <row r="544" spans="1:7" x14ac:dyDescent="0.3">
      <c r="A544" s="5" t="s">
        <v>36</v>
      </c>
      <c r="B544" s="5"/>
      <c r="C544" s="175"/>
      <c r="D544" s="5">
        <f>SUM(B540:C543)</f>
        <v>7</v>
      </c>
    </row>
    <row r="545" spans="1:4" x14ac:dyDescent="0.3">
      <c r="A545" s="5" t="s">
        <v>35</v>
      </c>
      <c r="B545" s="175"/>
      <c r="C545" s="176"/>
      <c r="D545" s="177">
        <f>D544/(COUNT(B540:C543)*2)</f>
        <v>0.875</v>
      </c>
    </row>
    <row r="547" spans="1:4" ht="22.5" x14ac:dyDescent="0.45">
      <c r="A547" s="178" t="s">
        <v>245</v>
      </c>
      <c r="B547" s="179"/>
      <c r="C547" s="179"/>
      <c r="D547" s="180">
        <f>AVERAGE(D41,D99,D153,D200,D261,D313,D353,D386,D439,D476,D498,D512,D532,D543)</f>
        <v>0.64102564102564097</v>
      </c>
    </row>
    <row r="548" spans="1:4" ht="22.5" x14ac:dyDescent="0.45">
      <c r="A548" s="35" t="s">
        <v>45</v>
      </c>
      <c r="B548" s="181"/>
      <c r="C548" s="182"/>
      <c r="D548" s="183">
        <f>SUM(D544,D533,D513,D502,D443,D390,D357,D45,D317,D265,D157,D480,D204,D102)</f>
        <v>456</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0.84132841328413288</v>
      </c>
    </row>
  </sheetData>
  <sheetProtection algorithmName="SHA-512" hashValue="BVsGSptifwVqxjGFXoSW+VLFLpsY/e8BeX0xez3Zat10GXZHL75ZCCqusI5FkCKS281/BlgRRF7IR6X5vYS8wA==" saltValue="WemD3tQezPTkrnMO+thjuw=="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8" orientation="portrait" r:id="rId1"/>
  <rowBreaks count="3" manualBreakCount="3">
    <brk id="85" max="6" man="1"/>
    <brk id="159"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3" zoomScaleNormal="90" zoomScaleSheetLayoutView="100" workbookViewId="0">
      <selection activeCell="D18" sqref="D1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1"/>
      <c r="E1" s="331"/>
      <c r="F1" s="331"/>
      <c r="G1" s="331"/>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52" t="s">
        <v>50</v>
      </c>
      <c r="B6" s="352"/>
      <c r="C6" s="352"/>
      <c r="D6" s="352"/>
      <c r="E6" s="352"/>
      <c r="F6" s="352"/>
      <c r="G6" s="125"/>
    </row>
    <row r="7" spans="1:7" s="12" customFormat="1" ht="21.75" customHeight="1" x14ac:dyDescent="0.45">
      <c r="A7" s="333" t="str">
        <f>'A3 Exploitation'!A8:F8</f>
        <v>Bizerte</v>
      </c>
      <c r="B7" s="333"/>
      <c r="C7" s="333"/>
      <c r="D7" s="333"/>
      <c r="E7" s="333"/>
      <c r="F7" s="333"/>
      <c r="G7" s="125"/>
    </row>
    <row r="8" spans="1:7" s="12" customFormat="1" ht="24" x14ac:dyDescent="0.45">
      <c r="A8" s="14" t="s">
        <v>42</v>
      </c>
      <c r="B8" s="353" t="str">
        <f>'A3 Exploitation'!B9:F9</f>
        <v>Dr Mejed Heni</v>
      </c>
      <c r="C8" s="353"/>
      <c r="D8" s="353"/>
      <c r="E8" s="353"/>
      <c r="F8" s="353"/>
      <c r="G8" s="125"/>
    </row>
    <row r="9" spans="1:7" s="12" customFormat="1" ht="24" x14ac:dyDescent="0.45">
      <c r="A9" s="15" t="s">
        <v>44</v>
      </c>
      <c r="B9" s="354" t="str">
        <f>'A3 Exploitation'!B10:F10</f>
        <v>M. Slaheddine (PFT)</v>
      </c>
      <c r="C9" s="354"/>
      <c r="D9" s="354"/>
      <c r="E9" s="354"/>
      <c r="F9" s="354"/>
      <c r="G9" s="125"/>
    </row>
    <row r="10" spans="1:7" s="12" customFormat="1" ht="24" x14ac:dyDescent="0.45">
      <c r="A10" s="14" t="s">
        <v>43</v>
      </c>
      <c r="B10" s="351">
        <f>'A3 Exploitation'!B11:F11</f>
        <v>43313</v>
      </c>
      <c r="C10" s="351"/>
      <c r="D10" s="351"/>
      <c r="E10" s="351"/>
      <c r="F10" s="351"/>
      <c r="G10" s="125"/>
    </row>
    <row r="11" spans="1:7" s="12" customFormat="1" ht="24" x14ac:dyDescent="0.45">
      <c r="A11" s="14" t="s">
        <v>294</v>
      </c>
      <c r="B11" s="350">
        <f>D199</f>
        <v>0.60377358490566035</v>
      </c>
      <c r="C11" s="350"/>
      <c r="D11" s="350"/>
      <c r="E11" s="350"/>
      <c r="F11" s="350"/>
      <c r="G11" s="125"/>
    </row>
    <row r="12" spans="1:7" s="12" customFormat="1" ht="22.5" x14ac:dyDescent="0.45">
      <c r="A12" s="11"/>
      <c r="D12" s="329"/>
      <c r="E12" s="329"/>
      <c r="F12" s="329"/>
      <c r="G12" s="329"/>
    </row>
    <row r="13" spans="1:7" s="12" customFormat="1" ht="11.25" customHeight="1" x14ac:dyDescent="0.3">
      <c r="A13" s="312" t="s">
        <v>30</v>
      </c>
      <c r="B13" s="313" t="s">
        <v>31</v>
      </c>
      <c r="C13" s="313"/>
      <c r="D13" s="313" t="s">
        <v>46</v>
      </c>
      <c r="E13" s="313" t="s">
        <v>190</v>
      </c>
      <c r="F13" s="313" t="s">
        <v>191</v>
      </c>
      <c r="G13" s="112"/>
    </row>
    <row r="14" spans="1:7" s="12" customFormat="1" ht="12.75" customHeight="1" x14ac:dyDescent="0.3">
      <c r="A14" s="312"/>
      <c r="B14" s="34" t="s">
        <v>34</v>
      </c>
      <c r="C14" s="34" t="s">
        <v>33</v>
      </c>
      <c r="D14" s="313"/>
      <c r="E14" s="313"/>
      <c r="F14" s="313"/>
      <c r="G14" s="127"/>
    </row>
    <row r="15" spans="1:7" x14ac:dyDescent="0.3">
      <c r="A15" s="17"/>
      <c r="B15" s="17"/>
      <c r="C15" s="17"/>
      <c r="D15" s="17"/>
    </row>
    <row r="16" spans="1:7" ht="19.5" x14ac:dyDescent="0.4">
      <c r="A16" s="345" t="s">
        <v>0</v>
      </c>
      <c r="B16" s="346"/>
      <c r="C16" s="346"/>
      <c r="D16" s="346"/>
      <c r="E16" s="346"/>
      <c r="F16" s="346"/>
      <c r="G16" s="126" t="s">
        <v>356</v>
      </c>
    </row>
    <row r="17" spans="1:7" ht="33" x14ac:dyDescent="0.3">
      <c r="A17" s="17" t="s">
        <v>269</v>
      </c>
      <c r="B17" s="94">
        <v>1</v>
      </c>
      <c r="C17" s="94"/>
      <c r="D17" s="95" t="s">
        <v>618</v>
      </c>
      <c r="E17" s="94"/>
      <c r="F17" s="94"/>
      <c r="G17" s="126" t="s">
        <v>357</v>
      </c>
    </row>
    <row r="18" spans="1:7" x14ac:dyDescent="0.3">
      <c r="A18" s="20" t="s">
        <v>80</v>
      </c>
      <c r="B18" s="94">
        <v>2</v>
      </c>
      <c r="C18" s="94"/>
      <c r="D18" s="95"/>
      <c r="E18" s="94"/>
      <c r="F18" s="94"/>
    </row>
    <row r="19" spans="1:7" ht="33" x14ac:dyDescent="0.3">
      <c r="A19" s="17" t="s">
        <v>81</v>
      </c>
      <c r="B19" s="94">
        <v>1</v>
      </c>
      <c r="C19" s="94"/>
      <c r="D19" s="95" t="s">
        <v>619</v>
      </c>
      <c r="E19" s="95"/>
      <c r="F19" s="94"/>
    </row>
    <row r="20" spans="1:7" x14ac:dyDescent="0.3">
      <c r="A20" s="17" t="s">
        <v>151</v>
      </c>
      <c r="B20" s="94">
        <v>2</v>
      </c>
      <c r="C20" s="94"/>
      <c r="D20" s="96"/>
      <c r="E20" s="94"/>
      <c r="F20" s="94"/>
    </row>
    <row r="21" spans="1:7" x14ac:dyDescent="0.3">
      <c r="A21" s="44" t="s">
        <v>210</v>
      </c>
      <c r="B21" s="94">
        <v>1</v>
      </c>
      <c r="C21" s="94"/>
      <c r="D21" s="97" t="s">
        <v>620</v>
      </c>
      <c r="E21" s="94"/>
      <c r="F21" s="94"/>
    </row>
    <row r="22" spans="1:7" x14ac:dyDescent="0.3">
      <c r="A22" s="347" t="s">
        <v>36</v>
      </c>
      <c r="B22" s="343"/>
      <c r="C22" s="344"/>
      <c r="D22" s="92">
        <f>SUM(B17:C21)</f>
        <v>7</v>
      </c>
    </row>
    <row r="23" spans="1:7" x14ac:dyDescent="0.3">
      <c r="A23" s="338" t="s">
        <v>295</v>
      </c>
      <c r="B23" s="339"/>
      <c r="C23" s="340"/>
      <c r="D23" s="33">
        <f>D22/(COUNT(B17:C21)*2)</f>
        <v>0.7</v>
      </c>
    </row>
    <row r="24" spans="1:7" s="22" customFormat="1" x14ac:dyDescent="0.3">
      <c r="A24" s="26"/>
      <c r="B24" s="27"/>
      <c r="C24" s="27"/>
      <c r="D24" s="28"/>
      <c r="G24" s="126"/>
    </row>
    <row r="25" spans="1:7" ht="19.5" x14ac:dyDescent="0.4">
      <c r="A25" s="336" t="s">
        <v>4</v>
      </c>
      <c r="B25" s="337"/>
      <c r="C25" s="337"/>
      <c r="D25" s="337"/>
      <c r="E25" s="337"/>
      <c r="F25" s="337"/>
    </row>
    <row r="26" spans="1:7" ht="33.75" x14ac:dyDescent="0.35">
      <c r="A26" s="40" t="s">
        <v>97</v>
      </c>
      <c r="B26" s="94">
        <v>0</v>
      </c>
      <c r="C26" s="120">
        <f>IF(B26=0, -5, "0")</f>
        <v>-5</v>
      </c>
      <c r="D26" s="95" t="s">
        <v>621</v>
      </c>
      <c r="E26" s="95" t="s">
        <v>622</v>
      </c>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1</v>
      </c>
      <c r="C29" s="94"/>
      <c r="D29" s="95" t="s">
        <v>623</v>
      </c>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8" t="s">
        <v>36</v>
      </c>
      <c r="B33" s="339"/>
      <c r="C33" s="340"/>
      <c r="D33" s="91">
        <f>SUM(B26:C32)</f>
        <v>6</v>
      </c>
    </row>
    <row r="34" spans="1:7" x14ac:dyDescent="0.3">
      <c r="A34" s="338" t="s">
        <v>295</v>
      </c>
      <c r="B34" s="339"/>
      <c r="C34" s="340"/>
      <c r="D34" s="33">
        <f>D33/(COUNT(B26:C32)*2)</f>
        <v>0.375</v>
      </c>
    </row>
    <row r="35" spans="1:7" s="22" customFormat="1" x14ac:dyDescent="0.3">
      <c r="A35" s="26"/>
      <c r="B35" s="27"/>
      <c r="C35" s="27"/>
      <c r="D35" s="28"/>
      <c r="G35" s="126"/>
    </row>
    <row r="36" spans="1:7" s="22" customFormat="1" ht="19.5" x14ac:dyDescent="0.4">
      <c r="A36" s="336" t="s">
        <v>219</v>
      </c>
      <c r="B36" s="337"/>
      <c r="C36" s="337"/>
      <c r="D36" s="337"/>
      <c r="E36" s="337"/>
      <c r="F36" s="337"/>
      <c r="G36" s="126"/>
    </row>
    <row r="37" spans="1:7" s="22" customFormat="1" ht="18" x14ac:dyDescent="0.35">
      <c r="A37" s="40" t="s">
        <v>97</v>
      </c>
      <c r="B37" s="94" t="s">
        <v>32</v>
      </c>
      <c r="C37" s="120" t="str">
        <f>IF(B37=0, -5, "0")</f>
        <v>0</v>
      </c>
      <c r="D37" s="95" t="s">
        <v>624</v>
      </c>
      <c r="E37" s="94"/>
      <c r="F37" s="94"/>
      <c r="G37" s="126"/>
    </row>
    <row r="38" spans="1:7" s="22" customFormat="1" x14ac:dyDescent="0.3">
      <c r="A38" s="17" t="s">
        <v>233</v>
      </c>
      <c r="B38" s="94">
        <v>2</v>
      </c>
      <c r="C38" s="94"/>
      <c r="D38" s="95"/>
      <c r="E38" s="94"/>
      <c r="F38" s="94"/>
      <c r="G38" s="126"/>
    </row>
    <row r="39" spans="1:7" s="22" customFormat="1" ht="33" x14ac:dyDescent="0.3">
      <c r="A39" s="17" t="s">
        <v>281</v>
      </c>
      <c r="B39" s="94">
        <v>1</v>
      </c>
      <c r="C39" s="94"/>
      <c r="D39" s="95" t="s">
        <v>672</v>
      </c>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8" t="s">
        <v>36</v>
      </c>
      <c r="B42" s="339"/>
      <c r="C42" s="340"/>
      <c r="D42" s="91">
        <f>SUM(B37:C41)</f>
        <v>7</v>
      </c>
      <c r="E42" s="13"/>
      <c r="F42" s="13"/>
      <c r="G42" s="126"/>
    </row>
    <row r="43" spans="1:7" s="22" customFormat="1" x14ac:dyDescent="0.3">
      <c r="A43" s="338" t="s">
        <v>295</v>
      </c>
      <c r="B43" s="339"/>
      <c r="C43" s="340"/>
      <c r="D43" s="33">
        <f>D42/(COUNT(B37:C41)*2)</f>
        <v>0.875</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2</v>
      </c>
      <c r="C46" s="94"/>
      <c r="D46" s="98"/>
      <c r="E46" s="94"/>
      <c r="F46" s="94"/>
    </row>
    <row r="47" spans="1:7" x14ac:dyDescent="0.3">
      <c r="A47" s="17" t="s">
        <v>83</v>
      </c>
      <c r="B47" s="94">
        <v>2</v>
      </c>
      <c r="C47" s="94"/>
      <c r="D47" s="98"/>
      <c r="E47" s="94"/>
      <c r="F47" s="94"/>
    </row>
    <row r="48" spans="1:7" ht="33" x14ac:dyDescent="0.3">
      <c r="A48" s="17" t="s">
        <v>231</v>
      </c>
      <c r="B48" s="94">
        <v>1</v>
      </c>
      <c r="C48" s="94"/>
      <c r="D48" s="95" t="s">
        <v>625</v>
      </c>
      <c r="E48" s="94"/>
      <c r="F48" s="94"/>
    </row>
    <row r="49" spans="1:7" x14ac:dyDescent="0.3">
      <c r="A49" s="17" t="s">
        <v>24</v>
      </c>
      <c r="B49" s="94">
        <v>1</v>
      </c>
      <c r="C49" s="94"/>
      <c r="D49" s="95" t="s">
        <v>673</v>
      </c>
      <c r="E49" s="94"/>
      <c r="F49" s="94"/>
    </row>
    <row r="50" spans="1:7" x14ac:dyDescent="0.3">
      <c r="A50" s="17" t="s">
        <v>84</v>
      </c>
      <c r="B50" s="94" t="s">
        <v>32</v>
      </c>
      <c r="C50" s="94"/>
      <c r="D50" s="95"/>
      <c r="E50" s="94"/>
      <c r="F50" s="94"/>
    </row>
    <row r="51" spans="1:7" ht="18" x14ac:dyDescent="0.35">
      <c r="A51" s="40" t="s">
        <v>296</v>
      </c>
      <c r="B51" s="94" t="s">
        <v>32</v>
      </c>
      <c r="C51" s="120" t="str">
        <f>IF(B51=0, -5, "0")</f>
        <v>0</v>
      </c>
      <c r="D51" s="98"/>
      <c r="E51" s="94"/>
      <c r="F51" s="94"/>
    </row>
    <row r="52" spans="1:7" x14ac:dyDescent="0.3">
      <c r="A52" s="338" t="s">
        <v>36</v>
      </c>
      <c r="B52" s="339"/>
      <c r="C52" s="340"/>
      <c r="D52" s="91">
        <f>SUM(B46:C51)</f>
        <v>6</v>
      </c>
    </row>
    <row r="53" spans="1:7" x14ac:dyDescent="0.3">
      <c r="A53" s="338" t="s">
        <v>295</v>
      </c>
      <c r="B53" s="339"/>
      <c r="C53" s="340"/>
      <c r="D53" s="33">
        <f>D52/(COUNT(B46:C51)*2)</f>
        <v>0.75</v>
      </c>
    </row>
    <row r="54" spans="1:7" s="22" customFormat="1" x14ac:dyDescent="0.3">
      <c r="A54" s="26"/>
      <c r="B54" s="27"/>
      <c r="C54" s="27"/>
      <c r="D54" s="28"/>
      <c r="G54" s="126"/>
    </row>
    <row r="55" spans="1:7" ht="19.5" x14ac:dyDescent="0.4">
      <c r="A55" s="336" t="s">
        <v>8</v>
      </c>
      <c r="B55" s="337"/>
      <c r="C55" s="337"/>
      <c r="D55" s="337"/>
      <c r="E55" s="337"/>
      <c r="F55" s="337"/>
    </row>
    <row r="56" spans="1:7" ht="36" x14ac:dyDescent="0.35">
      <c r="A56" s="43" t="s">
        <v>176</v>
      </c>
      <c r="B56" s="94">
        <v>0</v>
      </c>
      <c r="C56" s="120">
        <f>IF(B56=0, -5, "0")</f>
        <v>-5</v>
      </c>
      <c r="D56" s="98" t="s">
        <v>626</v>
      </c>
      <c r="E56" s="95" t="s">
        <v>627</v>
      </c>
      <c r="F56" s="94"/>
    </row>
    <row r="57" spans="1:7" x14ac:dyDescent="0.3">
      <c r="A57" s="21" t="s">
        <v>168</v>
      </c>
      <c r="B57" s="94">
        <v>2</v>
      </c>
      <c r="C57" s="94"/>
      <c r="D57" s="94"/>
      <c r="E57" s="99"/>
      <c r="F57" s="94"/>
    </row>
    <row r="58" spans="1:7" ht="99" x14ac:dyDescent="0.3">
      <c r="A58" s="23" t="s">
        <v>244</v>
      </c>
      <c r="B58" s="94">
        <v>0</v>
      </c>
      <c r="C58" s="94"/>
      <c r="D58" s="95" t="s">
        <v>631</v>
      </c>
      <c r="E58" s="95" t="s">
        <v>628</v>
      </c>
      <c r="F58" s="94"/>
    </row>
    <row r="59" spans="1:7" x14ac:dyDescent="0.3">
      <c r="A59" s="23" t="s">
        <v>92</v>
      </c>
      <c r="B59" s="94">
        <v>1</v>
      </c>
      <c r="C59" s="94"/>
      <c r="D59" s="98" t="s">
        <v>629</v>
      </c>
      <c r="E59" s="94"/>
      <c r="F59" s="94"/>
    </row>
    <row r="60" spans="1:7" ht="66.75" x14ac:dyDescent="0.35">
      <c r="A60" s="43" t="s">
        <v>221</v>
      </c>
      <c r="B60" s="94">
        <v>0</v>
      </c>
      <c r="C60" s="120">
        <f>IF(B60=0, -5, "0")</f>
        <v>-5</v>
      </c>
      <c r="D60" s="95" t="s">
        <v>668</v>
      </c>
      <c r="E60" s="95" t="s">
        <v>669</v>
      </c>
      <c r="F60" s="94"/>
    </row>
    <row r="61" spans="1:7" ht="18" x14ac:dyDescent="0.35">
      <c r="A61" s="40" t="s">
        <v>297</v>
      </c>
      <c r="B61" s="94">
        <v>1</v>
      </c>
      <c r="C61" s="120" t="str">
        <f>IF(B61=0, -5, "0")</f>
        <v>0</v>
      </c>
      <c r="D61" s="95" t="s">
        <v>630</v>
      </c>
      <c r="E61" s="94"/>
      <c r="F61" s="94"/>
    </row>
    <row r="62" spans="1:7" x14ac:dyDescent="0.3">
      <c r="A62" s="17" t="s">
        <v>293</v>
      </c>
      <c r="B62" s="94">
        <v>2</v>
      </c>
      <c r="C62" s="94"/>
      <c r="D62" s="98"/>
      <c r="E62" s="94"/>
      <c r="F62" s="94"/>
    </row>
    <row r="63" spans="1:7" x14ac:dyDescent="0.3">
      <c r="A63" s="338" t="s">
        <v>36</v>
      </c>
      <c r="B63" s="339"/>
      <c r="C63" s="340"/>
      <c r="D63" s="91">
        <f>SUM(B56:C62)</f>
        <v>-4</v>
      </c>
    </row>
    <row r="64" spans="1:7" x14ac:dyDescent="0.3">
      <c r="A64" s="338" t="s">
        <v>295</v>
      </c>
      <c r="B64" s="339"/>
      <c r="C64" s="340"/>
      <c r="D64" s="33">
        <f>D63/(COUNT(B56:C62)*2)</f>
        <v>-0.22222222222222221</v>
      </c>
    </row>
    <row r="65" spans="1:7" s="22" customFormat="1" x14ac:dyDescent="0.3">
      <c r="A65" s="26"/>
      <c r="B65" s="27"/>
      <c r="C65" s="27"/>
      <c r="D65" s="28"/>
      <c r="G65" s="126"/>
    </row>
    <row r="66" spans="1:7" ht="19.5" x14ac:dyDescent="0.4">
      <c r="A66" s="336" t="s">
        <v>130</v>
      </c>
      <c r="B66" s="337"/>
      <c r="C66" s="337"/>
      <c r="D66" s="337"/>
      <c r="E66" s="337"/>
      <c r="F66" s="337"/>
    </row>
    <row r="67" spans="1:7" ht="19.5" x14ac:dyDescent="0.4">
      <c r="A67" s="17" t="s">
        <v>271</v>
      </c>
      <c r="B67" s="100">
        <v>2</v>
      </c>
      <c r="C67" s="101"/>
      <c r="D67" s="102"/>
      <c r="E67" s="102"/>
      <c r="F67" s="94"/>
    </row>
    <row r="68" spans="1:7" ht="19.5" x14ac:dyDescent="0.4">
      <c r="A68" s="17" t="s">
        <v>272</v>
      </c>
      <c r="B68" s="100">
        <v>1</v>
      </c>
      <c r="C68" s="101"/>
      <c r="D68" s="102" t="s">
        <v>632</v>
      </c>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34.5" x14ac:dyDescent="0.4">
      <c r="A73" s="17" t="s">
        <v>94</v>
      </c>
      <c r="B73" s="100">
        <v>1</v>
      </c>
      <c r="C73" s="101"/>
      <c r="D73" s="95" t="s">
        <v>633</v>
      </c>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2"/>
      <c r="E79" s="105"/>
      <c r="F79" s="94"/>
    </row>
    <row r="80" spans="1:7" ht="36" x14ac:dyDescent="0.35">
      <c r="A80" s="43" t="s">
        <v>167</v>
      </c>
      <c r="B80" s="100">
        <v>2</v>
      </c>
      <c r="C80" s="120" t="str">
        <f>IF(B80=0, -5, "0")</f>
        <v>0</v>
      </c>
      <c r="D80" s="107"/>
      <c r="E80" s="105"/>
      <c r="F80" s="94"/>
    </row>
    <row r="81" spans="1:7" x14ac:dyDescent="0.3">
      <c r="A81" s="17" t="s">
        <v>299</v>
      </c>
      <c r="B81" s="100">
        <v>0</v>
      </c>
      <c r="C81" s="94"/>
      <c r="D81" s="107" t="s">
        <v>634</v>
      </c>
      <c r="E81" s="108" t="s">
        <v>635</v>
      </c>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8" t="s">
        <v>36</v>
      </c>
      <c r="B84" s="339"/>
      <c r="C84" s="340"/>
      <c r="D84" s="91">
        <f>SUM(B67:C83)</f>
        <v>22</v>
      </c>
    </row>
    <row r="85" spans="1:7" x14ac:dyDescent="0.3">
      <c r="A85" s="338" t="s">
        <v>295</v>
      </c>
      <c r="B85" s="339"/>
      <c r="C85" s="340"/>
      <c r="D85" s="33">
        <f>D84/(COUNT(B67:C83)*2)</f>
        <v>0.84615384615384615</v>
      </c>
    </row>
    <row r="86" spans="1:7" s="22" customFormat="1" x14ac:dyDescent="0.3">
      <c r="A86" s="26"/>
      <c r="B86" s="27"/>
      <c r="C86" s="27"/>
      <c r="D86" s="28"/>
      <c r="G86" s="126"/>
    </row>
    <row r="87" spans="1:7" ht="19.5" x14ac:dyDescent="0.4">
      <c r="A87" s="336" t="s">
        <v>211</v>
      </c>
      <c r="B87" s="337"/>
      <c r="C87" s="337"/>
      <c r="D87" s="337"/>
      <c r="E87" s="337"/>
      <c r="F87" s="337"/>
    </row>
    <row r="88" spans="1:7" ht="34.5" x14ac:dyDescent="0.4">
      <c r="A88" s="50" t="s">
        <v>273</v>
      </c>
      <c r="B88" s="110">
        <v>2</v>
      </c>
      <c r="C88" s="101"/>
      <c r="D88" s="95"/>
      <c r="E88" s="95"/>
      <c r="F88" s="94"/>
    </row>
    <row r="89" spans="1:7" ht="34.5" x14ac:dyDescent="0.4">
      <c r="A89" s="17" t="s">
        <v>272</v>
      </c>
      <c r="B89" s="110">
        <v>1</v>
      </c>
      <c r="C89" s="101"/>
      <c r="D89" s="95" t="s">
        <v>636</v>
      </c>
      <c r="E89" s="94"/>
      <c r="F89" s="94"/>
    </row>
    <row r="90" spans="1:7" ht="19.5" x14ac:dyDescent="0.4">
      <c r="A90" s="17" t="s">
        <v>300</v>
      </c>
      <c r="B90" s="110">
        <v>2</v>
      </c>
      <c r="C90" s="101"/>
      <c r="D90" s="107"/>
      <c r="E90" s="94"/>
      <c r="F90" s="94"/>
    </row>
    <row r="91" spans="1:7" ht="34.5" x14ac:dyDescent="0.4">
      <c r="A91" s="23" t="s">
        <v>301</v>
      </c>
      <c r="B91" s="110" t="s">
        <v>32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ht="33" x14ac:dyDescent="0.3">
      <c r="A95" s="20" t="s">
        <v>165</v>
      </c>
      <c r="B95" s="110">
        <v>0</v>
      </c>
      <c r="C95" s="94"/>
      <c r="D95" s="95" t="s">
        <v>637</v>
      </c>
      <c r="E95" s="94" t="s">
        <v>638</v>
      </c>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38" t="s">
        <v>36</v>
      </c>
      <c r="B102" s="339"/>
      <c r="C102" s="340"/>
      <c r="D102" s="91">
        <f>SUM(B88:C101)</f>
        <v>17</v>
      </c>
    </row>
    <row r="103" spans="1:7" x14ac:dyDescent="0.3">
      <c r="A103" s="338" t="s">
        <v>295</v>
      </c>
      <c r="B103" s="339"/>
      <c r="C103" s="340"/>
      <c r="D103" s="33">
        <f>D102/(COUNT(B88:C101)*2)</f>
        <v>0.85</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6" t="s">
        <v>212</v>
      </c>
      <c r="B106" s="337"/>
      <c r="C106" s="337"/>
      <c r="D106" s="337"/>
      <c r="E106" s="337"/>
      <c r="F106" s="337"/>
      <c r="G106" s="126"/>
    </row>
    <row r="107" spans="1:7" s="22" customFormat="1" ht="34.5" x14ac:dyDescent="0.4">
      <c r="A107" s="50" t="s">
        <v>274</v>
      </c>
      <c r="B107" s="110">
        <v>1</v>
      </c>
      <c r="C107" s="101"/>
      <c r="D107" s="107" t="s">
        <v>639</v>
      </c>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t="s">
        <v>32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0</v>
      </c>
      <c r="C115" s="120">
        <f>IF(B115=0, -5, "0")</f>
        <v>-5</v>
      </c>
      <c r="D115" s="95" t="s">
        <v>640</v>
      </c>
      <c r="E115" s="94" t="s">
        <v>458</v>
      </c>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8" t="s">
        <v>36</v>
      </c>
      <c r="B118" s="339"/>
      <c r="C118" s="340"/>
      <c r="D118" s="91">
        <f>SUM(B107:C117)</f>
        <v>10</v>
      </c>
      <c r="E118" s="13"/>
      <c r="F118" s="13"/>
      <c r="G118" s="126"/>
    </row>
    <row r="119" spans="1:7" s="22" customFormat="1" x14ac:dyDescent="0.3">
      <c r="A119" s="338" t="s">
        <v>295</v>
      </c>
      <c r="B119" s="339"/>
      <c r="C119" s="340"/>
      <c r="D119" s="33">
        <f>D118/(COUNT(B107:C117)*2)</f>
        <v>0.5</v>
      </c>
      <c r="E119" s="13"/>
      <c r="F119" s="13"/>
      <c r="G119" s="126"/>
    </row>
    <row r="120" spans="1:7" s="22" customFormat="1" x14ac:dyDescent="0.3">
      <c r="A120" s="26"/>
      <c r="B120" s="27"/>
      <c r="C120" s="27"/>
      <c r="D120" s="28"/>
      <c r="G120" s="126"/>
    </row>
    <row r="121" spans="1:7" ht="19.5" x14ac:dyDescent="0.4">
      <c r="A121" s="336" t="s">
        <v>185</v>
      </c>
      <c r="B121" s="337"/>
      <c r="C121" s="337"/>
      <c r="D121" s="337"/>
      <c r="E121" s="337"/>
      <c r="F121" s="337"/>
    </row>
    <row r="122" spans="1:7" ht="66" x14ac:dyDescent="0.3">
      <c r="A122" s="44" t="s">
        <v>275</v>
      </c>
      <c r="B122" s="111">
        <v>1</v>
      </c>
      <c r="C122" s="94"/>
      <c r="D122" s="113" t="s">
        <v>641</v>
      </c>
      <c r="E122" s="113"/>
      <c r="F122" s="94"/>
    </row>
    <row r="123" spans="1:7" x14ac:dyDescent="0.3">
      <c r="A123" s="44" t="s">
        <v>272</v>
      </c>
      <c r="B123" s="111">
        <v>1</v>
      </c>
      <c r="C123" s="94"/>
      <c r="D123" s="95" t="s">
        <v>642</v>
      </c>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t="s">
        <v>32</v>
      </c>
      <c r="C128" s="120" t="str">
        <f>IF(B128=0, -5, "0")</f>
        <v>0</v>
      </c>
      <c r="D128" s="95"/>
      <c r="E128" s="95"/>
      <c r="F128" s="94"/>
    </row>
    <row r="129" spans="1:7" ht="33" x14ac:dyDescent="0.3">
      <c r="A129" s="20" t="s">
        <v>166</v>
      </c>
      <c r="B129" s="111">
        <v>0</v>
      </c>
      <c r="C129" s="121"/>
      <c r="D129" s="95" t="s">
        <v>643</v>
      </c>
      <c r="E129" s="95" t="s">
        <v>644</v>
      </c>
      <c r="F129" s="94"/>
    </row>
    <row r="130" spans="1:7" ht="36" x14ac:dyDescent="0.35">
      <c r="A130" s="43" t="s">
        <v>194</v>
      </c>
      <c r="B130" s="111" t="s">
        <v>32</v>
      </c>
      <c r="C130" s="120" t="str">
        <f>IF(B130=0, -5, "0")</f>
        <v>0</v>
      </c>
      <c r="D130" s="95"/>
      <c r="E130" s="95"/>
      <c r="F130" s="94"/>
    </row>
    <row r="131" spans="1:7" x14ac:dyDescent="0.3">
      <c r="A131" s="23" t="s">
        <v>276</v>
      </c>
      <c r="B131" s="111" t="s">
        <v>32</v>
      </c>
      <c r="C131" s="121"/>
      <c r="D131" s="95"/>
      <c r="E131" s="95"/>
      <c r="F131" s="94"/>
    </row>
    <row r="132" spans="1:7" ht="18" x14ac:dyDescent="0.35">
      <c r="A132" s="45" t="s">
        <v>317</v>
      </c>
      <c r="B132" s="111">
        <v>1</v>
      </c>
      <c r="C132" s="120" t="str">
        <f>IF(B132=0, -5, "0")</f>
        <v>0</v>
      </c>
      <c r="D132" s="107" t="s">
        <v>645</v>
      </c>
      <c r="E132" s="102"/>
      <c r="F132" s="94"/>
    </row>
    <row r="133" spans="1:7" x14ac:dyDescent="0.3">
      <c r="A133" s="338" t="s">
        <v>36</v>
      </c>
      <c r="B133" s="339"/>
      <c r="C133" s="340"/>
      <c r="D133" s="91">
        <f>SUM(B122:C132)</f>
        <v>11</v>
      </c>
    </row>
    <row r="134" spans="1:7" x14ac:dyDescent="0.3">
      <c r="A134" s="338" t="s">
        <v>295</v>
      </c>
      <c r="B134" s="339"/>
      <c r="C134" s="340"/>
      <c r="D134" s="32">
        <f>D133/(COUNT(B122:C132)*2)</f>
        <v>0.6875</v>
      </c>
    </row>
    <row r="135" spans="1:7" s="22" customFormat="1" x14ac:dyDescent="0.3">
      <c r="A135" s="26"/>
      <c r="B135" s="27"/>
      <c r="C135" s="27"/>
      <c r="D135" s="31"/>
      <c r="G135" s="126"/>
    </row>
    <row r="136" spans="1:7" ht="19.5" x14ac:dyDescent="0.4">
      <c r="A136" s="336" t="s">
        <v>71</v>
      </c>
      <c r="B136" s="337"/>
      <c r="C136" s="337"/>
      <c r="D136" s="337"/>
      <c r="E136" s="337"/>
      <c r="F136" s="337"/>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0</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8" t="s">
        <v>36</v>
      </c>
      <c r="B149" s="339"/>
      <c r="C149" s="340"/>
      <c r="D149" s="91">
        <f>SUM(B137:C148)</f>
        <v>22</v>
      </c>
    </row>
    <row r="150" spans="1:7" x14ac:dyDescent="0.3">
      <c r="A150" s="338" t="s">
        <v>295</v>
      </c>
      <c r="B150" s="339"/>
      <c r="C150" s="340"/>
      <c r="D150" s="33">
        <f>D149/(COUNT(B137:C148)*2)</f>
        <v>0.91666666666666663</v>
      </c>
    </row>
    <row r="151" spans="1:7" s="22" customFormat="1" x14ac:dyDescent="0.3">
      <c r="A151" s="26"/>
      <c r="B151" s="27"/>
      <c r="C151" s="27"/>
      <c r="D151" s="28"/>
      <c r="G151" s="126"/>
    </row>
    <row r="152" spans="1:7" ht="19.5" x14ac:dyDescent="0.4">
      <c r="A152" s="336" t="s">
        <v>217</v>
      </c>
      <c r="B152" s="337"/>
      <c r="C152" s="337"/>
      <c r="D152" s="337"/>
      <c r="E152" s="337"/>
      <c r="F152" s="337"/>
    </row>
    <row r="153" spans="1:7" ht="33" x14ac:dyDescent="0.3">
      <c r="A153" s="50" t="s">
        <v>279</v>
      </c>
      <c r="B153" s="94">
        <v>1</v>
      </c>
      <c r="C153" s="94"/>
      <c r="D153" s="95" t="s">
        <v>646</v>
      </c>
      <c r="E153" s="94"/>
      <c r="F153" s="94"/>
    </row>
    <row r="154" spans="1:7" x14ac:dyDescent="0.3">
      <c r="A154" s="17" t="s">
        <v>149</v>
      </c>
      <c r="B154" s="94">
        <v>2</v>
      </c>
      <c r="C154" s="94"/>
      <c r="D154" s="95"/>
      <c r="E154" s="94"/>
      <c r="F154" s="94"/>
    </row>
    <row r="155" spans="1:7" ht="33.75" x14ac:dyDescent="0.35">
      <c r="A155" s="40" t="s">
        <v>306</v>
      </c>
      <c r="B155" s="94">
        <v>1</v>
      </c>
      <c r="C155" s="120" t="str">
        <f>IF(B155=0, -5, "0")</f>
        <v>0</v>
      </c>
      <c r="D155" s="95" t="s">
        <v>647</v>
      </c>
      <c r="E155" s="94"/>
      <c r="F155" s="94"/>
    </row>
    <row r="156" spans="1:7" ht="33.75" x14ac:dyDescent="0.35">
      <c r="A156" s="40" t="s">
        <v>307</v>
      </c>
      <c r="B156" s="94">
        <v>1</v>
      </c>
      <c r="C156" s="120" t="str">
        <f>IF(B156=0, -5, "0")</f>
        <v>0</v>
      </c>
      <c r="D156" s="95" t="s">
        <v>648</v>
      </c>
      <c r="E156" s="94"/>
      <c r="F156" s="94"/>
    </row>
    <row r="157" spans="1:7" ht="18" x14ac:dyDescent="0.35">
      <c r="A157" s="40" t="s">
        <v>308</v>
      </c>
      <c r="B157" s="94">
        <v>0</v>
      </c>
      <c r="C157" s="120">
        <f>IF(B157=0, -5, "0")</f>
        <v>-5</v>
      </c>
      <c r="D157" s="95" t="s">
        <v>649</v>
      </c>
      <c r="E157" s="94" t="s">
        <v>644</v>
      </c>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8" t="s">
        <v>36</v>
      </c>
      <c r="B161" s="343"/>
      <c r="C161" s="344"/>
      <c r="D161" s="92">
        <f>SUM(B153:C160)</f>
        <v>6</v>
      </c>
    </row>
    <row r="162" spans="1:7" x14ac:dyDescent="0.3">
      <c r="A162" s="338" t="s">
        <v>295</v>
      </c>
      <c r="B162" s="339"/>
      <c r="C162" s="340"/>
      <c r="D162" s="33">
        <f>D161/(COUNT(B153:C160)*2)</f>
        <v>0.33333333333333331</v>
      </c>
    </row>
    <row r="163" spans="1:7" s="22" customFormat="1" x14ac:dyDescent="0.3">
      <c r="A163" s="26"/>
      <c r="B163" s="27"/>
      <c r="C163" s="29"/>
      <c r="D163" s="30"/>
      <c r="G163" s="126"/>
    </row>
    <row r="164" spans="1:7" ht="19.5" x14ac:dyDescent="0.4">
      <c r="A164" s="336" t="s">
        <v>77</v>
      </c>
      <c r="B164" s="337"/>
      <c r="C164" s="337"/>
      <c r="D164" s="337"/>
      <c r="E164" s="337"/>
      <c r="F164" s="337"/>
    </row>
    <row r="165" spans="1:7" ht="18" x14ac:dyDescent="0.35">
      <c r="A165" s="40" t="s">
        <v>286</v>
      </c>
      <c r="B165" s="94" t="s">
        <v>32</v>
      </c>
      <c r="C165" s="120" t="str">
        <f>IF(B165=0, -5, "0")</f>
        <v>0</v>
      </c>
      <c r="D165" s="94"/>
      <c r="E165" s="94"/>
      <c r="F165" s="94"/>
    </row>
    <row r="166" spans="1:7" x14ac:dyDescent="0.3">
      <c r="A166" s="17" t="s">
        <v>287</v>
      </c>
      <c r="B166" s="94">
        <v>2</v>
      </c>
      <c r="C166" s="94"/>
      <c r="D166" s="95"/>
      <c r="E166" s="94"/>
      <c r="F166" s="94"/>
    </row>
    <row r="167" spans="1:7" ht="66" x14ac:dyDescent="0.3">
      <c r="A167" s="44" t="s">
        <v>215</v>
      </c>
      <c r="B167" s="94">
        <v>1</v>
      </c>
      <c r="C167" s="94"/>
      <c r="D167" s="95" t="s">
        <v>670</v>
      </c>
      <c r="E167" s="94"/>
      <c r="F167" s="94"/>
    </row>
    <row r="168" spans="1:7" x14ac:dyDescent="0.3">
      <c r="A168" s="17" t="s">
        <v>86</v>
      </c>
      <c r="B168" s="94" t="s">
        <v>32</v>
      </c>
      <c r="C168" s="94"/>
      <c r="D168" s="94"/>
      <c r="E168" s="95"/>
      <c r="F168" s="94"/>
    </row>
    <row r="169" spans="1:7" x14ac:dyDescent="0.3">
      <c r="A169" s="338" t="s">
        <v>36</v>
      </c>
      <c r="B169" s="339"/>
      <c r="C169" s="340"/>
      <c r="D169" s="91">
        <f>SUM(B165:C168)</f>
        <v>3</v>
      </c>
    </row>
    <row r="170" spans="1:7" x14ac:dyDescent="0.3">
      <c r="A170" s="338" t="s">
        <v>295</v>
      </c>
      <c r="B170" s="339"/>
      <c r="C170" s="340"/>
      <c r="D170" s="33">
        <f>D169/(COUNT(B165:C168)*2)</f>
        <v>0.75</v>
      </c>
    </row>
    <row r="171" spans="1:7" s="22" customFormat="1" x14ac:dyDescent="0.3">
      <c r="A171" s="26"/>
      <c r="B171" s="27"/>
      <c r="C171" s="27"/>
      <c r="D171" s="28"/>
      <c r="G171" s="126"/>
    </row>
    <row r="172" spans="1:7" ht="19.5" x14ac:dyDescent="0.4">
      <c r="A172" s="341" t="s">
        <v>17</v>
      </c>
      <c r="B172" s="342"/>
      <c r="C172" s="342"/>
      <c r="D172" s="342"/>
      <c r="E172" s="342"/>
      <c r="F172" s="342"/>
    </row>
    <row r="173" spans="1:7" ht="30.75" x14ac:dyDescent="0.3">
      <c r="A173" s="20" t="s">
        <v>180</v>
      </c>
      <c r="B173" s="94">
        <v>0</v>
      </c>
      <c r="C173" s="94"/>
      <c r="D173" s="119" t="s">
        <v>650</v>
      </c>
      <c r="E173" s="94" t="s">
        <v>644</v>
      </c>
      <c r="F173" s="94"/>
    </row>
    <row r="174" spans="1:7" ht="30.75" x14ac:dyDescent="0.3">
      <c r="A174" s="17" t="s">
        <v>87</v>
      </c>
      <c r="B174" s="94">
        <v>1</v>
      </c>
      <c r="C174" s="94"/>
      <c r="D174" s="119" t="s">
        <v>651</v>
      </c>
      <c r="E174" s="94"/>
      <c r="F174" s="94"/>
    </row>
    <row r="175" spans="1:7" ht="66" x14ac:dyDescent="0.3">
      <c r="A175" s="44" t="s">
        <v>197</v>
      </c>
      <c r="B175" s="94">
        <v>1</v>
      </c>
      <c r="C175" s="94"/>
      <c r="D175" s="95" t="s">
        <v>652</v>
      </c>
      <c r="E175" s="94"/>
      <c r="F175" s="94"/>
    </row>
    <row r="176" spans="1:7" x14ac:dyDescent="0.3">
      <c r="A176" s="17" t="s">
        <v>150</v>
      </c>
      <c r="B176" s="94">
        <v>2</v>
      </c>
      <c r="C176" s="94"/>
      <c r="D176" s="95"/>
      <c r="E176" s="95"/>
      <c r="F176" s="94"/>
    </row>
    <row r="177" spans="1:7" x14ac:dyDescent="0.3">
      <c r="A177" s="338" t="s">
        <v>36</v>
      </c>
      <c r="B177" s="339"/>
      <c r="C177" s="340"/>
      <c r="D177" s="91">
        <f>SUM(B173:C176)</f>
        <v>4</v>
      </c>
    </row>
    <row r="178" spans="1:7" x14ac:dyDescent="0.3">
      <c r="A178" s="338" t="s">
        <v>295</v>
      </c>
      <c r="B178" s="339"/>
      <c r="C178" s="340"/>
      <c r="D178" s="33">
        <f>D177/(COUNT(B173:C176)*2)</f>
        <v>0.5</v>
      </c>
    </row>
    <row r="179" spans="1:7" s="22" customFormat="1" x14ac:dyDescent="0.3">
      <c r="A179" s="26"/>
      <c r="B179" s="27"/>
      <c r="C179" s="27"/>
      <c r="D179" s="28"/>
      <c r="G179" s="126"/>
    </row>
    <row r="180" spans="1:7" ht="19.5" x14ac:dyDescent="0.4">
      <c r="A180" s="336" t="s">
        <v>78</v>
      </c>
      <c r="B180" s="337"/>
      <c r="C180" s="337"/>
      <c r="D180" s="337"/>
      <c r="E180" s="337"/>
      <c r="F180" s="337"/>
    </row>
    <row r="181" spans="1:7" x14ac:dyDescent="0.3">
      <c r="A181" s="44" t="s">
        <v>315</v>
      </c>
      <c r="B181" s="94">
        <v>0</v>
      </c>
      <c r="C181" s="94"/>
      <c r="D181" s="95" t="s">
        <v>653</v>
      </c>
      <c r="E181" s="95" t="s">
        <v>654</v>
      </c>
      <c r="F181" s="94"/>
    </row>
    <row r="182" spans="1:7" x14ac:dyDescent="0.3">
      <c r="A182" s="52" t="s">
        <v>220</v>
      </c>
      <c r="B182" s="94">
        <v>2</v>
      </c>
      <c r="C182" s="94"/>
      <c r="D182" s="95"/>
      <c r="E182" s="69"/>
      <c r="F182" s="94"/>
    </row>
    <row r="183" spans="1:7" ht="49.5" x14ac:dyDescent="0.3">
      <c r="A183" s="17" t="s">
        <v>88</v>
      </c>
      <c r="B183" s="94">
        <v>0</v>
      </c>
      <c r="C183" s="94"/>
      <c r="D183" s="95" t="s">
        <v>655</v>
      </c>
      <c r="E183" s="94" t="s">
        <v>671</v>
      </c>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8" t="s">
        <v>36</v>
      </c>
      <c r="B186" s="339"/>
      <c r="C186" s="340"/>
      <c r="D186" s="91">
        <f>SUM(B181:C185)</f>
        <v>6</v>
      </c>
    </row>
    <row r="187" spans="1:7" x14ac:dyDescent="0.3">
      <c r="A187" s="338" t="s">
        <v>295</v>
      </c>
      <c r="B187" s="339"/>
      <c r="C187" s="340"/>
      <c r="D187" s="33">
        <f>D186/(COUNT(B181:C185)*2)</f>
        <v>0.6</v>
      </c>
    </row>
    <row r="188" spans="1:7" s="22" customFormat="1" x14ac:dyDescent="0.3">
      <c r="A188" s="26"/>
      <c r="B188" s="27"/>
      <c r="C188" s="27"/>
      <c r="D188" s="28"/>
      <c r="G188" s="126"/>
    </row>
    <row r="189" spans="1:7" ht="19.5" x14ac:dyDescent="0.4">
      <c r="A189" s="336" t="s">
        <v>216</v>
      </c>
      <c r="B189" s="337"/>
      <c r="C189" s="337"/>
      <c r="D189" s="337"/>
      <c r="E189" s="337"/>
      <c r="F189" s="337"/>
    </row>
    <row r="190" spans="1:7" x14ac:dyDescent="0.3">
      <c r="A190" s="44" t="s">
        <v>371</v>
      </c>
      <c r="B190" s="94">
        <v>1</v>
      </c>
      <c r="C190" s="94"/>
      <c r="D190" s="94" t="s">
        <v>656</v>
      </c>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38" t="s">
        <v>36</v>
      </c>
      <c r="B194" s="339"/>
      <c r="C194" s="340"/>
      <c r="D194" s="54">
        <f>SUM(B190:C193)</f>
        <v>5</v>
      </c>
    </row>
    <row r="195" spans="1:6" x14ac:dyDescent="0.3">
      <c r="A195" s="338" t="s">
        <v>295</v>
      </c>
      <c r="B195" s="339"/>
      <c r="C195" s="340"/>
      <c r="D195" s="33">
        <f>D194/(COUNT(B190:C193)*2)</f>
        <v>0.83333333333333337</v>
      </c>
    </row>
    <row r="197" spans="1:6" ht="18" x14ac:dyDescent="0.35">
      <c r="A197" s="64" t="s">
        <v>445</v>
      </c>
      <c r="B197" s="63"/>
      <c r="C197" s="63"/>
      <c r="D197" s="301">
        <f>E197/F197</f>
        <v>0.22727272727272727</v>
      </c>
      <c r="E197" s="302">
        <f>COUNTIF('A2 Technique'!F17:F193,"ok")</f>
        <v>5</v>
      </c>
      <c r="F197" s="302">
        <f>COUNTA('A2 Technique'!F17:F193)</f>
        <v>22</v>
      </c>
    </row>
    <row r="198" spans="1:6" ht="22.5" x14ac:dyDescent="0.3">
      <c r="A198" s="35" t="s">
        <v>45</v>
      </c>
      <c r="B198" s="36"/>
      <c r="C198" s="37"/>
      <c r="D198" s="38">
        <f>SUM(D194,D186,D177,D169,D161,D63,D52,D33,D22,D118,D149,D133,D102,D84,D42)</f>
        <v>128</v>
      </c>
    </row>
    <row r="199" spans="1:6" ht="22.5" x14ac:dyDescent="0.3">
      <c r="A199" s="35" t="s">
        <v>323</v>
      </c>
      <c r="B199" s="36"/>
      <c r="C199" s="37"/>
      <c r="D199" s="39">
        <f>D198/(COUNT(B190:C193,B181:C185,B173:C176,B165:C168,B153:C160,B56:C62,B46:C51,B26:C32,B17:C21,B107:C117,B137:C148,B122:C132,B88:C101,B67:C83,B37:C41)*2)</f>
        <v>0.60377358490566035</v>
      </c>
    </row>
  </sheetData>
  <sheetProtection algorithmName="SHA-512" hashValue="Yg1pFokJjVW1terlH+Qu47MbP4Eqx57CSuP+nlHC97Wu6PtOHLHF2howAaIDHGcOxzqKro4lj7l/f3UfF9Osaw==" saltValue="0tPy44yftn05G87GT1cyaw=="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31" zoomScale="70" zoomScaleSheetLayoutView="70" workbookViewId="0">
      <selection activeCell="F543" sqref="F543"/>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1"/>
      <c r="E1" s="331"/>
      <c r="F1" s="331"/>
      <c r="G1" s="331"/>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32" t="s">
        <v>179</v>
      </c>
      <c r="B7" s="332"/>
      <c r="C7" s="332"/>
      <c r="D7" s="332"/>
      <c r="E7" s="332"/>
      <c r="F7" s="332"/>
      <c r="G7" s="125"/>
    </row>
    <row r="8" spans="1:7" ht="29.25" x14ac:dyDescent="0.45">
      <c r="A8" s="333" t="str">
        <f>'Page de garde'!D18</f>
        <v>Bizerte</v>
      </c>
      <c r="B8" s="333"/>
      <c r="C8" s="333"/>
      <c r="D8" s="333"/>
      <c r="E8" s="333"/>
      <c r="F8" s="333"/>
      <c r="G8" s="125"/>
    </row>
    <row r="9" spans="1:7" ht="24" x14ac:dyDescent="0.45">
      <c r="A9" s="14" t="s">
        <v>42</v>
      </c>
      <c r="B9" s="334"/>
      <c r="C9" s="334"/>
      <c r="D9" s="334"/>
      <c r="E9" s="334"/>
      <c r="F9" s="334"/>
      <c r="G9" s="125"/>
    </row>
    <row r="10" spans="1:7" ht="24" x14ac:dyDescent="0.45">
      <c r="A10" s="15" t="s">
        <v>44</v>
      </c>
      <c r="B10" s="335"/>
      <c r="C10" s="335"/>
      <c r="D10" s="335"/>
      <c r="E10" s="335"/>
      <c r="F10" s="335"/>
      <c r="G10" s="125"/>
    </row>
    <row r="11" spans="1:7" ht="24" x14ac:dyDescent="0.45">
      <c r="A11" s="14" t="s">
        <v>43</v>
      </c>
      <c r="B11" s="330"/>
      <c r="C11" s="330"/>
      <c r="D11" s="330"/>
      <c r="E11" s="330"/>
      <c r="F11" s="330"/>
      <c r="G11" s="125"/>
    </row>
    <row r="12" spans="1:7" ht="24" x14ac:dyDescent="0.45">
      <c r="A12" s="14" t="s">
        <v>239</v>
      </c>
      <c r="B12" s="328">
        <f>D549</f>
        <v>0</v>
      </c>
      <c r="C12" s="328"/>
      <c r="D12" s="328"/>
      <c r="E12" s="328"/>
      <c r="F12" s="328"/>
      <c r="G12" s="125"/>
    </row>
    <row r="13" spans="1:7" ht="22.5" x14ac:dyDescent="0.45">
      <c r="D13" s="329"/>
      <c r="E13" s="329"/>
      <c r="F13" s="329"/>
      <c r="G13" s="32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2" t="s">
        <v>30</v>
      </c>
      <c r="B17" s="313" t="s">
        <v>31</v>
      </c>
      <c r="C17" s="313"/>
      <c r="D17" s="313" t="s">
        <v>46</v>
      </c>
      <c r="E17" s="314" t="s">
        <v>310</v>
      </c>
      <c r="F17" s="314" t="s">
        <v>358</v>
      </c>
    </row>
    <row r="18" spans="1:8" ht="16.5" customHeight="1" x14ac:dyDescent="0.3">
      <c r="A18" s="312"/>
      <c r="B18" s="41" t="s">
        <v>34</v>
      </c>
      <c r="C18" s="41" t="s">
        <v>33</v>
      </c>
      <c r="D18" s="313"/>
      <c r="E18" s="314"/>
      <c r="F18" s="314"/>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 xml:space="preserve"> 0</v>
      </c>
      <c r="D30" s="95"/>
      <c r="E30" s="94"/>
      <c r="F30" s="204"/>
    </row>
    <row r="31" spans="1:8" x14ac:dyDescent="0.3">
      <c r="A31" s="70" t="s">
        <v>401</v>
      </c>
      <c r="B31" s="130">
        <v>0</v>
      </c>
      <c r="C31" s="136"/>
      <c r="D31" s="95"/>
      <c r="E31" s="94"/>
      <c r="F31" s="204"/>
    </row>
    <row r="32" spans="1:8" ht="45" x14ac:dyDescent="0.3">
      <c r="A32" s="70" t="s">
        <v>152</v>
      </c>
      <c r="B32" s="130">
        <v>0</v>
      </c>
      <c r="C32" s="136"/>
      <c r="D32" s="137"/>
      <c r="E32" s="94"/>
      <c r="F32" s="204"/>
    </row>
    <row r="33" spans="1:7" ht="30" x14ac:dyDescent="0.3">
      <c r="A33" s="4" t="s">
        <v>51</v>
      </c>
      <c r="B33" s="130">
        <v>0</v>
      </c>
      <c r="C33" s="136"/>
      <c r="D33" s="240"/>
      <c r="E33" s="94"/>
      <c r="F33" s="204"/>
    </row>
    <row r="34" spans="1:7" ht="82.5" x14ac:dyDescent="0.3">
      <c r="A34" s="216" t="s">
        <v>153</v>
      </c>
      <c r="B34" s="130" t="s">
        <v>32</v>
      </c>
      <c r="C34" s="136" t="str">
        <f>IF(B34=0," -5"," 0")</f>
        <v xml:space="preserve"> 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2" t="s">
        <v>379</v>
      </c>
      <c r="B38" s="323"/>
      <c r="C38" s="323"/>
      <c r="D38" s="323"/>
      <c r="E38" s="323"/>
      <c r="F38" s="324"/>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2" t="s">
        <v>30</v>
      </c>
      <c r="B50" s="313" t="s">
        <v>31</v>
      </c>
      <c r="C50" s="313"/>
      <c r="D50" s="313" t="s">
        <v>46</v>
      </c>
      <c r="E50" s="314" t="s">
        <v>310</v>
      </c>
      <c r="F50" s="314" t="s">
        <v>360</v>
      </c>
      <c r="G50" s="127"/>
    </row>
    <row r="51" spans="1:7" ht="16.5" customHeight="1" x14ac:dyDescent="0.3">
      <c r="A51" s="312"/>
      <c r="B51" s="41" t="s">
        <v>34</v>
      </c>
      <c r="C51" s="41" t="s">
        <v>33</v>
      </c>
      <c r="D51" s="313"/>
      <c r="E51" s="314"/>
      <c r="F51" s="314"/>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 xml:space="preserve"> 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 xml:space="preserve"> 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 xml:space="preserve"> 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2" t="s">
        <v>379</v>
      </c>
      <c r="B94" s="323"/>
      <c r="C94" s="323"/>
      <c r="D94" s="323"/>
      <c r="E94" s="323"/>
      <c r="F94" s="324"/>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2" t="s">
        <v>30</v>
      </c>
      <c r="B107" s="313" t="s">
        <v>31</v>
      </c>
      <c r="C107" s="313"/>
      <c r="D107" s="313" t="s">
        <v>46</v>
      </c>
      <c r="E107" s="314" t="s">
        <v>310</v>
      </c>
      <c r="F107" s="314" t="s">
        <v>360</v>
      </c>
    </row>
    <row r="108" spans="1:7" ht="16.5" customHeight="1" x14ac:dyDescent="0.3">
      <c r="A108" s="312"/>
      <c r="B108" s="41" t="s">
        <v>34</v>
      </c>
      <c r="C108" s="41" t="s">
        <v>33</v>
      </c>
      <c r="D108" s="313"/>
      <c r="E108" s="314"/>
      <c r="F108" s="314"/>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 xml:space="preserve"> 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2" t="s">
        <v>30</v>
      </c>
      <c r="B162" s="313" t="s">
        <v>31</v>
      </c>
      <c r="C162" s="313"/>
      <c r="D162" s="313" t="s">
        <v>46</v>
      </c>
      <c r="E162" s="314" t="s">
        <v>310</v>
      </c>
      <c r="F162" s="314" t="s">
        <v>360</v>
      </c>
      <c r="G162" s="127"/>
    </row>
    <row r="163" spans="1:7" ht="16.5" customHeight="1" x14ac:dyDescent="0.3">
      <c r="A163" s="312"/>
      <c r="B163" s="41" t="s">
        <v>34</v>
      </c>
      <c r="C163" s="41" t="s">
        <v>33</v>
      </c>
      <c r="D163" s="313"/>
      <c r="E163" s="314"/>
      <c r="F163" s="314"/>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8" t="s">
        <v>379</v>
      </c>
      <c r="B195" s="318"/>
      <c r="C195" s="318"/>
      <c r="D195" s="318"/>
      <c r="E195" s="318"/>
      <c r="F195" s="318"/>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2" t="s">
        <v>30</v>
      </c>
      <c r="B209" s="313" t="s">
        <v>31</v>
      </c>
      <c r="C209" s="313"/>
      <c r="D209" s="313" t="s">
        <v>46</v>
      </c>
      <c r="E209" s="314" t="s">
        <v>310</v>
      </c>
      <c r="F209" s="314" t="s">
        <v>360</v>
      </c>
      <c r="G209" s="127"/>
    </row>
    <row r="210" spans="1:7" ht="16.5" customHeight="1" x14ac:dyDescent="0.3">
      <c r="A210" s="312"/>
      <c r="B210" s="41" t="s">
        <v>34</v>
      </c>
      <c r="C210" s="41" t="s">
        <v>33</v>
      </c>
      <c r="D210" s="313"/>
      <c r="E210" s="314"/>
      <c r="F210" s="314"/>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8" t="s">
        <v>379</v>
      </c>
      <c r="B256" s="318"/>
      <c r="C256" s="318"/>
      <c r="D256" s="318"/>
      <c r="E256" s="318"/>
      <c r="F256" s="318"/>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2" t="s">
        <v>30</v>
      </c>
      <c r="B270" s="313" t="s">
        <v>31</v>
      </c>
      <c r="C270" s="313"/>
      <c r="D270" s="313" t="s">
        <v>46</v>
      </c>
      <c r="E270" s="314" t="s">
        <v>310</v>
      </c>
      <c r="F270" s="314" t="s">
        <v>360</v>
      </c>
      <c r="G270" s="214"/>
    </row>
    <row r="271" spans="1:7" s="16" customFormat="1" ht="16.5" customHeight="1" x14ac:dyDescent="0.3">
      <c r="A271" s="312"/>
      <c r="B271" s="41" t="s">
        <v>34</v>
      </c>
      <c r="C271" s="41" t="s">
        <v>33</v>
      </c>
      <c r="D271" s="313"/>
      <c r="E271" s="314"/>
      <c r="F271" s="314"/>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 xml:space="preserve"> 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9" t="s">
        <v>396</v>
      </c>
      <c r="B308" s="320"/>
      <c r="C308" s="320"/>
      <c r="D308" s="320"/>
      <c r="E308" s="320"/>
      <c r="F308" s="321"/>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2" t="s">
        <v>30</v>
      </c>
      <c r="B322" s="313" t="s">
        <v>31</v>
      </c>
      <c r="C322" s="313"/>
      <c r="D322" s="313" t="s">
        <v>46</v>
      </c>
      <c r="E322" s="314" t="s">
        <v>310</v>
      </c>
      <c r="F322" s="314" t="s">
        <v>360</v>
      </c>
      <c r="G322" s="127"/>
    </row>
    <row r="323" spans="1:7" ht="16.5" customHeight="1" x14ac:dyDescent="0.3">
      <c r="A323" s="312"/>
      <c r="B323" s="41" t="s">
        <v>34</v>
      </c>
      <c r="C323" s="41" t="s">
        <v>33</v>
      </c>
      <c r="D323" s="313"/>
      <c r="E323" s="314"/>
      <c r="F323" s="314"/>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9" t="s">
        <v>379</v>
      </c>
      <c r="B349" s="320"/>
      <c r="C349" s="320"/>
      <c r="D349" s="320"/>
      <c r="E349" s="320"/>
      <c r="F349" s="320"/>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2" t="s">
        <v>30</v>
      </c>
      <c r="B362" s="313" t="s">
        <v>31</v>
      </c>
      <c r="C362" s="313"/>
      <c r="D362" s="313" t="s">
        <v>46</v>
      </c>
      <c r="E362" s="314" t="s">
        <v>310</v>
      </c>
      <c r="F362" s="314" t="s">
        <v>360</v>
      </c>
      <c r="G362" s="127"/>
    </row>
    <row r="363" spans="1:7" ht="16.5" customHeight="1" x14ac:dyDescent="0.3">
      <c r="A363" s="312"/>
      <c r="B363" s="41" t="s">
        <v>34</v>
      </c>
      <c r="C363" s="41" t="s">
        <v>33</v>
      </c>
      <c r="D363" s="313"/>
      <c r="E363" s="314"/>
      <c r="F363" s="314"/>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 xml:space="preserve"> 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8" t="s">
        <v>379</v>
      </c>
      <c r="B383" s="318"/>
      <c r="C383" s="318"/>
      <c r="D383" s="318"/>
      <c r="E383" s="318"/>
      <c r="F383" s="318"/>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2" t="s">
        <v>30</v>
      </c>
      <c r="B395" s="313" t="s">
        <v>31</v>
      </c>
      <c r="C395" s="313"/>
      <c r="D395" s="313" t="s">
        <v>46</v>
      </c>
      <c r="E395" s="314" t="s">
        <v>310</v>
      </c>
      <c r="F395" s="314" t="s">
        <v>360</v>
      </c>
      <c r="G395" s="127"/>
    </row>
    <row r="396" spans="1:7" ht="16.5" customHeight="1" x14ac:dyDescent="0.3">
      <c r="A396" s="312"/>
      <c r="B396" s="41" t="s">
        <v>34</v>
      </c>
      <c r="C396" s="41" t="s">
        <v>33</v>
      </c>
      <c r="D396" s="313"/>
      <c r="E396" s="314"/>
      <c r="F396" s="314"/>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8" t="s">
        <v>379</v>
      </c>
      <c r="B435" s="318"/>
      <c r="C435" s="318"/>
      <c r="D435" s="318"/>
      <c r="E435" s="318"/>
      <c r="F435" s="318"/>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2" t="s">
        <v>30</v>
      </c>
      <c r="B448" s="313" t="s">
        <v>31</v>
      </c>
      <c r="C448" s="313"/>
      <c r="D448" s="313" t="s">
        <v>46</v>
      </c>
      <c r="E448" s="314" t="s">
        <v>310</v>
      </c>
      <c r="F448" s="314" t="s">
        <v>360</v>
      </c>
      <c r="G448" s="127"/>
    </row>
    <row r="449" spans="1:6" ht="16.5" customHeight="1" x14ac:dyDescent="0.3">
      <c r="A449" s="312"/>
      <c r="B449" s="41" t="s">
        <v>34</v>
      </c>
      <c r="C449" s="41" t="s">
        <v>33</v>
      </c>
      <c r="D449" s="313"/>
      <c r="E449" s="314"/>
      <c r="F449" s="314"/>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5" t="s">
        <v>379</v>
      </c>
      <c r="B471" s="316"/>
      <c r="C471" s="316"/>
      <c r="D471" s="316"/>
      <c r="E471" s="316"/>
      <c r="F471" s="316"/>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3"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7" t="s">
        <v>367</v>
      </c>
      <c r="B483" s="317"/>
      <c r="C483" s="317"/>
      <c r="D483" s="317"/>
      <c r="E483" s="185"/>
      <c r="F483" s="201"/>
    </row>
    <row r="484" spans="1:7" x14ac:dyDescent="0.3">
      <c r="A484" s="74">
        <f>B11</f>
        <v>0</v>
      </c>
      <c r="B484" s="124"/>
      <c r="C484" s="135"/>
      <c r="D484" s="124"/>
    </row>
    <row r="485" spans="1:7" ht="16.5" customHeight="1" x14ac:dyDescent="0.3">
      <c r="A485" s="312" t="s">
        <v>30</v>
      </c>
      <c r="B485" s="313" t="s">
        <v>31</v>
      </c>
      <c r="C485" s="313"/>
      <c r="D485" s="313" t="s">
        <v>46</v>
      </c>
      <c r="E485" s="314" t="s">
        <v>310</v>
      </c>
      <c r="F485" s="314" t="s">
        <v>360</v>
      </c>
      <c r="G485" s="127"/>
    </row>
    <row r="486" spans="1:7" ht="16.5" customHeight="1" x14ac:dyDescent="0.3">
      <c r="A486" s="312"/>
      <c r="B486" s="41" t="s">
        <v>34</v>
      </c>
      <c r="C486" s="41" t="s">
        <v>33</v>
      </c>
      <c r="D486" s="313"/>
      <c r="E486" s="314"/>
      <c r="F486" s="314"/>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2" t="s">
        <v>30</v>
      </c>
      <c r="B507" s="313" t="s">
        <v>31</v>
      </c>
      <c r="C507" s="313"/>
      <c r="D507" s="313" t="s">
        <v>46</v>
      </c>
      <c r="E507" s="314" t="s">
        <v>310</v>
      </c>
      <c r="F507" s="314" t="s">
        <v>360</v>
      </c>
      <c r="G507" s="127"/>
    </row>
    <row r="508" spans="1:7" ht="16.5" customHeight="1" x14ac:dyDescent="0.3">
      <c r="A508" s="312"/>
      <c r="B508" s="41" t="s">
        <v>34</v>
      </c>
      <c r="C508" s="41" t="s">
        <v>33</v>
      </c>
      <c r="D508" s="313"/>
      <c r="E508" s="314"/>
      <c r="F508" s="314"/>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2" t="s">
        <v>30</v>
      </c>
      <c r="B518" s="313" t="s">
        <v>31</v>
      </c>
      <c r="C518" s="313"/>
      <c r="D518" s="313" t="s">
        <v>46</v>
      </c>
      <c r="E518" s="314" t="s">
        <v>310</v>
      </c>
      <c r="F518" s="314" t="s">
        <v>360</v>
      </c>
      <c r="G518" s="127"/>
    </row>
    <row r="519" spans="1:7" ht="16.5" customHeight="1" x14ac:dyDescent="0.3">
      <c r="A519" s="312"/>
      <c r="B519" s="41" t="s">
        <v>34</v>
      </c>
      <c r="C519" s="41" t="s">
        <v>33</v>
      </c>
      <c r="D519" s="313"/>
      <c r="E519" s="314"/>
      <c r="F519" s="314"/>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131" t="str">
        <f>IF(B528=0, -5," 0")</f>
        <v xml:space="preserve"> 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2" t="s">
        <v>30</v>
      </c>
      <c r="B538" s="313" t="s">
        <v>31</v>
      </c>
      <c r="C538" s="313"/>
      <c r="D538" s="313" t="s">
        <v>46</v>
      </c>
      <c r="E538" s="314" t="s">
        <v>310</v>
      </c>
      <c r="F538" s="314" t="s">
        <v>360</v>
      </c>
      <c r="G538" s="127"/>
    </row>
    <row r="539" spans="1:7" ht="16.5" customHeight="1" x14ac:dyDescent="0.3">
      <c r="A539" s="312"/>
      <c r="B539" s="41" t="s">
        <v>34</v>
      </c>
      <c r="C539" s="41" t="s">
        <v>33</v>
      </c>
      <c r="D539" s="313"/>
      <c r="E539" s="314"/>
      <c r="F539" s="314"/>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NbM48fF9c6XzSyykWTcTX3N9iTfrZymq/oeRIQMDFFlmJIAttwOEhr2Zu6BP1i57meJ01SVplgPtSbSUFAF5lw==" saltValue="xSTU42CjwXVu8Z38pV5N1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1"/>
      <c r="E1" s="331"/>
      <c r="F1" s="331"/>
      <c r="G1" s="331"/>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52" t="s">
        <v>50</v>
      </c>
      <c r="B6" s="352"/>
      <c r="C6" s="352"/>
      <c r="D6" s="352"/>
      <c r="E6" s="352"/>
      <c r="F6" s="352"/>
      <c r="G6" s="125"/>
    </row>
    <row r="7" spans="1:7" s="12" customFormat="1" ht="21.75" customHeight="1" x14ac:dyDescent="0.45">
      <c r="A7" s="333" t="e">
        <f>#REF!</f>
        <v>#REF!</v>
      </c>
      <c r="B7" s="333"/>
      <c r="C7" s="333"/>
      <c r="D7" s="333"/>
      <c r="E7" s="333"/>
      <c r="F7" s="333"/>
      <c r="G7" s="125"/>
    </row>
    <row r="8" spans="1:7" s="12" customFormat="1" ht="24" x14ac:dyDescent="0.45">
      <c r="A8" s="14" t="s">
        <v>42</v>
      </c>
      <c r="B8" s="353">
        <f>'A4 Exploitation'!B9:F9</f>
        <v>0</v>
      </c>
      <c r="C8" s="353"/>
      <c r="D8" s="353"/>
      <c r="E8" s="353"/>
      <c r="F8" s="353"/>
      <c r="G8" s="125"/>
    </row>
    <row r="9" spans="1:7" s="12" customFormat="1" ht="24" x14ac:dyDescent="0.45">
      <c r="A9" s="15" t="s">
        <v>44</v>
      </c>
      <c r="B9" s="354">
        <f>'A4 Exploitation'!B10:F10</f>
        <v>0</v>
      </c>
      <c r="C9" s="354"/>
      <c r="D9" s="354"/>
      <c r="E9" s="354"/>
      <c r="F9" s="354"/>
      <c r="G9" s="125"/>
    </row>
    <row r="10" spans="1:7" s="12" customFormat="1" ht="24" x14ac:dyDescent="0.45">
      <c r="A10" s="14" t="s">
        <v>43</v>
      </c>
      <c r="B10" s="351">
        <f>'A4 Exploitation'!A8:F8</f>
        <v>0</v>
      </c>
      <c r="C10" s="351"/>
      <c r="D10" s="351"/>
      <c r="E10" s="351"/>
      <c r="F10" s="351"/>
      <c r="G10" s="125"/>
    </row>
    <row r="11" spans="1:7" s="12" customFormat="1" ht="24" x14ac:dyDescent="0.45">
      <c r="A11" s="14" t="s">
        <v>294</v>
      </c>
      <c r="B11" s="350">
        <f>D199</f>
        <v>0</v>
      </c>
      <c r="C11" s="350"/>
      <c r="D11" s="350"/>
      <c r="E11" s="350"/>
      <c r="F11" s="350"/>
      <c r="G11" s="125"/>
    </row>
    <row r="12" spans="1:7" s="12" customFormat="1" ht="22.5" x14ac:dyDescent="0.45">
      <c r="A12" s="11"/>
      <c r="D12" s="329"/>
      <c r="E12" s="329"/>
      <c r="F12" s="329"/>
      <c r="G12" s="329"/>
    </row>
    <row r="13" spans="1:7" s="12" customFormat="1" ht="11.25" customHeight="1" x14ac:dyDescent="0.3">
      <c r="A13" s="312" t="s">
        <v>30</v>
      </c>
      <c r="B13" s="313" t="s">
        <v>31</v>
      </c>
      <c r="C13" s="313"/>
      <c r="D13" s="313" t="s">
        <v>46</v>
      </c>
      <c r="E13" s="313" t="s">
        <v>190</v>
      </c>
      <c r="F13" s="313" t="s">
        <v>191</v>
      </c>
      <c r="G13" s="112"/>
    </row>
    <row r="14" spans="1:7" s="12" customFormat="1" ht="12.75" customHeight="1" x14ac:dyDescent="0.3">
      <c r="A14" s="312"/>
      <c r="B14" s="34" t="s">
        <v>34</v>
      </c>
      <c r="C14" s="34" t="s">
        <v>33</v>
      </c>
      <c r="D14" s="313"/>
      <c r="E14" s="313"/>
      <c r="F14" s="313"/>
      <c r="G14" s="127"/>
    </row>
    <row r="15" spans="1:7" x14ac:dyDescent="0.3">
      <c r="A15" s="17"/>
      <c r="B15" s="17"/>
      <c r="C15" s="17"/>
      <c r="D15" s="17"/>
    </row>
    <row r="16" spans="1:7" ht="19.5" x14ac:dyDescent="0.4">
      <c r="A16" s="345" t="s">
        <v>0</v>
      </c>
      <c r="B16" s="346"/>
      <c r="C16" s="346"/>
      <c r="D16" s="346"/>
      <c r="E16" s="346"/>
      <c r="F16" s="346"/>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7" t="s">
        <v>36</v>
      </c>
      <c r="B22" s="343"/>
      <c r="C22" s="344"/>
      <c r="D22" s="245">
        <f>SUM(B17:C21)</f>
        <v>0</v>
      </c>
    </row>
    <row r="23" spans="1:7" x14ac:dyDescent="0.3">
      <c r="A23" s="338" t="s">
        <v>295</v>
      </c>
      <c r="B23" s="339"/>
      <c r="C23" s="340"/>
      <c r="D23" s="33">
        <f>D22/(COUNT(B17:C21)*2)</f>
        <v>0</v>
      </c>
    </row>
    <row r="24" spans="1:7" s="22" customFormat="1" x14ac:dyDescent="0.3">
      <c r="A24" s="26"/>
      <c r="B24" s="27"/>
      <c r="C24" s="27"/>
      <c r="D24" s="28"/>
      <c r="G24" s="126"/>
    </row>
    <row r="25" spans="1:7" ht="19.5" x14ac:dyDescent="0.4">
      <c r="A25" s="336" t="s">
        <v>4</v>
      </c>
      <c r="B25" s="337"/>
      <c r="C25" s="337"/>
      <c r="D25" s="337"/>
      <c r="E25" s="337"/>
      <c r="F25" s="337"/>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8" t="s">
        <v>36</v>
      </c>
      <c r="B33" s="339"/>
      <c r="C33" s="340"/>
      <c r="D33" s="244">
        <f>SUM(B26:C32)</f>
        <v>0</v>
      </c>
    </row>
    <row r="34" spans="1:7" x14ac:dyDescent="0.3">
      <c r="A34" s="338" t="s">
        <v>295</v>
      </c>
      <c r="B34" s="339"/>
      <c r="C34" s="340"/>
      <c r="D34" s="33">
        <f>D33/(COUNT(B26:C32)*2)</f>
        <v>0</v>
      </c>
    </row>
    <row r="35" spans="1:7" s="22" customFormat="1" x14ac:dyDescent="0.3">
      <c r="A35" s="26"/>
      <c r="B35" s="27"/>
      <c r="C35" s="27"/>
      <c r="D35" s="28"/>
      <c r="G35" s="126"/>
    </row>
    <row r="36" spans="1:7" s="22" customFormat="1" ht="19.5" x14ac:dyDescent="0.4">
      <c r="A36" s="336" t="s">
        <v>219</v>
      </c>
      <c r="B36" s="337"/>
      <c r="C36" s="337"/>
      <c r="D36" s="337"/>
      <c r="E36" s="337"/>
      <c r="F36" s="337"/>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8" t="s">
        <v>36</v>
      </c>
      <c r="B42" s="339"/>
      <c r="C42" s="340"/>
      <c r="D42" s="244">
        <f>SUM(B37:C41)</f>
        <v>0</v>
      </c>
      <c r="E42" s="13"/>
      <c r="F42" s="13"/>
      <c r="G42" s="126"/>
    </row>
    <row r="43" spans="1:7" s="22" customFormat="1" x14ac:dyDescent="0.3">
      <c r="A43" s="338" t="s">
        <v>295</v>
      </c>
      <c r="B43" s="339"/>
      <c r="C43" s="340"/>
      <c r="D43" s="33">
        <f>D42/(COUNT(B37:C41)*2)</f>
        <v>0</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8" t="s">
        <v>36</v>
      </c>
      <c r="B52" s="339"/>
      <c r="C52" s="340"/>
      <c r="D52" s="244">
        <f>SUM(B46:C51)</f>
        <v>0</v>
      </c>
    </row>
    <row r="53" spans="1:7" x14ac:dyDescent="0.3">
      <c r="A53" s="338" t="s">
        <v>295</v>
      </c>
      <c r="B53" s="339"/>
      <c r="C53" s="340"/>
      <c r="D53" s="33">
        <f>D52/(COUNT(B46:C51)*2)</f>
        <v>0</v>
      </c>
    </row>
    <row r="54" spans="1:7" s="22" customFormat="1" x14ac:dyDescent="0.3">
      <c r="A54" s="26"/>
      <c r="B54" s="27"/>
      <c r="C54" s="27"/>
      <c r="D54" s="28"/>
      <c r="G54" s="126"/>
    </row>
    <row r="55" spans="1:7" ht="19.5" x14ac:dyDescent="0.4">
      <c r="A55" s="336" t="s">
        <v>8</v>
      </c>
      <c r="B55" s="337"/>
      <c r="C55" s="337"/>
      <c r="D55" s="337"/>
      <c r="E55" s="337"/>
      <c r="F55" s="337"/>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8" t="s">
        <v>36</v>
      </c>
      <c r="B63" s="339"/>
      <c r="C63" s="340"/>
      <c r="D63" s="244">
        <f>SUM(B56:C62)</f>
        <v>0</v>
      </c>
    </row>
    <row r="64" spans="1:7" x14ac:dyDescent="0.3">
      <c r="A64" s="338" t="s">
        <v>295</v>
      </c>
      <c r="B64" s="339"/>
      <c r="C64" s="340"/>
      <c r="D64" s="33">
        <f>D63/(COUNT(B56:C62)*2)</f>
        <v>0</v>
      </c>
    </row>
    <row r="65" spans="1:7" s="22" customFormat="1" x14ac:dyDescent="0.3">
      <c r="A65" s="26"/>
      <c r="B65" s="27"/>
      <c r="C65" s="27"/>
      <c r="D65" s="28"/>
      <c r="G65" s="126"/>
    </row>
    <row r="66" spans="1:7" ht="19.5" x14ac:dyDescent="0.4">
      <c r="A66" s="336" t="s">
        <v>130</v>
      </c>
      <c r="B66" s="337"/>
      <c r="C66" s="337"/>
      <c r="D66" s="337"/>
      <c r="E66" s="337"/>
      <c r="F66" s="337"/>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8" t="s">
        <v>36</v>
      </c>
      <c r="B84" s="339"/>
      <c r="C84" s="340"/>
      <c r="D84" s="244">
        <f>SUM(B67:C83)</f>
        <v>0</v>
      </c>
    </row>
    <row r="85" spans="1:7" x14ac:dyDescent="0.3">
      <c r="A85" s="338" t="s">
        <v>295</v>
      </c>
      <c r="B85" s="339"/>
      <c r="C85" s="340"/>
      <c r="D85" s="33">
        <f>D84/(COUNT(B67:C83)*2)</f>
        <v>0</v>
      </c>
    </row>
    <row r="86" spans="1:7" s="22" customFormat="1" x14ac:dyDescent="0.3">
      <c r="A86" s="26"/>
      <c r="B86" s="27"/>
      <c r="C86" s="27"/>
      <c r="D86" s="28"/>
      <c r="G86" s="126"/>
    </row>
    <row r="87" spans="1:7" ht="19.5" x14ac:dyDescent="0.4">
      <c r="A87" s="336" t="s">
        <v>211</v>
      </c>
      <c r="B87" s="337"/>
      <c r="C87" s="337"/>
      <c r="D87" s="337"/>
      <c r="E87" s="337"/>
      <c r="F87" s="337"/>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8" t="s">
        <v>36</v>
      </c>
      <c r="B102" s="339"/>
      <c r="C102" s="340"/>
      <c r="D102" s="244">
        <f>SUM(B88:C101)</f>
        <v>0</v>
      </c>
    </row>
    <row r="103" spans="1:7" x14ac:dyDescent="0.3">
      <c r="A103" s="338" t="s">
        <v>295</v>
      </c>
      <c r="B103" s="339"/>
      <c r="C103" s="340"/>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6" t="s">
        <v>212</v>
      </c>
      <c r="B106" s="337"/>
      <c r="C106" s="337"/>
      <c r="D106" s="337"/>
      <c r="E106" s="337"/>
      <c r="F106" s="337"/>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8" t="s">
        <v>36</v>
      </c>
      <c r="B118" s="339"/>
      <c r="C118" s="340"/>
      <c r="D118" s="244">
        <f>SUM(B107:C117)</f>
        <v>0</v>
      </c>
      <c r="E118" s="13"/>
      <c r="F118" s="13"/>
      <c r="G118" s="126"/>
    </row>
    <row r="119" spans="1:7" s="22" customFormat="1" x14ac:dyDescent="0.3">
      <c r="A119" s="338" t="s">
        <v>295</v>
      </c>
      <c r="B119" s="339"/>
      <c r="C119" s="340"/>
      <c r="D119" s="33">
        <f>D118/(COUNT(B107:C117)*2)</f>
        <v>0</v>
      </c>
      <c r="E119" s="13"/>
      <c r="F119" s="13"/>
      <c r="G119" s="126"/>
    </row>
    <row r="120" spans="1:7" s="22" customFormat="1" x14ac:dyDescent="0.3">
      <c r="A120" s="26"/>
      <c r="B120" s="27"/>
      <c r="C120" s="27"/>
      <c r="D120" s="28"/>
      <c r="G120" s="126"/>
    </row>
    <row r="121" spans="1:7" ht="19.5" x14ac:dyDescent="0.4">
      <c r="A121" s="336" t="s">
        <v>185</v>
      </c>
      <c r="B121" s="337"/>
      <c r="C121" s="337"/>
      <c r="D121" s="337"/>
      <c r="E121" s="337"/>
      <c r="F121" s="337"/>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8" t="s">
        <v>36</v>
      </c>
      <c r="B133" s="339"/>
      <c r="C133" s="340"/>
      <c r="D133" s="244">
        <f>SUM(B122:C132)</f>
        <v>0</v>
      </c>
    </row>
    <row r="134" spans="1:7" x14ac:dyDescent="0.3">
      <c r="A134" s="338" t="s">
        <v>295</v>
      </c>
      <c r="B134" s="339"/>
      <c r="C134" s="340"/>
      <c r="D134" s="32">
        <f>D133/(COUNT(B122:C132)*2)</f>
        <v>0</v>
      </c>
    </row>
    <row r="135" spans="1:7" s="22" customFormat="1" x14ac:dyDescent="0.3">
      <c r="A135" s="26"/>
      <c r="B135" s="27"/>
      <c r="C135" s="27"/>
      <c r="D135" s="31"/>
      <c r="G135" s="126"/>
    </row>
    <row r="136" spans="1:7" ht="19.5" x14ac:dyDescent="0.4">
      <c r="A136" s="336" t="s">
        <v>71</v>
      </c>
      <c r="B136" s="337"/>
      <c r="C136" s="337"/>
      <c r="D136" s="337"/>
      <c r="E136" s="337"/>
      <c r="F136" s="337"/>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8" t="s">
        <v>36</v>
      </c>
      <c r="B149" s="339"/>
      <c r="C149" s="340"/>
      <c r="D149" s="244">
        <f>SUM(B137:C148)</f>
        <v>0</v>
      </c>
    </row>
    <row r="150" spans="1:7" x14ac:dyDescent="0.3">
      <c r="A150" s="338" t="s">
        <v>295</v>
      </c>
      <c r="B150" s="339"/>
      <c r="C150" s="340"/>
      <c r="D150" s="33">
        <f>D149/(COUNT(B137:C148)*2)</f>
        <v>0</v>
      </c>
    </row>
    <row r="151" spans="1:7" s="22" customFormat="1" x14ac:dyDescent="0.3">
      <c r="A151" s="26"/>
      <c r="B151" s="27"/>
      <c r="C151" s="27"/>
      <c r="D151" s="28"/>
      <c r="G151" s="126"/>
    </row>
    <row r="152" spans="1:7" ht="19.5" x14ac:dyDescent="0.4">
      <c r="A152" s="336" t="s">
        <v>217</v>
      </c>
      <c r="B152" s="337"/>
      <c r="C152" s="337"/>
      <c r="D152" s="337"/>
      <c r="E152" s="337"/>
      <c r="F152" s="337"/>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8" t="s">
        <v>36</v>
      </c>
      <c r="B161" s="343"/>
      <c r="C161" s="344"/>
      <c r="D161" s="245">
        <f>SUM(B153:C160)</f>
        <v>0</v>
      </c>
    </row>
    <row r="162" spans="1:7" x14ac:dyDescent="0.3">
      <c r="A162" s="338" t="s">
        <v>295</v>
      </c>
      <c r="B162" s="339"/>
      <c r="C162" s="340"/>
      <c r="D162" s="33">
        <f>D161/(COUNT(B153:C160)*2)</f>
        <v>0</v>
      </c>
    </row>
    <row r="163" spans="1:7" s="22" customFormat="1" x14ac:dyDescent="0.3">
      <c r="A163" s="26"/>
      <c r="B163" s="27"/>
      <c r="C163" s="29"/>
      <c r="D163" s="30"/>
      <c r="G163" s="126"/>
    </row>
    <row r="164" spans="1:7" ht="19.5" x14ac:dyDescent="0.4">
      <c r="A164" s="336" t="s">
        <v>77</v>
      </c>
      <c r="B164" s="337"/>
      <c r="C164" s="337"/>
      <c r="D164" s="337"/>
      <c r="E164" s="337"/>
      <c r="F164" s="337"/>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8" t="s">
        <v>36</v>
      </c>
      <c r="B169" s="339"/>
      <c r="C169" s="340"/>
      <c r="D169" s="244">
        <f>SUM(B165:C168)</f>
        <v>0</v>
      </c>
    </row>
    <row r="170" spans="1:7" x14ac:dyDescent="0.3">
      <c r="A170" s="338" t="s">
        <v>295</v>
      </c>
      <c r="B170" s="339"/>
      <c r="C170" s="340"/>
      <c r="D170" s="33">
        <f>D169/(COUNT(B165:C168)*2)</f>
        <v>0</v>
      </c>
    </row>
    <row r="171" spans="1:7" s="22" customFormat="1" x14ac:dyDescent="0.3">
      <c r="A171" s="26"/>
      <c r="B171" s="27"/>
      <c r="C171" s="27"/>
      <c r="D171" s="28"/>
      <c r="G171" s="126"/>
    </row>
    <row r="172" spans="1:7" ht="19.5" x14ac:dyDescent="0.4">
      <c r="A172" s="341" t="s">
        <v>17</v>
      </c>
      <c r="B172" s="342"/>
      <c r="C172" s="342"/>
      <c r="D172" s="342"/>
      <c r="E172" s="342"/>
      <c r="F172" s="342"/>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8" t="s">
        <v>36</v>
      </c>
      <c r="B177" s="339"/>
      <c r="C177" s="340"/>
      <c r="D177" s="244">
        <f>SUM(B173:C176)</f>
        <v>0</v>
      </c>
    </row>
    <row r="178" spans="1:7" x14ac:dyDescent="0.3">
      <c r="A178" s="338" t="s">
        <v>295</v>
      </c>
      <c r="B178" s="339"/>
      <c r="C178" s="340"/>
      <c r="D178" s="33">
        <f>D177/(COUNT(B173:C176)*2)</f>
        <v>0</v>
      </c>
    </row>
    <row r="179" spans="1:7" s="22" customFormat="1" x14ac:dyDescent="0.3">
      <c r="A179" s="26"/>
      <c r="B179" s="27"/>
      <c r="C179" s="27"/>
      <c r="D179" s="28"/>
      <c r="G179" s="126"/>
    </row>
    <row r="180" spans="1:7" ht="19.5" x14ac:dyDescent="0.4">
      <c r="A180" s="336" t="s">
        <v>78</v>
      </c>
      <c r="B180" s="337"/>
      <c r="C180" s="337"/>
      <c r="D180" s="337"/>
      <c r="E180" s="337"/>
      <c r="F180" s="337"/>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8" t="s">
        <v>36</v>
      </c>
      <c r="B186" s="339"/>
      <c r="C186" s="340"/>
      <c r="D186" s="244">
        <f>SUM(B181:C185)</f>
        <v>0</v>
      </c>
    </row>
    <row r="187" spans="1:7" x14ac:dyDescent="0.3">
      <c r="A187" s="338" t="s">
        <v>295</v>
      </c>
      <c r="B187" s="339"/>
      <c r="C187" s="340"/>
      <c r="D187" s="33">
        <f>D186/(COUNT(B181:C185)*2)</f>
        <v>0</v>
      </c>
    </row>
    <row r="188" spans="1:7" s="22" customFormat="1" x14ac:dyDescent="0.3">
      <c r="A188" s="26"/>
      <c r="B188" s="27"/>
      <c r="C188" s="27"/>
      <c r="D188" s="28"/>
      <c r="G188" s="126"/>
    </row>
    <row r="189" spans="1:7" ht="19.5" x14ac:dyDescent="0.4">
      <c r="A189" s="336" t="s">
        <v>216</v>
      </c>
      <c r="B189" s="337"/>
      <c r="C189" s="337"/>
      <c r="D189" s="337"/>
      <c r="E189" s="337"/>
      <c r="F189" s="337"/>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8" t="s">
        <v>36</v>
      </c>
      <c r="B194" s="339"/>
      <c r="C194" s="340"/>
      <c r="D194" s="54">
        <f>SUM(B190:C193)</f>
        <v>0</v>
      </c>
    </row>
    <row r="195" spans="1:6" x14ac:dyDescent="0.3">
      <c r="A195" s="338" t="s">
        <v>295</v>
      </c>
      <c r="B195" s="339"/>
      <c r="C195" s="340"/>
      <c r="D195" s="33">
        <f>D194/(COUNT(B190:C193)*2)</f>
        <v>0</v>
      </c>
    </row>
    <row r="197" spans="1:6" ht="18" x14ac:dyDescent="0.35">
      <c r="A197" s="64" t="s">
        <v>246</v>
      </c>
      <c r="B197" s="63"/>
      <c r="C197" s="63"/>
      <c r="D197" s="301" t="e">
        <f>E197/F197</f>
        <v>#DIV/0!</v>
      </c>
      <c r="E197" s="302">
        <f>COUNTIF('A3 Technique'!F17:F193,"ok")</f>
        <v>0</v>
      </c>
      <c r="F197" s="302">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2018-02-22T14:54:44Z</cp:lastPrinted>
  <dcterms:created xsi:type="dcterms:W3CDTF">2015-10-03T07:44:26Z</dcterms:created>
  <dcterms:modified xsi:type="dcterms:W3CDTF">2018-08-05T18:24:45Z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