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I:\Market\CM Bizerte\2018\mai\"/>
    </mc:Choice>
  </mc:AlternateContent>
  <xr:revisionPtr revIDLastSave="0" documentId="13_ncr:1_{44AFB58F-563B-4337-8639-4AE28D013237}" xr6:coauthVersionLast="33" xr6:coauthVersionMax="33" xr10:uidLastSave="{00000000-0000-0000-0000-000000000000}"/>
  <bookViews>
    <workbookView xWindow="0" yWindow="0" windowWidth="20490" windowHeight="7755" tabRatio="916" firstSheet="1"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D444" i="40"/>
  <c r="D444" i="38"/>
  <c r="D444" i="31"/>
  <c r="D444" i="33"/>
  <c r="F532" i="43" l="1"/>
  <c r="E532" i="43"/>
  <c r="E543" i="43"/>
  <c r="F543" i="33"/>
  <c r="E543" i="33"/>
  <c r="F543" i="31"/>
  <c r="E543" i="31"/>
  <c r="E543" i="38"/>
  <c r="F543" i="38"/>
  <c r="F543" i="40"/>
  <c r="E543" i="40"/>
  <c r="F543" i="43"/>
  <c r="C542" i="31" l="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129" i="36"/>
  <c r="C129" i="4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5" i="43"/>
  <c r="C115" i="43"/>
  <c r="C91" i="43"/>
  <c r="C89" i="43"/>
  <c r="C82" i="43"/>
  <c r="C79" i="43"/>
  <c r="C74" i="43"/>
  <c r="C72" i="43"/>
  <c r="C69" i="43"/>
  <c r="C68" i="43"/>
  <c r="C65" i="43"/>
  <c r="C59" i="43"/>
  <c r="C35" i="43"/>
  <c r="C34" i="43"/>
  <c r="C30" i="43"/>
  <c r="C528" i="36"/>
  <c r="C381" i="36"/>
  <c r="C302" i="36"/>
  <c r="C238" i="36"/>
  <c r="C132" i="36"/>
  <c r="C131" i="36"/>
  <c r="C125" i="36"/>
  <c r="C79" i="36"/>
  <c r="C74" i="36"/>
  <c r="C72" i="36"/>
  <c r="C69" i="36"/>
  <c r="C65" i="36"/>
  <c r="C59" i="36"/>
  <c r="C30" i="36"/>
  <c r="C35" i="36"/>
  <c r="C34" i="36"/>
  <c r="C542" i="36" l="1"/>
  <c r="C530" i="36"/>
  <c r="C490" i="36"/>
  <c r="C469" i="36"/>
  <c r="C466" i="36"/>
  <c r="C465" i="36"/>
  <c r="C461" i="36"/>
  <c r="C455" i="36"/>
  <c r="C438" i="36"/>
  <c r="C432" i="36"/>
  <c r="C431" i="36"/>
  <c r="C425" i="36"/>
  <c r="C422" i="36"/>
  <c r="C415" i="36"/>
  <c r="C411" i="36"/>
  <c r="C405" i="36"/>
  <c r="C402" i="36"/>
  <c r="C378" i="36"/>
  <c r="C371" i="36"/>
  <c r="C369" i="36"/>
  <c r="C368" i="36"/>
  <c r="C348" i="36"/>
  <c r="C344" i="36"/>
  <c r="C342" i="36"/>
  <c r="C340" i="36"/>
  <c r="C331" i="36"/>
  <c r="C304" i="36"/>
  <c r="C297" i="36"/>
  <c r="C295" i="36"/>
  <c r="C294" i="36"/>
  <c r="C291" i="36"/>
  <c r="C282" i="36"/>
  <c r="C278" i="36"/>
  <c r="C252" i="36"/>
  <c r="C251" i="36"/>
  <c r="C250" i="36"/>
  <c r="C249" i="36"/>
  <c r="C240" i="36"/>
  <c r="C235" i="36"/>
  <c r="C230" i="36"/>
  <c r="C227" i="36"/>
  <c r="C220" i="36"/>
  <c r="C219" i="36"/>
  <c r="C194" i="36"/>
  <c r="C190" i="36"/>
  <c r="C186" i="36"/>
  <c r="C184" i="36"/>
  <c r="C182" i="36"/>
  <c r="C181" i="36"/>
  <c r="C170" i="36"/>
  <c r="C147" i="36"/>
  <c r="C145" i="36"/>
  <c r="C143" i="36"/>
  <c r="C138" i="36"/>
  <c r="C134" i="36"/>
  <c r="C115" i="36"/>
  <c r="C91" i="36"/>
  <c r="C89" i="36"/>
  <c r="C82" i="36"/>
  <c r="C68" i="36"/>
  <c r="D42" i="36"/>
  <c r="D43" i="36" s="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B10" i="32" l="1"/>
  <c r="B10" i="41"/>
  <c r="B9" i="41"/>
  <c r="B8" i="41"/>
  <c r="B10" i="39"/>
  <c r="B9" i="39"/>
  <c r="B8" i="39"/>
  <c r="B9" i="32"/>
  <c r="B8" i="32"/>
  <c r="B10" i="25"/>
  <c r="B9" i="25"/>
  <c r="B8" i="25"/>
  <c r="B10" i="35"/>
  <c r="B9" i="35"/>
  <c r="B8" i="35"/>
  <c r="B10" i="37"/>
  <c r="B9" i="37"/>
  <c r="B8" i="37"/>
  <c r="F197" i="41" l="1"/>
  <c r="F197" i="39"/>
  <c r="E197" i="25"/>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D543" i="40"/>
  <c r="F532" i="40"/>
  <c r="E532" i="40"/>
  <c r="F512" i="40"/>
  <c r="E512" i="40"/>
  <c r="D512" i="40" s="1"/>
  <c r="B512" i="40" s="1"/>
  <c r="F498" i="40"/>
  <c r="E498" i="40"/>
  <c r="F476" i="40"/>
  <c r="E476" i="40"/>
  <c r="D476" i="40" s="1"/>
  <c r="B476" i="40" s="1"/>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F532" i="38"/>
  <c r="E532" i="38"/>
  <c r="F512" i="38"/>
  <c r="E512" i="38"/>
  <c r="D512" i="38" s="1"/>
  <c r="B512" i="38" s="1"/>
  <c r="F498" i="38"/>
  <c r="E498" i="38"/>
  <c r="F476" i="38"/>
  <c r="E476" i="38"/>
  <c r="D476" i="38" s="1"/>
  <c r="B476" i="38" s="1"/>
  <c r="D477" i="38" s="1"/>
  <c r="F439" i="38"/>
  <c r="E439" i="38"/>
  <c r="F386" i="38"/>
  <c r="E386" i="38"/>
  <c r="D386" i="38" s="1"/>
  <c r="F353" i="38"/>
  <c r="E353" i="38"/>
  <c r="F313" i="38"/>
  <c r="E313" i="38"/>
  <c r="F261" i="38"/>
  <c r="E261" i="38"/>
  <c r="F200" i="38"/>
  <c r="E200" i="38"/>
  <c r="D200" i="38" s="1"/>
  <c r="B200" i="38" s="1"/>
  <c r="F153" i="38"/>
  <c r="E153" i="38"/>
  <c r="F99" i="38"/>
  <c r="E99" i="38"/>
  <c r="D99" i="38" s="1"/>
  <c r="B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32" i="33"/>
  <c r="E532" i="33"/>
  <c r="F512" i="33"/>
  <c r="E512" i="33"/>
  <c r="F498" i="33"/>
  <c r="E498" i="33"/>
  <c r="F476" i="33"/>
  <c r="E476" i="33"/>
  <c r="D476" i="33" s="1"/>
  <c r="B476" i="33" s="1"/>
  <c r="F439" i="33"/>
  <c r="E439" i="33"/>
  <c r="F386" i="33"/>
  <c r="E386" i="33"/>
  <c r="F353" i="33"/>
  <c r="E353" i="33"/>
  <c r="F313" i="33"/>
  <c r="E313" i="33"/>
  <c r="F261" i="33"/>
  <c r="E261" i="33"/>
  <c r="F200" i="33"/>
  <c r="E200" i="33"/>
  <c r="F153" i="33"/>
  <c r="E153" i="33"/>
  <c r="F99" i="33"/>
  <c r="E99" i="33"/>
  <c r="F41" i="33"/>
  <c r="E41" i="33"/>
  <c r="F200" i="43"/>
  <c r="F153" i="43"/>
  <c r="F99" i="43"/>
  <c r="F41" i="43"/>
  <c r="F512" i="43"/>
  <c r="E512" i="43"/>
  <c r="F498" i="43"/>
  <c r="E498" i="43"/>
  <c r="F476" i="43"/>
  <c r="E476" i="43"/>
  <c r="D476" i="43" s="1"/>
  <c r="B476" i="43" s="1"/>
  <c r="D477" i="43" s="1"/>
  <c r="F439" i="43"/>
  <c r="E439" i="43"/>
  <c r="F386" i="43"/>
  <c r="E386" i="43"/>
  <c r="F353" i="43"/>
  <c r="E353" i="43"/>
  <c r="F313" i="43"/>
  <c r="E313" i="43"/>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B386" i="38" l="1"/>
  <c r="D387" i="38" s="1"/>
  <c r="B543" i="38"/>
  <c r="D544" i="38" s="1"/>
  <c r="D545" i="38" s="1"/>
  <c r="B386" i="40"/>
  <c r="D387" i="40" s="1"/>
  <c r="B543" i="40"/>
  <c r="D544" i="40" s="1"/>
  <c r="D545" i="40" s="1"/>
  <c r="B99" i="40"/>
  <c r="D100" i="40" s="1"/>
  <c r="B313" i="40"/>
  <c r="D314" i="40" s="1"/>
  <c r="D41" i="40"/>
  <c r="B41" i="40" s="1"/>
  <c r="D153" i="40"/>
  <c r="D261" i="40"/>
  <c r="D353" i="40"/>
  <c r="D439" i="40"/>
  <c r="B439" i="40" s="1"/>
  <c r="D498" i="40"/>
  <c r="D41" i="33"/>
  <c r="D153" i="33"/>
  <c r="D261" i="33"/>
  <c r="D353" i="33"/>
  <c r="D439" i="33"/>
  <c r="D498" i="33"/>
  <c r="D532" i="33"/>
  <c r="D261" i="43"/>
  <c r="B261" i="43" s="1"/>
  <c r="D262" i="43" s="1"/>
  <c r="D263" i="43" s="1"/>
  <c r="D353" i="43"/>
  <c r="B353" i="43" s="1"/>
  <c r="D354" i="43" s="1"/>
  <c r="D439" i="43"/>
  <c r="B439" i="43" s="1"/>
  <c r="D440" i="43" s="1"/>
  <c r="D441" i="43" s="1"/>
  <c r="D498" i="43"/>
  <c r="D532" i="40"/>
  <c r="D313" i="38"/>
  <c r="D313" i="43"/>
  <c r="B313" i="43" s="1"/>
  <c r="D314" i="43" s="1"/>
  <c r="D315" i="43" s="1"/>
  <c r="D386" i="43"/>
  <c r="B386" i="43" s="1"/>
  <c r="D387" i="43" s="1"/>
  <c r="D390" i="43" s="1"/>
  <c r="D391" i="43" s="1"/>
  <c r="D512" i="43"/>
  <c r="B512" i="43" s="1"/>
  <c r="D513" i="43" s="1"/>
  <c r="D514" i="43" s="1"/>
  <c r="B152" i="29" s="1"/>
  <c r="D543" i="43"/>
  <c r="D99" i="33"/>
  <c r="D200" i="33"/>
  <c r="D313" i="33"/>
  <c r="B313" i="33" s="1"/>
  <c r="D386" i="33"/>
  <c r="D512" i="33"/>
  <c r="D543" i="33"/>
  <c r="D41" i="38"/>
  <c r="D153" i="38"/>
  <c r="D261" i="38"/>
  <c r="D353" i="38"/>
  <c r="D439" i="38"/>
  <c r="B439" i="38" s="1"/>
  <c r="D440" i="38" s="1"/>
  <c r="D498" i="38"/>
  <c r="D532" i="38"/>
  <c r="D42" i="40"/>
  <c r="D45" i="40" s="1"/>
  <c r="D46" i="40" s="1"/>
  <c r="D100" i="38"/>
  <c r="D101" i="38" s="1"/>
  <c r="D513" i="38"/>
  <c r="D514" i="38" s="1"/>
  <c r="D513" i="40"/>
  <c r="D514" i="40" s="1"/>
  <c r="D532" i="43"/>
  <c r="B532" i="43" s="1"/>
  <c r="D533" i="43" s="1"/>
  <c r="D534" i="43" s="1"/>
  <c r="B162" i="29" s="1"/>
  <c r="D155" i="43"/>
  <c r="D157" i="43"/>
  <c r="D158" i="43" s="1"/>
  <c r="D202" i="43"/>
  <c r="D204" i="43"/>
  <c r="D205" i="43" s="1"/>
  <c r="D478" i="43"/>
  <c r="D480" i="43"/>
  <c r="D481" i="43" s="1"/>
  <c r="D101" i="43"/>
  <c r="D102" i="43"/>
  <c r="D103" i="43" s="1"/>
  <c r="D440" i="40"/>
  <c r="D443" i="40" s="1"/>
  <c r="D201" i="40"/>
  <c r="D202" i="40" s="1"/>
  <c r="D201" i="38"/>
  <c r="D202" i="38" s="1"/>
  <c r="D314" i="33"/>
  <c r="D315" i="33" s="1"/>
  <c r="D477" i="33"/>
  <c r="D480" i="33" s="1"/>
  <c r="D481" i="33" s="1"/>
  <c r="D480" i="40"/>
  <c r="D481" i="40" s="1"/>
  <c r="D478" i="40"/>
  <c r="D43" i="40"/>
  <c r="D85" i="40"/>
  <c r="D173" i="40"/>
  <c r="D480" i="38"/>
  <c r="D481" i="38" s="1"/>
  <c r="D478" i="38"/>
  <c r="D85" i="38"/>
  <c r="D173" i="38"/>
  <c r="D85" i="31"/>
  <c r="D173" i="31"/>
  <c r="D500" i="36"/>
  <c r="D457" i="36"/>
  <c r="D458" i="36" s="1"/>
  <c r="D406" i="36"/>
  <c r="D407" i="36" s="1"/>
  <c r="D333" i="36"/>
  <c r="D334" i="36" s="1"/>
  <c r="D172" i="36"/>
  <c r="D173" i="36" s="1"/>
  <c r="D117" i="36"/>
  <c r="D118" i="36" s="1"/>
  <c r="D101" i="40" l="1"/>
  <c r="D102" i="40"/>
  <c r="D103" i="40" s="1"/>
  <c r="D388" i="40"/>
  <c r="D390" i="40"/>
  <c r="D391" i="40" s="1"/>
  <c r="D317" i="40"/>
  <c r="D318" i="40" s="1"/>
  <c r="D315" i="40"/>
  <c r="D390" i="38"/>
  <c r="D391" i="38" s="1"/>
  <c r="D388" i="38"/>
  <c r="D499" i="38"/>
  <c r="B498" i="38"/>
  <c r="B543" i="43"/>
  <c r="D544" i="43" s="1"/>
  <c r="D545" i="43" s="1"/>
  <c r="B171" i="29" s="1"/>
  <c r="D440" i="33"/>
  <c r="D441" i="33" s="1"/>
  <c r="B439" i="33"/>
  <c r="B261" i="40"/>
  <c r="D262" i="40" s="1"/>
  <c r="D42" i="38"/>
  <c r="B41" i="38"/>
  <c r="B532" i="40"/>
  <c r="D533" i="40" s="1"/>
  <c r="D534" i="40" s="1"/>
  <c r="B166" i="29" s="1"/>
  <c r="D354" i="33"/>
  <c r="B353" i="33"/>
  <c r="B498" i="40"/>
  <c r="D499" i="40" s="1"/>
  <c r="D154" i="40"/>
  <c r="B153" i="40"/>
  <c r="B353" i="38"/>
  <c r="D354" i="38" s="1"/>
  <c r="D544" i="33"/>
  <c r="D545" i="33" s="1"/>
  <c r="B543" i="33"/>
  <c r="B200" i="33"/>
  <c r="D201" i="33" s="1"/>
  <c r="D499" i="43"/>
  <c r="D502" i="43" s="1"/>
  <c r="D503" i="43" s="1"/>
  <c r="B143" i="29" s="1"/>
  <c r="B498" i="43"/>
  <c r="B532" i="33"/>
  <c r="D533" i="33" s="1"/>
  <c r="D534" i="33" s="1"/>
  <c r="D262" i="33"/>
  <c r="B261" i="33"/>
  <c r="B153" i="38"/>
  <c r="D154" i="38" s="1"/>
  <c r="D387" i="33"/>
  <c r="B386" i="33"/>
  <c r="B313" i="38"/>
  <c r="D314" i="38" s="1"/>
  <c r="D42" i="33"/>
  <c r="D45" i="33" s="1"/>
  <c r="D46" i="33" s="1"/>
  <c r="B41" i="33"/>
  <c r="B532" i="38"/>
  <c r="D533" i="38" s="1"/>
  <c r="D534" i="38" s="1"/>
  <c r="B165" i="29" s="1"/>
  <c r="D262" i="38"/>
  <c r="B261" i="38"/>
  <c r="B512" i="33"/>
  <c r="D513" i="33" s="1"/>
  <c r="D514" i="33" s="1"/>
  <c r="D100" i="33"/>
  <c r="B99" i="33"/>
  <c r="B498" i="33"/>
  <c r="D499" i="33" s="1"/>
  <c r="D154" i="33"/>
  <c r="D157" i="33" s="1"/>
  <c r="D158" i="33" s="1"/>
  <c r="B153" i="33"/>
  <c r="B353" i="40"/>
  <c r="D354" i="40" s="1"/>
  <c r="D263" i="38"/>
  <c r="D265" i="38"/>
  <c r="D266" i="38" s="1"/>
  <c r="D547" i="38"/>
  <c r="D443" i="33"/>
  <c r="B126" i="29" s="1"/>
  <c r="D102" i="38"/>
  <c r="D103" i="38" s="1"/>
  <c r="D443" i="43"/>
  <c r="B125" i="29" s="1"/>
  <c r="D547" i="33"/>
  <c r="D547" i="40"/>
  <c r="D265" i="43"/>
  <c r="D266" i="43" s="1"/>
  <c r="B89" i="29" s="1"/>
  <c r="D317" i="43"/>
  <c r="D318" i="43" s="1"/>
  <c r="B98" i="29" s="1"/>
  <c r="D478" i="33"/>
  <c r="D317" i="33"/>
  <c r="D318" i="33" s="1"/>
  <c r="D500" i="43"/>
  <c r="D547" i="43"/>
  <c r="D388" i="43"/>
  <c r="D101" i="33"/>
  <c r="D102" i="33"/>
  <c r="D103" i="33" s="1"/>
  <c r="D441" i="38"/>
  <c r="D443" i="38"/>
  <c r="B41" i="43"/>
  <c r="D42" i="43" s="1"/>
  <c r="D441" i="40"/>
  <c r="D355" i="43"/>
  <c r="D357" i="43"/>
  <c r="D358" i="43" s="1"/>
  <c r="B107" i="29" s="1"/>
  <c r="D155" i="33"/>
  <c r="D204" i="40"/>
  <c r="D205" i="40" s="1"/>
  <c r="D204" i="38"/>
  <c r="D205" i="38" s="1"/>
  <c r="B71" i="29"/>
  <c r="D222" i="36"/>
  <c r="D223" i="36" s="1"/>
  <c r="D100" i="36"/>
  <c r="D101" i="36" s="1"/>
  <c r="B116" i="29"/>
  <c r="B80" i="29"/>
  <c r="B62" i="29"/>
  <c r="B134"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55" i="29"/>
  <c r="A8" i="38"/>
  <c r="A7" i="39" s="1"/>
  <c r="D502" i="33" l="1"/>
  <c r="D503" i="33" s="1"/>
  <c r="D500" i="33"/>
  <c r="D155" i="38"/>
  <c r="D157" i="38"/>
  <c r="D158" i="38" s="1"/>
  <c r="D500" i="40"/>
  <c r="D502" i="40"/>
  <c r="D503" i="40" s="1"/>
  <c r="D317" i="38"/>
  <c r="D318" i="38" s="1"/>
  <c r="D315" i="38"/>
  <c r="D204" i="33"/>
  <c r="D205" i="33" s="1"/>
  <c r="D202" i="33"/>
  <c r="D265" i="40"/>
  <c r="D266" i="40" s="1"/>
  <c r="D263" i="40"/>
  <c r="D355" i="40"/>
  <c r="D357" i="40"/>
  <c r="D358" i="40" s="1"/>
  <c r="D357" i="38"/>
  <c r="D358" i="38" s="1"/>
  <c r="D355" i="38"/>
  <c r="D43" i="33"/>
  <c r="D390" i="33"/>
  <c r="D391" i="33" s="1"/>
  <c r="D388" i="33"/>
  <c r="D263" i="33"/>
  <c r="D265" i="33"/>
  <c r="D266" i="33" s="1"/>
  <c r="D157" i="40"/>
  <c r="D158" i="40" s="1"/>
  <c r="B75" i="29" s="1"/>
  <c r="D155" i="40"/>
  <c r="D355" i="33"/>
  <c r="D357" i="33"/>
  <c r="D358" i="33" s="1"/>
  <c r="D45" i="38"/>
  <c r="D46" i="38" s="1"/>
  <c r="B56" i="29" s="1"/>
  <c r="D43" i="38"/>
  <c r="D500" i="38"/>
  <c r="D502" i="38"/>
  <c r="D503" i="38" s="1"/>
  <c r="D118" i="39"/>
  <c r="D119" i="39" s="1"/>
  <c r="D133" i="41"/>
  <c r="D134" i="41" s="1"/>
  <c r="D63" i="39"/>
  <c r="D64" i="39" s="1"/>
  <c r="D161" i="39"/>
  <c r="D162" i="39" s="1"/>
  <c r="D63" i="41"/>
  <c r="D64" i="41" s="1"/>
  <c r="D161" i="41"/>
  <c r="D162" i="41" s="1"/>
  <c r="D84" i="39"/>
  <c r="D85" i="39" s="1"/>
  <c r="D133" i="39"/>
  <c r="D134" i="39" s="1"/>
  <c r="D43" i="43"/>
  <c r="D45" i="43"/>
  <c r="D46" i="43" s="1"/>
  <c r="B53" i="29" s="1"/>
  <c r="D149" i="39"/>
  <c r="D150" i="39" s="1"/>
  <c r="D102" i="39"/>
  <c r="D103" i="39" s="1"/>
  <c r="D84" i="41"/>
  <c r="D85" i="41" s="1"/>
  <c r="D102" i="41"/>
  <c r="D103" i="41" s="1"/>
  <c r="D118" i="41"/>
  <c r="D119" i="41" s="1"/>
  <c r="D149" i="41"/>
  <c r="D150" i="41" s="1"/>
  <c r="D548" i="38"/>
  <c r="D549" i="38" s="1"/>
  <c r="B93" i="29"/>
  <c r="B84" i="29"/>
  <c r="B102" i="29"/>
  <c r="B120" i="29"/>
  <c r="B147" i="29"/>
  <c r="D195" i="41"/>
  <c r="B129" i="29"/>
  <c r="B138" i="29"/>
  <c r="B66" i="29"/>
  <c r="B175" i="29"/>
  <c r="B48" i="29"/>
  <c r="B111" i="29"/>
  <c r="D195" i="39"/>
  <c r="B146" i="29"/>
  <c r="B174" i="29"/>
  <c r="B83" i="29"/>
  <c r="B119" i="29"/>
  <c r="B92" i="29"/>
  <c r="B137" i="29"/>
  <c r="B65" i="29"/>
  <c r="B47" i="29"/>
  <c r="B74" i="29"/>
  <c r="B110" i="29"/>
  <c r="D548" i="40" l="1"/>
  <c r="D549" i="40" s="1"/>
  <c r="D548" i="33"/>
  <c r="D549" i="33" s="1"/>
  <c r="D198" i="39"/>
  <c r="D199" i="39" s="1"/>
  <c r="B11" i="39" s="1"/>
  <c r="D198" i="41"/>
  <c r="D199" i="41" s="1"/>
  <c r="B11" i="41" s="1"/>
  <c r="D548" i="43"/>
  <c r="D549" i="43" s="1"/>
  <c r="B12" i="43" s="1"/>
  <c r="B183" i="29"/>
  <c r="B184" i="29"/>
  <c r="B128" i="29"/>
  <c r="B101" i="29"/>
  <c r="B35" i="29" l="1"/>
  <c r="B12" i="40"/>
  <c r="B39" i="29"/>
  <c r="B29" i="29"/>
  <c r="B12" i="38"/>
  <c r="B38" i="29"/>
  <c r="B28" i="29"/>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200" i="31" l="1"/>
  <c r="D201" i="31" s="1"/>
  <c r="B313" i="31"/>
  <c r="D314" i="31" s="1"/>
  <c r="D478" i="31"/>
  <c r="D480" i="31"/>
  <c r="D481" i="31" s="1"/>
  <c r="B512" i="31"/>
  <c r="D513" i="31" s="1"/>
  <c r="D514" i="31" s="1"/>
  <c r="B99" i="31"/>
  <c r="D100" i="31" s="1"/>
  <c r="B386" i="31"/>
  <c r="D387" i="31" s="1"/>
  <c r="D41" i="31"/>
  <c r="B41" i="31" s="1"/>
  <c r="D153" i="31"/>
  <c r="D261" i="31"/>
  <c r="D353" i="31"/>
  <c r="D439" i="31"/>
  <c r="D498" i="31"/>
  <c r="D532" i="31"/>
  <c r="D161" i="35"/>
  <c r="D162" i="35" s="1"/>
  <c r="D149" i="35"/>
  <c r="D150" i="35" s="1"/>
  <c r="D102" i="35"/>
  <c r="D103" i="35" s="1"/>
  <c r="D118" i="35"/>
  <c r="D119" i="35" s="1"/>
  <c r="D133" i="35"/>
  <c r="D134" i="35" s="1"/>
  <c r="D63" i="35"/>
  <c r="D64"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B144" i="29"/>
  <c r="B44" i="29"/>
  <c r="D195" i="37"/>
  <c r="B170" i="29"/>
  <c r="D195" i="35"/>
  <c r="B172" i="29"/>
  <c r="B90" i="29"/>
  <c r="B117" i="29"/>
  <c r="B135" i="29"/>
  <c r="B63" i="29"/>
  <c r="B72" i="29"/>
  <c r="B108" i="29"/>
  <c r="D388" i="31" l="1"/>
  <c r="D390" i="31"/>
  <c r="D391" i="31" s="1"/>
  <c r="D101" i="31"/>
  <c r="D102" i="31"/>
  <c r="D103" i="31" s="1"/>
  <c r="D317" i="31"/>
  <c r="D318" i="31" s="1"/>
  <c r="D315" i="31"/>
  <c r="D204" i="31"/>
  <c r="D205" i="31" s="1"/>
  <c r="D202" i="31"/>
  <c r="B532" i="31"/>
  <c r="D533" i="31" s="1"/>
  <c r="D534" i="31" s="1"/>
  <c r="B261" i="31"/>
  <c r="D262" i="31" s="1"/>
  <c r="B353" i="31"/>
  <c r="D354" i="31" s="1"/>
  <c r="B498" i="31"/>
  <c r="D499" i="31" s="1"/>
  <c r="B153" i="31"/>
  <c r="D154" i="31" s="1"/>
  <c r="B439" i="31"/>
  <c r="D440" i="31" s="1"/>
  <c r="D45" i="31"/>
  <c r="D46" i="31" s="1"/>
  <c r="D43"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B99" i="29"/>
  <c r="B81" i="29"/>
  <c r="B79" i="29"/>
  <c r="B43" i="29"/>
  <c r="B45" i="29"/>
  <c r="D355" i="31" l="1"/>
  <c r="D357" i="31"/>
  <c r="D358" i="31" s="1"/>
  <c r="D500" i="31"/>
  <c r="D502" i="31"/>
  <c r="D503" i="31" s="1"/>
  <c r="D443" i="31"/>
  <c r="D441" i="31"/>
  <c r="D265" i="31"/>
  <c r="D266" i="31" s="1"/>
  <c r="D263" i="31"/>
  <c r="D155" i="31"/>
  <c r="D157" i="31"/>
  <c r="D158" i="31" s="1"/>
  <c r="B25" i="29"/>
  <c r="B180" i="29"/>
  <c r="B11" i="37"/>
  <c r="D444" i="36"/>
  <c r="B124" i="29" s="1"/>
  <c r="D103" i="36"/>
  <c r="B61" i="29" s="1"/>
  <c r="B12" i="33"/>
  <c r="B36" i="29"/>
  <c r="F197" i="32"/>
  <c r="E197" i="32"/>
  <c r="D197" i="32" s="1"/>
  <c r="D543" i="31" l="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61" i="32" l="1"/>
  <c r="D162" i="32" s="1"/>
  <c r="D102" i="32"/>
  <c r="D103" i="32" s="1"/>
  <c r="D118" i="32"/>
  <c r="D119" i="32" s="1"/>
  <c r="D133" i="32"/>
  <c r="D134" i="32" s="1"/>
  <c r="D84" i="32"/>
  <c r="D85" i="32" s="1"/>
  <c r="D149" i="32"/>
  <c r="D150" i="32" s="1"/>
  <c r="D544" i="31"/>
  <c r="D547" i="31"/>
  <c r="D63" i="32"/>
  <c r="D64" i="32" s="1"/>
  <c r="B109" i="29"/>
  <c r="B73" i="29"/>
  <c r="B64" i="29"/>
  <c r="D195" i="32"/>
  <c r="B145" i="29"/>
  <c r="B55" i="29"/>
  <c r="B118" i="29"/>
  <c r="B91" i="29"/>
  <c r="B82" i="29"/>
  <c r="B127" i="29"/>
  <c r="B136" i="29"/>
  <c r="D198" i="32" l="1"/>
  <c r="D199" i="32" s="1"/>
  <c r="B11"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D102" i="25" s="1"/>
  <c r="D103" i="25" s="1"/>
  <c r="C82" i="25"/>
  <c r="C80" i="25"/>
  <c r="C77" i="25"/>
  <c r="C76" i="25"/>
  <c r="C75" i="25"/>
  <c r="C61" i="25"/>
  <c r="C60" i="25"/>
  <c r="C56" i="25"/>
  <c r="D63" i="25" s="1"/>
  <c r="D64" i="25" s="1"/>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33" i="25" l="1"/>
  <c r="D134" i="25" s="1"/>
  <c r="D149" i="25"/>
  <c r="D150" i="25" s="1"/>
  <c r="B182" i="29"/>
  <c r="D118" i="25"/>
  <c r="D119" i="25" s="1"/>
  <c r="D84" i="25"/>
  <c r="D85" i="25" s="1"/>
  <c r="D161" i="25"/>
  <c r="D162" i="25" s="1"/>
  <c r="B27" i="29"/>
  <c r="B37" i="29"/>
  <c r="B12" i="31"/>
  <c r="D198" i="25" l="1"/>
  <c r="D199" i="25" s="1"/>
  <c r="B11" i="25" s="1"/>
  <c r="B46" i="29"/>
  <c r="D45" i="36"/>
  <c r="D46" i="36" s="1"/>
  <c r="B52" i="29" s="1"/>
  <c r="B26" i="29" l="1"/>
  <c r="B181" i="29"/>
  <c r="D548" i="36"/>
  <c r="D549" i="36" s="1"/>
  <c r="B12" i="36" l="1"/>
  <c r="B34" i="29"/>
  <c r="B24" i="29"/>
</calcChain>
</file>

<file path=xl/sharedStrings.xml><?xml version="1.0" encoding="utf-8"?>
<sst xmlns="http://schemas.openxmlformats.org/spreadsheetml/2006/main" count="5322" uniqueCount="572">
  <si>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</si>
  <si>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</si>
  <si>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</si>
  <si>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</si>
  <si>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</si>
  <si>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</si>
  <si>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</si>
  <si>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</si>
  <si>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</si>
  <si>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</si>
  <si>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</si>
  <si>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</si>
  <si>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</si>
  <si>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</si>
  <si>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</si>
  <si>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</si>
  <si>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</si>
  <si>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</si>
  <si>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</si>
  <si>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</si>
  <si>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</si>
  <si>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</si>
  <si>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</si>
  <si>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</si>
  <si>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</si>
  <si>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</si>
  <si>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</si>
  <si>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</si>
  <si>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</si>
  <si>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</si>
  <si>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</si>
  <si>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</si>
  <si>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</si>
  <si>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</si>
  <si>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</si>
  <si>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</si>
  <si>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</si>
  <si>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</si>
  <si>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</si>
  <si>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</si>
  <si>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</si>
  <si>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</si>
  <si>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</si>
  <si>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</si>
  <si>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</si>
  <si>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</si>
  <si>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</si>
  <si>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</si>
  <si>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</si>
  <si>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</si>
  <si>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</si>
  <si>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</si>
  <si>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</si>
  <si>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</si>
  <si>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</si>
  <si>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</si>
  <si>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</si>
  <si>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</si>
  <si>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</si>
  <si>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</si>
  <si>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</si>
  <si>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</si>
  <si>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</si>
  <si>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</si>
  <si>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</si>
  <si>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</si>
  <si>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</si>
  <si>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</si>
  <si>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</si>
  <si>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</si>
  <si>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</si>
  <si>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</si>
  <si>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</si>
  <si>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</si>
  <si>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</si>
  <si>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</si>
  <si>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</si>
  <si>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</si>
  <si>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</si>
  <si>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</si>
  <si>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</si>
  <si>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</si>
  <si>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</si>
  <si>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</si>
  <si>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</si>
  <si>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</si>
  <si>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</si>
  <si>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</si>
  <si>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</si>
  <si>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</si>
  <si>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</si>
  <si>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</si>
  <si>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</si>
  <si>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</si>
  <si>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</si>
  <si>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</si>
  <si>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</si>
  <si>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</si>
  <si>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</si>
  <si>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</si>
  <si>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</si>
  <si>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</si>
  <si>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</si>
  <si>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</si>
  <si>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</si>
  <si>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</si>
  <si>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</si>
  <si>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</si>
  <si>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</si>
  <si>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</si>
  <si>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</si>
  <si>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</si>
  <si>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</si>
  <si>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</si>
  <si>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</si>
  <si>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</si>
  <si>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</si>
  <si>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</si>
  <si>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</si>
  <si>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</si>
  <si>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</si>
  <si>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</si>
  <si>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</si>
  <si>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</si>
  <si>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</si>
  <si>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</si>
  <si>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</si>
  <si>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</si>
  <si>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</si>
  <si>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</si>
  <si>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</si>
  <si>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</si>
  <si>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</si>
  <si>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</si>
  <si>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</si>
  <si>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</si>
  <si>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</si>
  <si>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</si>
  <si>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</si>
  <si>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</si>
  <si>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</si>
  <si>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</si>
  <si>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</si>
  <si>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</si>
  <si>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</si>
  <si>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</si>
  <si>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</si>
  <si>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</si>
  <si>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</si>
  <si>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</si>
  <si>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</si>
  <si>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</si>
  <si>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</si>
  <si>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</si>
  <si>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</si>
  <si>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</si>
  <si>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</si>
  <si>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</si>
  <si>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</si>
  <si>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</si>
  <si>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</si>
  <si>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</si>
  <si>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</si>
  <si>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</si>
  <si>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</si>
  <si>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</si>
  <si>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</si>
  <si>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</si>
  <si>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</si>
  <si>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</si>
  <si>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</si>
  <si>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</si>
  <si>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</si>
  <si>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</si>
  <si>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</si>
  <si>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</si>
  <si>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</si>
  <si>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</si>
  <si>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</si>
  <si>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</si>
  <si>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</si>
  <si>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</si>
  <si>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</si>
  <si>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</si>
  <si>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</si>
  <si>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</si>
  <si>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</si>
  <si>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</si>
  <si>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</si>
  <si>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</si>
  <si>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</si>
  <si>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</si>
  <si>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</si>
  <si>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</si>
  <si>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</si>
  <si>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</si>
  <si>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</si>
  <si>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</si>
  <si>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</si>
  <si>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</si>
  <si>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</si>
  <si>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</si>
  <si>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</si>
  <si>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</si>
  <si>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</si>
  <si>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</si>
  <si>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</si>
  <si>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</si>
  <si>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</si>
  <si>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</si>
  <si>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</si>
  <si>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</si>
  <si>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</si>
  <si>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</si>
  <si>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</si>
  <si>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</si>
  <si>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</si>
  <si>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</si>
  <si>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</si>
  <si>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</si>
  <si>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</si>
  <si>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</si>
  <si>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</si>
  <si>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</si>
  <si>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</si>
  <si>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</si>
  <si>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</si>
  <si>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</si>
  <si>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</si>
  <si>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</si>
  <si>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</si>
  <si>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</si>
  <si>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</si>
  <si>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</si>
  <si>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</si>
  <si>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</si>
  <si>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</si>
  <si>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</si>
  <si>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</si>
  <si>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</si>
  <si>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</si>
  <si>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</si>
  <si>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</si>
  <si>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</si>
  <si>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</si>
  <si>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</si>
  <si>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</si>
  <si>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</si>
  <si>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</si>
  <si>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</si>
  <si>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</si>
  <si>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</si>
  <si>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</si>
  <si>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</si>
  <si>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</si>
  <si>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</si>
  <si>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</si>
  <si>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</si>
  <si>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</si>
  <si>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</si>
  <si>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</si>
  <si>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</si>
  <si>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</si>
  <si>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</si>
  <si>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</si>
  <si>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</si>
  <si>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</si>
  <si>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</si>
  <si>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</si>
  <si>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</si>
  <si>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</si>
  <si>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</si>
  <si>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</si>
  <si>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</si>
  <si>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</si>
  <si>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</si>
  <si>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</si>
  <si>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</si>
  <si>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</si>
  <si>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</si>
  <si>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</si>
  <si>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</si>
  <si>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</si>
  <si>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</si>
  <si>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</si>
  <si>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</si>
  <si>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</si>
  <si>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</si>
  <si>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</si>
  <si>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</si>
  <si>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</si>
  <si>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</si>
  <si>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</si>
  <si>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</si>
  <si>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</si>
  <si>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</si>
  <si>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</si>
  <si>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</si>
  <si>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</si>
  <si>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</si>
  <si>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</si>
  <si>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</si>
  <si>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</si>
  <si>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</si>
  <si>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</si>
  <si>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</si>
  <si>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</si>
  <si>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</si>
  <si>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</si>
  <si>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</si>
  <si>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</si>
  <si>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</si>
  <si>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</si>
  <si>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</si>
  <si>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</si>
  <si>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</si>
  <si>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</si>
  <si>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</si>
  <si>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</si>
  <si>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</si>
  <si>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</si>
  <si>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</si>
  <si>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</si>
  <si>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</si>
  <si>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</si>
  <si>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</si>
  <si>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</si>
  <si>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</si>
  <si>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</si>
  <si>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</si>
  <si>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</si>
  <si>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</si>
  <si>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</si>
  <si>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</si>
  <si>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</si>
  <si>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</si>
  <si>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</si>
  <si>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</si>
  <si>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</si>
  <si>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</si>
  <si>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</si>
  <si>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</si>
  <si>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</si>
  <si>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</si>
  <si>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</si>
  <si>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</si>
  <si>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</si>
  <si>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</si>
  <si>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</si>
  <si>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</si>
  <si>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</si>
  <si>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</si>
  <si>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</si>
  <si>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</si>
  <si>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</si>
  <si>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</si>
  <si>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</si>
  <si>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</si>
  <si>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</si>
  <si>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</si>
  <si>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</si>
  <si>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</si>
  <si>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</si>
  <si>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</si>
  <si>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</si>
  <si>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</si>
  <si>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</si>
  <si>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</si>
  <si>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</si>
  <si>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</si>
  <si>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</si>
  <si>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</si>
  <si>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</si>
  <si>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</si>
  <si>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</si>
  <si>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</si>
  <si>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</si>
  <si>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</si>
  <si>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</si>
  <si>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</si>
  <si>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</si>
  <si>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</si>
  <si>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</si>
  <si>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</si>
  <si>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</si>
  <si>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</si>
  <si>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</si>
  <si>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</si>
  <si>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</si>
  <si>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</si>
  <si>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</si>
  <si>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</si>
  <si>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</si>
  <si>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</si>
  <si>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</si>
  <si>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</si>
  <si>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</si>
  <si>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</si>
  <si>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</si>
  <si>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</si>
  <si>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</si>
  <si>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</si>
  <si>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</si>
  <si>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</si>
  <si>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</si>
  <si>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</si>
  <si>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</si>
  <si>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</si>
  <si>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</si>
  <si>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Slaheddine (Chef rayon PFT) - M. Chaker (Chef rayon PGC) (Le DM était absent)</t>
  </si>
  <si>
    <t>Bizerte</t>
  </si>
  <si>
    <t>La propreté est à renforcer. Une petite corbeille est à mettre en place.</t>
  </si>
  <si>
    <t xml:space="preserve">Renforcer le nettoyage quotidien en dessous </t>
  </si>
  <si>
    <t>Le remplissage n'était pas claire. Prévoir une ligne pour les œufs et une autre pour les fruits.</t>
  </si>
  <si>
    <t>Respecter le remplissage des cases dans le tableau de traçabilité et veiller au classement des fiches.</t>
  </si>
  <si>
    <t>Les étiquettes des sablés de "La maison du boulanger" au chocolat ne précisent pas la présence de confiture.
L'étiquette des kaaks de la maison essaada mentionne la présence de sésame sans qu'il ne soit présent.</t>
  </si>
  <si>
    <t>Les enregistrements ne sont pas quotidiens.</t>
  </si>
  <si>
    <t>Accumulation de déchets derrière le meuble froid des charcuteries.</t>
  </si>
  <si>
    <t>Les températures de cuisson sont enregistrées 80° par défaut. La mesure de la température n'est pas assurée au cœur du produit.
Le système HACCP n'est pas maîtrisé</t>
  </si>
  <si>
    <t>Mesurer la température à cœur du produit à la fin de la cuisson pour décider si le produit est cuit ou pas.  Enregistrer les valeurs trouvées.</t>
  </si>
  <si>
    <t xml:space="preserve">Une panne est survenue au niveau de l'évaporateur du laboratoire. La fabrication a lieu dans le stand. </t>
  </si>
  <si>
    <t>Les heures de fin d'exposition ne sont pas toujours enregistrées.</t>
  </si>
  <si>
    <t>Un sac de restes de charcuteries non identifié était stocké dans un meuble neutre.</t>
  </si>
  <si>
    <t>Stagnation des eaux de dégivrage dans le meuble derrière le stand.</t>
  </si>
  <si>
    <t>Respecter l'enregistrement des cases et procéder au maintien des dates d'emballage initiales même si le client le demande.</t>
  </si>
  <si>
    <t>M. Hassen travaille à la charcuterie et à la poissonnerie. Entre les deux secteurs le devant jetable n'avait pas été remplacé.</t>
  </si>
  <si>
    <t>Le mélangeur et le poussoir n'étaient pas propres.</t>
  </si>
  <si>
    <t>LS: Les quantités des produits finis ne sont pas enregistrées.
Les origines des parages pour la viande hachée ne sont pas enregistrées</t>
  </si>
  <si>
    <t>L'ancien rapport n'était pas affiché</t>
  </si>
  <si>
    <t>Les produits frais n'étaient balisés qu'en français.</t>
  </si>
  <si>
    <t>Absence de savon (Prévoir un flacon de savon liquide en attendant l'installation du distributeur).</t>
  </si>
  <si>
    <t>Un carton de mort aux rats était rangé à côté des produits alimentaires</t>
  </si>
  <si>
    <t>Séparer totalement les produits toxiques et dangereux des produits alimentaires et interdire leur manipulation.</t>
  </si>
  <si>
    <t>La zone retour des pâtes alimentaires n'est pas identifiée</t>
  </si>
  <si>
    <t>Procéder à une formation en interne en urgence.</t>
  </si>
  <si>
    <t>Présence de reste de pâtes alimentaires au sol</t>
  </si>
  <si>
    <t>L'état de fraîcheur des mandarines n'était pas satisfaisant</t>
  </si>
  <si>
    <t>Hassen (charcuterie et traiteur) et Mariem (terminal de cuisson) manquent de formation sur la gestion du rayon et HACCP
Semir (charcuterie) est un ancien caissier, aucune formation ne lui a été dispensée en BPH et HACCP.</t>
  </si>
  <si>
    <t>Les grilles de la bouche d'aération au niveau du stock était démontés.</t>
  </si>
  <si>
    <t>Trois afficheurs au niveau des meubles froids d'exposition n'étaient pas en marche.</t>
  </si>
  <si>
    <t>Présence de givre au niveau de l'évaporateur du meuble froid.</t>
  </si>
  <si>
    <t>La résine était écaillée au niveau du sas d'entrée.</t>
  </si>
  <si>
    <t xml:space="preserve">La résine était écaillée au niveau des couloires. </t>
  </si>
  <si>
    <t>Absence de local poubelle. Veuillez aménager un local adapté à cet effet.</t>
  </si>
  <si>
    <t>La plupart des DEIV étaient proches des meubles et n'étaient pas en marche le jour de l'audit.
Vérifier la fixation des portes-appâts.</t>
  </si>
  <si>
    <t>Taux de réalisation du plan d'action précédent</t>
  </si>
  <si>
    <t>Revoir l'emplacement des DEIV et assurer le fonctionnement de ces derniers.
Demander au prestataire de lutte contre les rongeurs de fixer les portes-appâts</t>
  </si>
  <si>
    <t>Tarte au citron 6/8 emballée le 06/02 et issue d'un carton ouvert le 11/01. L'ouverture du carton n'était pas enregistrée
Crème au beurre chocolatX3 emballée le 06/02 et issue d'un carton ouvert le 14/01 (20 unités). Depuis l'ouverture 17 unités du même carton ont été emballées, et 10 seulement sont encore dans le carton. L'origine des 7 autres unités est inconnue.
Absence de la fiche de traçabilité du 26/01</t>
  </si>
  <si>
    <t>Enregistrer les heures de fin d'exposition</t>
  </si>
  <si>
    <t>Dans les pratiques de découpe les morceaux de fromage emballés et découpés en cubes pour le client sont réétiquetés. Cette pratique a été constaté sur 2 barquettes de masdam, réétiqueté le 21/02. La date d'ouverture de la meule mère n'a pas été précisée.</t>
  </si>
  <si>
    <t>La durées des vies des fromages frais ne peut être suivie car les dates des ouvertures n'étaient pas inscrites. Idem pour les restes des boudins de charcuteries.</t>
  </si>
  <si>
    <t>Les grattoirs métalliques sont interdits
L'usage des insecticides sous pression est interdit</t>
  </si>
  <si>
    <t>Chambre froide négative présentant des traces de liquide recouverts par du givre</t>
  </si>
  <si>
    <t>Absence de de savon liquide et de papier essuie main dans les sanitaires des femmes</t>
  </si>
  <si>
    <t>M Samir qui est à l'origine un caissier travail dans la charcuterie et fromage avant même d'avoir reçu les résultats d'analyses et le certificat d'aptitude au travail au rayon frais.</t>
  </si>
  <si>
    <t>Le porte-appât dans l'escalier n'était pas fix. Il était vide.</t>
  </si>
  <si>
    <t>Résine écaillée</t>
  </si>
  <si>
    <t>Les produits surgelés étaient couverts de givre dans le meuble froid négatif</t>
  </si>
  <si>
    <t>Réparer les afficheurs</t>
  </si>
  <si>
    <t>Le haut des chambres froides n'est pas accessible pour le nettoyage. Une protection est à prévoir.</t>
  </si>
  <si>
    <t>La résine du sol est abîmée</t>
  </si>
  <si>
    <t>Les grilles doivent être nettoyées</t>
  </si>
  <si>
    <t>Nettoyer les grilles</t>
  </si>
  <si>
    <t>Local en entretien</t>
  </si>
  <si>
    <t>Le meuble froid au niveau du coin traiteur n'était pas en marche le jour de l'audit.</t>
  </si>
  <si>
    <t>Réparer cet élément</t>
  </si>
  <si>
    <t>Les poignets de la rôtissoire étaient démontées</t>
  </si>
  <si>
    <t>La peinture était écaillée sur une étagère dans le meuble froid d'exposition.
Le sol de la chambre froide est fissuré, de l'eau sort en marchant dessus.</t>
  </si>
  <si>
    <t>Réparer ces éléments et solutionner le problème des fuites d'eau.</t>
  </si>
  <si>
    <t>La portière du meuble froid ne tient pas fermée. Égouttage d'eau depuis l'évaporateur sur l'étagère à l'intérieur du même meuble.
La résine du sol était écaillée. De l'eau sort du sol en marchant dessus.</t>
  </si>
  <si>
    <t>Réparer le système de fermeture de la portière pour garder le froid et résoudre le problème au niveau de l'évaporateur.
Solutionner le problème de l'eau au sol.</t>
  </si>
  <si>
    <t xml:space="preserve">Revoir l'étanchéité de la porte intérieure de la chambre froide des viandes. </t>
  </si>
  <si>
    <t>Développement de rouille autour de la machine à glace.</t>
  </si>
  <si>
    <t>Présence de trace de rouille sur les étagères au niveau de la chambre froide de la poissonnerie</t>
  </si>
  <si>
    <t>Nettoyer les extracteurs.</t>
  </si>
  <si>
    <t xml:space="preserve">Absence de distributeur de savon liquide dans les vestiaires des hommes </t>
  </si>
  <si>
    <t>Absence de distributeurs de papier essuie main</t>
  </si>
  <si>
    <t>Fournir les éléments nécessaires</t>
  </si>
  <si>
    <t>Absence de distributeur de savon liquide dans la poissonnerie</t>
  </si>
  <si>
    <t>Stagnation d'eau persistante dans la plonge de la boucherie.</t>
  </si>
  <si>
    <t>Absence de local. Une benne sert à collecter tous les déchets et sans protection.</t>
  </si>
  <si>
    <t>Prévoir un local.</t>
  </si>
  <si>
    <t xml:space="preserve">Stagnation d'eau persistante dans la plonge de la boucherie </t>
  </si>
  <si>
    <t>Plan d'action partiellement mis en place.</t>
  </si>
  <si>
    <t>Présence de givre dans la meuble froid négatif PLS.</t>
  </si>
  <si>
    <t>Correct.</t>
  </si>
  <si>
    <t>Correcte.</t>
  </si>
  <si>
    <t>La chambre froide manquait de propreté.</t>
  </si>
  <si>
    <t xml:space="preserve">Les soufflets et les pâtés étaient exposés à température ambiante ,vu l'absence de meuble froid. La fiche d'enregistrement qui est destinée à une exposition au froid ,n'indiquait pas la durée d'exposition. </t>
  </si>
  <si>
    <t>Une forte odeur de javel se dégageait de la chambre froide. Utiliser les produits désinfectants appropriés pour les CF.</t>
  </si>
  <si>
    <t>Présence d'un boudin de saucisson à l'ail entamé depuis le 29/04/2018 . Vérifier la durée de vie secondaire des produits après ouverture.</t>
  </si>
  <si>
    <t>Deux thermomètres distincts étaient utilisés : l'un pour la charcuterie et l'autre pour les fromages . Veuillez identifier chacun d'eux.</t>
  </si>
  <si>
    <t>Stagnation d'eau au niveau du comptoir frigorifique derrière le stand. Une attention particulière devrait être accordée au produits déposés en contact direct avec l'eau stagnante.</t>
  </si>
  <si>
    <t>L'exposition des produits était effectuée en libre service.</t>
  </si>
  <si>
    <t>Présence de cartons contenant des films protecteurs au niveau du laboratoire . Prévoir des bacs en plastique pour le rangement au niveau du laboratoire.</t>
  </si>
  <si>
    <t>Veuillez effectuer l'enregistrement de la traçabilité de tous les produits mis au niveau du linéaire.</t>
  </si>
  <si>
    <t>Seul le plan d'action était disponible.</t>
  </si>
  <si>
    <t>Les murs de glaces et le glaçage était correctes.</t>
  </si>
  <si>
    <t>Absence de savon liquide vu que le distributeur était démonté.</t>
  </si>
  <si>
    <t>Des morceaux de potirons emballés ,n'étaient pas étiquetés .</t>
  </si>
  <si>
    <t>La propreté au niveau de la réserve n'était pas satisfaisante . Améliorer le nettoyage et le rangement.</t>
  </si>
  <si>
    <t>Entreposage des sacs de sucre sur des palettes en bois . Prévoir des palettes en plastique pour cet usage.</t>
  </si>
  <si>
    <t>L'harissa et la pâte d'ail n'étaient pas protégés par un film protecteur.</t>
  </si>
  <si>
    <t>Absence de savon liquide au niveau des sanitaires.
Absence de papier essuie-mains.</t>
  </si>
  <si>
    <t>Fournir du savon et de papier essuie-mains au niveau des sanitaires.</t>
  </si>
  <si>
    <t>Dernier passage de la société prestataire: le 24/04/2018.</t>
  </si>
  <si>
    <t>Les résultats d'analyses et les certificats d'aptitude étaient disponibles.</t>
  </si>
  <si>
    <t>Une formation en interne était effectuée pour le personnel ,suite à la remarque du dernier rapport.</t>
  </si>
  <si>
    <t>Absence de local poubelle.</t>
  </si>
  <si>
    <t>Dr Raja Bouhalfaya et Mme Mariem Lahmer</t>
  </si>
  <si>
    <t>Directeur du magasin et chefs rayons</t>
  </si>
  <si>
    <t>Le quai de la réception n'était pas protégé par un préau.</t>
  </si>
  <si>
    <t>Le revêtement du sol était écaillé au niveau des couloirs.</t>
  </si>
  <si>
    <t>Présence de traces de rouilles au niveau des étagères d'exposition.</t>
  </si>
  <si>
    <t>Hygrométrie mesurée: 58%. Conforme.</t>
  </si>
  <si>
    <t>Le revêtement du sol de la chambre froide était fortement crevassé .</t>
  </si>
  <si>
    <t>Veuillez assurer la réparation du sol .</t>
  </si>
  <si>
    <t>Le couvercle d'une partie du meuble des produits surgelés était démonté.</t>
  </si>
  <si>
    <t>Meuble des yaourts:
Température affichée: 4°C
Température mesurée : 2,2°C.</t>
  </si>
  <si>
    <t>Présence d'égouttage au niveau du meuble d'exposition des produits des surgelés  ,avec accumulation de givre.</t>
  </si>
  <si>
    <t>Les fours n'étaient pas reliés aux systèmes d'extraction.</t>
  </si>
  <si>
    <t>Température affichée:4,9°C.</t>
  </si>
  <si>
    <t>Egouttage d'eau depuis l'évaporateur du laboratoire.</t>
  </si>
  <si>
    <t>Le revêtement du sol était écaillé. Infiltration d'eau en provenance du laboratoire du traiteur.</t>
  </si>
  <si>
    <t>Veuillez effectuer les réparations nécessaires.</t>
  </si>
  <si>
    <t>Présence d'une importante infiltration d'eau au niveau du local  de ce fait le local était hors service.</t>
  </si>
  <si>
    <t>Les poignées du rôtissoire étaient démontées.</t>
  </si>
  <si>
    <t>Les portières du comptoir frigorifique au niveau du stand se fermaient difficilement ,avec présence de stagnation d'eau de dégivrage à l'intérieur du meuble.</t>
  </si>
  <si>
    <t>Température affichée : 4°C
Température mesurée : 3,8°C</t>
  </si>
  <si>
    <t>Température mesurée : 4,6°C</t>
  </si>
  <si>
    <t>Le revêtement du sol était écaillé ,notamment à l'entrée du laboratoire.</t>
  </si>
  <si>
    <t>Température mesurée :1,8°C.</t>
  </si>
  <si>
    <t>Température affichée : 3°C
Température mesurée : 2,4°C.</t>
  </si>
  <si>
    <t>Température mesurée:2,2°C</t>
  </si>
  <si>
    <t>Présence de traces de rouille à l'intérieur de la machine à glace.</t>
  </si>
  <si>
    <t>Fournir cet élément.</t>
  </si>
  <si>
    <t>Le poste lave-mains au niveau du terminal de cuisson était non fonctionnel.</t>
  </si>
  <si>
    <t>Présence de traces de rouille au niveau de la machine à glaces et au niveau des étagères du rayon PGC.</t>
  </si>
  <si>
    <t>La porte de la réception manquait d'étanchéité par-dessous.</t>
  </si>
  <si>
    <t>Absence de local poubelle ,les déchets étaient entreposés dans une benne à proximité du magasin.</t>
  </si>
  <si>
    <t>Prévoir un local poubelle protégé.</t>
  </si>
  <si>
    <t>Problèmes de stagnation d'eau au niveau du local de préparation du traiteur .
Stagnation d'eau au niveau des sanitaires des hommes.</t>
  </si>
  <si>
    <t>Le grillage au niveau du monte-charges était démonté.</t>
  </si>
  <si>
    <t>Absence de distributeurs de savon au niveau des sanitaires.
Absence de distributeur au niveau du rayon poissonnerie.</t>
  </si>
  <si>
    <t>Test de traçabilité pour les deux articles : assortiment x4 et Forêt noire : correct.</t>
  </si>
  <si>
    <t xml:space="preserve">Absence d'enregistrement de la traçabilité pour les deux articles :
-Hauts de cuisse de poulets 
-Pilons de poulets 
Emballés le 21/05 et mis au niveau du rayon d'exposition. </t>
  </si>
  <si>
    <t>Egouttage d'eau sur les pots de crèmes glacées ,avec présence de morceaux de glaces et de givre à l'intérieur du meuble.</t>
  </si>
  <si>
    <t>Le poste lave-mains n'était pas fonctionnel.</t>
  </si>
  <si>
    <t>Les heures de fin d'exposition n'étaient pas toujours mentionnées au niveau des enregistrements. Exemple : pour le 19/05 et le 21/05.</t>
  </si>
  <si>
    <t xml:space="preserve"> Prévoir un endroit approprié pour l'entreposage de ces produits.</t>
  </si>
  <si>
    <t xml:space="preserve">Certains DEIV étaient non fonctionnels : poissonnerie ,terminal de cuisson  ,et FLEG.
Le porte-appât au niveau des escaliers n'était pas fixé.
</t>
  </si>
  <si>
    <t>Veuillez remettre en marche les DEIV non fonctionnels et assurer la fixation des portes appâts.</t>
  </si>
  <si>
    <t>L'état de propreté au niveau des montes charges n'était pas satisfaisant. Améliorer le nettoyage à ce niveau.</t>
  </si>
  <si>
    <t>Contrôle poids des pains : conformes.
Flute traditionnelle : 268g
Pain au son : 222g
Pain de campagne: 200g
Pain complet : 218g.</t>
  </si>
  <si>
    <t xml:space="preserve">Utilisation correcte des cadenciers de cuisson et de fabrication </t>
  </si>
  <si>
    <t>L'huile de friture était de couleur brunâtre . Veuillez maintenir un changement régulier(tous les 2 jours) et une filtration quotidienne de l'huile.</t>
  </si>
  <si>
    <t>Présence d'un sachet de fromage râpé du fournisseur "Meriah" ,qui n'était pas complétement fermé .Il est nécessaire d'assurer une protection efficace du produit surtout que le meuble présentait un problème d'égouttage et de stagnation d'eau.</t>
  </si>
  <si>
    <t>Un morceau de fromage Land 'Or (Gruyère) entamé ,était non identifié par une date d'entame.Il est nécessaire de mentionner les dates d'ouvertures.</t>
  </si>
  <si>
    <t>Un stock de papiers essuie-mains ,de paquets de gants et de produits désinfectants ,était retrouvé au  niveau du local poubelle de la boucherie.</t>
  </si>
  <si>
    <t>Présence d'une caisse de poissons variés ,dont la date de réception était indiquée le 16/05. L'état de fraicheur des poissons était médiocre: œil concave et chair flasque. Veuillez renforcer le contrôle de l'état de fraicheur des produits.</t>
  </si>
  <si>
    <t>Présence de piqures de moisissures au niveau de la partie inférieure des étagères. Renforcer le nettoyage.</t>
  </si>
  <si>
    <t>Présence de givre au niveau du meuble d'exposition des surgelés.</t>
  </si>
  <si>
    <t>Absence de distributeurs de papier essuie-mains au niveau des sanitaires.</t>
  </si>
  <si>
    <t>Veuillez assurer la réparation des portières du meuble ,et trouver une solution au problème d'égouttage d'eau.</t>
  </si>
  <si>
    <t>Les mêmes opérateurs pour les stands Traiteur et charcuterie/fromages. Veillez au lavage rigoureux des mains et au port de devants jetables entre les opérations.</t>
  </si>
  <si>
    <t>Présence de boudins de fromage à râper de la marque "Pizzaiolo",dont les mentions DF,DLC et numéro de lots étaient illisibles. Aviser le fournisseur sur cet écart.</t>
  </si>
  <si>
    <t>Un ravier de variantes et un autre contenant des olives étaient dépourvus de louches individuelles.</t>
  </si>
  <si>
    <t>Importante stagnation d'eau ,et développement de moisissures signe d'une forte humidité au niveau du laboratoire.</t>
  </si>
  <si>
    <t>Le pinceau utilisé pour la dorurue ,était dans un état d'usure avancée. Risque de dangers physiques.</t>
  </si>
  <si>
    <t>L'utilisation des grattoirs métalliques est interdite.</t>
  </si>
  <si>
    <t>Veuillez mentionner les heures de fin d'exposition des différents produits exposés à température ambiante.</t>
  </si>
  <si>
    <t>La température à cœur prélévée était de l'ordre de 3,1°C. Cette élévation de température peut être dûe à la chaleur émise par les spots lumineux juste au dessus du stand.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</si>
</sst>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6">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NumberFormat="1" applyFont="1" applyBorder="1" applyAlignment="1" applyProtection="1">
      <alignment horizontal="center"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9" fillId="0" borderId="1" xfId="1" applyFont="1" applyFill="1" applyBorder="1" applyAlignment="1" applyProtection="1">
      <alignment horizontal="left" vertical="center" wrapText="1"/>
      <protection locked="0"/>
    </xf>
    <xf numFmtId="0" fontId="18" fillId="0"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0" fontId="8" fillId="0" borderId="1" xfId="0" applyFont="1" applyBorder="1" applyAlignment="1" applyProtection="1">
      <alignment vertical="center"/>
      <protection locked="0"/>
    </xf>
    <xf numFmtId="0" fontId="8" fillId="0" borderId="1"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vertical="top" wrapText="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51984240"/>
        <c:axId val="-551980432"/>
      </c:barChart>
      <c:catAx>
        <c:axId val="-55198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1980432"/>
        <c:crosses val="autoZero"/>
        <c:auto val="1"/>
        <c:lblAlgn val="ctr"/>
        <c:lblOffset val="100"/>
        <c:noMultiLvlLbl val="0"/>
      </c:catAx>
      <c:valAx>
        <c:axId val="-55198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98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61212128"/>
        <c:axId val="-561219744"/>
      </c:barChart>
      <c:catAx>
        <c:axId val="-56121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19744"/>
        <c:crosses val="autoZero"/>
        <c:auto val="1"/>
        <c:lblAlgn val="ctr"/>
        <c:lblOffset val="100"/>
        <c:noMultiLvlLbl val="0"/>
      </c:catAx>
      <c:valAx>
        <c:axId val="-56121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1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0.9285714285714286</c:v>
                </c:pt>
                <c:pt idx="1">
                  <c:v>0.8571428571428571</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61224096"/>
        <c:axId val="-561220832"/>
      </c:barChart>
      <c:catAx>
        <c:axId val="-561224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20832"/>
        <c:crosses val="autoZero"/>
        <c:auto val="1"/>
        <c:lblAlgn val="ctr"/>
        <c:lblOffset val="100"/>
        <c:noMultiLvlLbl val="0"/>
      </c:catAx>
      <c:valAx>
        <c:axId val="-56122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24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61222464"/>
        <c:axId val="-561218656"/>
      </c:barChart>
      <c:catAx>
        <c:axId val="-561222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18656"/>
        <c:crosses val="autoZero"/>
        <c:auto val="1"/>
        <c:lblAlgn val="ctr"/>
        <c:lblOffset val="100"/>
        <c:noMultiLvlLbl val="0"/>
      </c:catAx>
      <c:valAx>
        <c:axId val="-561218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22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0.45</c:v>
                </c:pt>
                <c:pt idx="1">
                  <c:v>0.9285714285714286</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29464704"/>
        <c:axId val="-729456000"/>
      </c:barChart>
      <c:catAx>
        <c:axId val="-72946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9456000"/>
        <c:crosses val="autoZero"/>
        <c:auto val="1"/>
        <c:lblAlgn val="ctr"/>
        <c:lblOffset val="100"/>
        <c:noMultiLvlLbl val="0"/>
      </c:catAx>
      <c:valAx>
        <c:axId val="-72945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946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29449472"/>
        <c:axId val="-729460896"/>
      </c:barChart>
      <c:catAx>
        <c:axId val="-72944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9460896"/>
        <c:crosses val="autoZero"/>
        <c:auto val="1"/>
        <c:lblAlgn val="ctr"/>
        <c:lblOffset val="100"/>
        <c:noMultiLvlLbl val="0"/>
      </c:catAx>
      <c:valAx>
        <c:axId val="-729460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944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0.74545454545454548</c:v>
                </c:pt>
                <c:pt idx="1">
                  <c:v>0.74786324786324787</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29454912"/>
        <c:axId val="-729453824"/>
      </c:barChart>
      <c:catAx>
        <c:axId val="-72945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9453824"/>
        <c:crosses val="autoZero"/>
        <c:auto val="1"/>
        <c:lblAlgn val="ctr"/>
        <c:lblOffset val="100"/>
        <c:noMultiLvlLbl val="0"/>
      </c:catAx>
      <c:valAx>
        <c:axId val="-72945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945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0.87118644067796613</c:v>
                </c:pt>
                <c:pt idx="1">
                  <c:v>0.90953947368421051</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29451104"/>
        <c:axId val="-729450016"/>
      </c:barChart>
      <c:catAx>
        <c:axId val="-729451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9450016"/>
        <c:crosses val="autoZero"/>
        <c:auto val="1"/>
        <c:lblAlgn val="ctr"/>
        <c:lblOffset val="100"/>
        <c:noMultiLvlLbl val="0"/>
      </c:catAx>
      <c:valAx>
        <c:axId val="-72945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9451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0.80832049306625575</c:v>
                </c:pt>
                <c:pt idx="1">
                  <c:v>0.82870136077372925</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36210144"/>
        <c:axId val="-736201440"/>
        <c:extLst/>
      </c:barChart>
      <c:catAx>
        <c:axId val="-7362101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6201440"/>
        <c:crosses val="autoZero"/>
        <c:auto val="1"/>
        <c:lblAlgn val="ctr"/>
        <c:lblOffset val="100"/>
        <c:noMultiLvlLbl val="0"/>
      </c:catAx>
      <c:valAx>
        <c:axId val="-7362014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3621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0.66500000000000004</c:v>
                </c:pt>
                <c:pt idx="1">
                  <c:v>0.51094164456233415</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36209600"/>
        <c:axId val="-736216128"/>
        <c:extLst/>
      </c:barChart>
      <c:catAx>
        <c:axId val="-73620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36216128"/>
        <c:crosses val="autoZero"/>
        <c:auto val="1"/>
        <c:lblAlgn val="ctr"/>
        <c:lblOffset val="100"/>
        <c:noMultiLvlLbl val="0"/>
      </c:catAx>
      <c:valAx>
        <c:axId val="-73621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3620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0.97058823529411764</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51982064"/>
        <c:axId val="-551986960"/>
      </c:barChart>
      <c:catAx>
        <c:axId val="-55198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1986960"/>
        <c:crosses val="autoZero"/>
        <c:auto val="1"/>
        <c:lblAlgn val="ctr"/>
        <c:lblOffset val="100"/>
        <c:noMultiLvlLbl val="0"/>
      </c:catAx>
      <c:valAx>
        <c:axId val="-55198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98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0.72058823529411764</c:v>
                </c:pt>
                <c:pt idx="1">
                  <c:v>0.79166666666666663</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51983152"/>
        <c:axId val="-551982608"/>
      </c:barChart>
      <c:catAx>
        <c:axId val="-55198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1982608"/>
        <c:crosses val="autoZero"/>
        <c:auto val="1"/>
        <c:lblAlgn val="ctr"/>
        <c:lblOffset val="100"/>
        <c:noMultiLvlLbl val="0"/>
      </c:catAx>
      <c:valAx>
        <c:axId val="-551982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98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0.69354838709677424</c:v>
                </c:pt>
                <c:pt idx="1">
                  <c:v>0.90322580645161288</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51979888"/>
        <c:axId val="-551989136"/>
      </c:barChart>
      <c:catAx>
        <c:axId val="-55197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1989136"/>
        <c:crosses val="autoZero"/>
        <c:auto val="1"/>
        <c:lblAlgn val="ctr"/>
        <c:lblOffset val="100"/>
        <c:noMultiLvlLbl val="0"/>
      </c:catAx>
      <c:valAx>
        <c:axId val="-55198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97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0.9358974358974359</c:v>
                </c:pt>
                <c:pt idx="1">
                  <c:v>0.80487804878048785</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51978800"/>
        <c:axId val="-551992400"/>
      </c:barChart>
      <c:catAx>
        <c:axId val="-55197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1992400"/>
        <c:crosses val="autoZero"/>
        <c:auto val="1"/>
        <c:lblAlgn val="ctr"/>
        <c:lblOffset val="100"/>
        <c:noMultiLvlLbl val="0"/>
      </c:catAx>
      <c:valAx>
        <c:axId val="-55199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197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0.96666666666666667</c:v>
                </c:pt>
                <c:pt idx="1">
                  <c:v>0.94285714285714284</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61218112"/>
        <c:axId val="-561217568"/>
      </c:barChart>
      <c:catAx>
        <c:axId val="-56121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17568"/>
        <c:crosses val="autoZero"/>
        <c:auto val="1"/>
        <c:lblAlgn val="ctr"/>
        <c:lblOffset val="100"/>
        <c:noMultiLvlLbl val="0"/>
      </c:catAx>
      <c:valAx>
        <c:axId val="-56121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1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0.97916666666666663</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61220288"/>
        <c:axId val="-561217024"/>
      </c:barChart>
      <c:catAx>
        <c:axId val="-561220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17024"/>
        <c:crosses val="autoZero"/>
        <c:auto val="1"/>
        <c:lblAlgn val="ctr"/>
        <c:lblOffset val="100"/>
        <c:noMultiLvlLbl val="0"/>
      </c:catAx>
      <c:valAx>
        <c:axId val="-56121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2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0.88235294117647056</c:v>
                </c:pt>
                <c:pt idx="1">
                  <c:v>0.94117647058823528</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61214304"/>
        <c:axId val="-561213760"/>
      </c:barChart>
      <c:catAx>
        <c:axId val="-561214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13760"/>
        <c:crosses val="autoZero"/>
        <c:auto val="1"/>
        <c:lblAlgn val="ctr"/>
        <c:lblOffset val="100"/>
        <c:noMultiLvlLbl val="0"/>
      </c:catAx>
      <c:valAx>
        <c:axId val="-56121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14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0.9821428571428571</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61209408"/>
        <c:axId val="-561213216"/>
      </c:barChart>
      <c:catAx>
        <c:axId val="-561209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1213216"/>
        <c:crosses val="autoZero"/>
        <c:auto val="1"/>
        <c:lblAlgn val="ctr"/>
        <c:lblOffset val="100"/>
        <c:noMultiLvlLbl val="0"/>
      </c:catAx>
      <c:valAx>
        <c:axId val="-56121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120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F7172E43-2EDE-46EC-A03F-4E84441F2D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9BC1ABD0-0AA7-4BB1-A131-E506169CA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10BFF177-F76A-4818-867A-75C4D02EBE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121" zoomScaleSheetLayoutView="100" workbookViewId="0">
      <selection activeCell="K1" sqref="K1"/>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9" t="s">
        <v>324</v>
      </c>
      <c r="B18" s="309"/>
      <c r="C18" s="309"/>
      <c r="D18" s="310" t="s">
        <v>410</v>
      </c>
      <c r="E18" s="310"/>
      <c r="F18" s="310"/>
      <c r="G18" s="310"/>
      <c r="H18" s="310"/>
      <c r="I18" s="310"/>
      <c r="J18" s="310"/>
      <c r="K18" s="310"/>
    </row>
    <row r="20" spans="1:11" ht="16.5" x14ac:dyDescent="0.3">
      <c r="A20" s="83"/>
      <c r="B20" s="78"/>
      <c r="C20" s="78"/>
      <c r="D20" s="78"/>
      <c r="E20" s="78"/>
      <c r="F20" s="78"/>
      <c r="G20" s="78"/>
      <c r="H20" s="78"/>
      <c r="I20" s="78"/>
    </row>
    <row r="21" spans="1:11" x14ac:dyDescent="0.25">
      <c r="A21" s="311" t="s">
        <v>325</v>
      </c>
      <c r="B21" s="311"/>
      <c r="C21" s="311"/>
      <c r="D21" s="311"/>
      <c r="E21" s="311"/>
      <c r="F21" s="311"/>
      <c r="G21" s="311"/>
      <c r="H21" s="311"/>
      <c r="I21" s="311"/>
      <c r="J21" s="311"/>
      <c r="K21" s="311"/>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Bizerte</v>
      </c>
    </row>
    <row r="24" spans="1:11" ht="33" customHeight="1" x14ac:dyDescent="0.25">
      <c r="A24" s="86" t="s">
        <v>328</v>
      </c>
      <c r="B24" s="304">
        <f>AVERAGE('A1 Exploitation'!D549,'A1 Technique'!D199)</f>
        <v>0.80832049306625575</v>
      </c>
      <c r="C24" s="304"/>
      <c r="D24" s="78"/>
      <c r="E24" s="78"/>
      <c r="F24" s="78"/>
      <c r="G24" s="78"/>
      <c r="H24" s="78"/>
      <c r="I24" s="78"/>
    </row>
    <row r="25" spans="1:11" ht="33" customHeight="1" x14ac:dyDescent="0.25">
      <c r="A25" s="85" t="s">
        <v>329</v>
      </c>
      <c r="B25" s="304">
        <f>AVERAGE('A2 Exploitation'!D549,'A2 Technique'!D199)</f>
        <v>0.82870136077372925</v>
      </c>
      <c r="C25" s="304"/>
      <c r="D25" s="78"/>
      <c r="E25" s="78"/>
      <c r="F25" s="78"/>
      <c r="G25" s="78"/>
      <c r="H25" s="78"/>
      <c r="I25" s="78"/>
    </row>
    <row r="26" spans="1:11" ht="33" customHeight="1" x14ac:dyDescent="0.25">
      <c r="A26" s="86" t="s">
        <v>330</v>
      </c>
      <c r="B26" s="304">
        <f>AVERAGE('A3 Exploitation'!D549,'A3 Technique'!D199)</f>
        <v>0</v>
      </c>
      <c r="C26" s="304"/>
      <c r="D26" s="78"/>
      <c r="E26" s="78"/>
      <c r="F26" s="78"/>
      <c r="G26" s="78"/>
      <c r="H26" s="78"/>
      <c r="I26" s="78"/>
    </row>
    <row r="27" spans="1:11" ht="33" customHeight="1" x14ac:dyDescent="0.25">
      <c r="A27" s="86" t="s">
        <v>331</v>
      </c>
      <c r="B27" s="304">
        <f>AVERAGE('A4 Exploitation'!D549,'A4 Technique'!D199)</f>
        <v>0</v>
      </c>
      <c r="C27" s="304"/>
      <c r="D27" s="78"/>
      <c r="E27" s="78"/>
      <c r="F27" s="78"/>
      <c r="G27" s="78"/>
      <c r="H27" s="78"/>
      <c r="I27" s="78"/>
    </row>
    <row r="28" spans="1:11" ht="33" customHeight="1" x14ac:dyDescent="0.25">
      <c r="A28" s="85" t="s">
        <v>332</v>
      </c>
      <c r="B28" s="304">
        <f>AVERAGE('A5 Exploitation'!D549,'A5 Technique'!D199)</f>
        <v>0</v>
      </c>
      <c r="C28" s="304"/>
      <c r="D28" s="78"/>
      <c r="E28" s="78"/>
      <c r="F28" s="78"/>
      <c r="G28" s="78"/>
      <c r="H28" s="78"/>
      <c r="I28" s="78"/>
    </row>
    <row r="29" spans="1:11" ht="33" customHeight="1" x14ac:dyDescent="0.25">
      <c r="A29" s="85" t="s">
        <v>333</v>
      </c>
      <c r="B29" s="304">
        <f>AVERAGE('A6 Exploitation'!D549,'A6 Technique'!D199)</f>
        <v>0</v>
      </c>
      <c r="C29" s="30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Bizerte</v>
      </c>
    </row>
    <row r="34" spans="1:10" ht="33" customHeight="1" x14ac:dyDescent="0.25">
      <c r="A34" s="86" t="s">
        <v>328</v>
      </c>
      <c r="B34" s="304">
        <f>'A1 Exploitation'!D549</f>
        <v>0.87118644067796613</v>
      </c>
      <c r="C34" s="304"/>
      <c r="D34" s="78"/>
      <c r="E34" s="78"/>
      <c r="F34" s="78"/>
      <c r="G34" s="78"/>
      <c r="H34" s="78"/>
      <c r="I34" s="78"/>
    </row>
    <row r="35" spans="1:10" ht="33" customHeight="1" x14ac:dyDescent="0.25">
      <c r="A35" s="85" t="s">
        <v>329</v>
      </c>
      <c r="B35" s="304">
        <f>'A2 Exploitation'!D549</f>
        <v>0.90953947368421051</v>
      </c>
      <c r="C35" s="304"/>
      <c r="D35" s="78"/>
      <c r="E35" s="78"/>
      <c r="F35" s="78"/>
      <c r="G35" s="78"/>
      <c r="H35" s="78"/>
      <c r="I35" s="78"/>
    </row>
    <row r="36" spans="1:10" ht="33" customHeight="1" x14ac:dyDescent="0.25">
      <c r="A36" s="86" t="s">
        <v>330</v>
      </c>
      <c r="B36" s="304">
        <f>'A3 Exploitation'!D549</f>
        <v>0</v>
      </c>
      <c r="C36" s="304"/>
      <c r="D36" s="78"/>
      <c r="E36" s="78"/>
      <c r="F36" s="78"/>
      <c r="G36" s="78"/>
      <c r="H36" s="78"/>
      <c r="I36" s="78"/>
    </row>
    <row r="37" spans="1:10" ht="33" customHeight="1" x14ac:dyDescent="0.25">
      <c r="A37" s="86" t="s">
        <v>331</v>
      </c>
      <c r="B37" s="304">
        <f>'A4 Exploitation'!D549</f>
        <v>0</v>
      </c>
      <c r="C37" s="304"/>
      <c r="D37" s="78"/>
      <c r="E37" s="78"/>
      <c r="F37" s="78"/>
      <c r="G37" s="78"/>
      <c r="H37" s="78"/>
      <c r="I37" s="78"/>
    </row>
    <row r="38" spans="1:10" ht="33" customHeight="1" x14ac:dyDescent="0.25">
      <c r="A38" s="85" t="s">
        <v>332</v>
      </c>
      <c r="B38" s="304">
        <f>'A5 Exploitation'!D549</f>
        <v>0</v>
      </c>
      <c r="C38" s="304"/>
      <c r="D38" s="78"/>
      <c r="E38" s="78"/>
      <c r="F38" s="78"/>
      <c r="G38" s="78"/>
      <c r="H38" s="78"/>
      <c r="I38" s="78"/>
    </row>
    <row r="39" spans="1:10" ht="33" customHeight="1" x14ac:dyDescent="0.25">
      <c r="A39" s="85" t="s">
        <v>333</v>
      </c>
      <c r="B39" s="304">
        <f>'A6 Exploitation'!D549</f>
        <v>0</v>
      </c>
      <c r="C39" s="30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Bizerte</v>
      </c>
    </row>
    <row r="43" spans="1:10" ht="33" customHeight="1" x14ac:dyDescent="0.25">
      <c r="A43" s="86" t="s">
        <v>328</v>
      </c>
      <c r="B43" s="304">
        <f>AVERAGE('A1 Exploitation'!D547, 'A1 Technique'!D197)</f>
        <v>0.66500000000000004</v>
      </c>
      <c r="C43" s="304"/>
      <c r="D43" s="78"/>
      <c r="E43" s="78"/>
      <c r="F43" s="78"/>
      <c r="G43" s="78"/>
      <c r="H43" s="78"/>
      <c r="I43" s="78"/>
    </row>
    <row r="44" spans="1:10" ht="33" customHeight="1" x14ac:dyDescent="0.25">
      <c r="A44" s="85" t="s">
        <v>329</v>
      </c>
      <c r="B44" s="304">
        <f>AVERAGE('A2 Exploitation'!D547, 'A2 Technique'!D197)</f>
        <v>0.51094164456233415</v>
      </c>
      <c r="C44" s="304"/>
      <c r="D44" s="78"/>
      <c r="E44" s="78"/>
      <c r="F44" s="78"/>
      <c r="G44" s="78"/>
      <c r="H44" s="78"/>
      <c r="I44" s="78"/>
    </row>
    <row r="45" spans="1:10" ht="33" customHeight="1" x14ac:dyDescent="0.25">
      <c r="A45" s="86" t="s">
        <v>330</v>
      </c>
      <c r="B45" s="304" t="e">
        <f>AVERAGE('A3 Exploitation'!D547, 'A3 Technique'!D197)</f>
        <v>#DIV/0!</v>
      </c>
      <c r="C45" s="304"/>
      <c r="D45" s="78"/>
      <c r="E45" s="78"/>
      <c r="F45" s="78"/>
      <c r="G45" s="78"/>
      <c r="H45" s="78"/>
      <c r="I45" s="78"/>
    </row>
    <row r="46" spans="1:10" ht="33" customHeight="1" x14ac:dyDescent="0.25">
      <c r="A46" s="86" t="s">
        <v>331</v>
      </c>
      <c r="B46" s="304" t="e">
        <f>AVERAGE('A4 Exploitation'!D547, 'A4 Technique'!D197)</f>
        <v>#DIV/0!</v>
      </c>
      <c r="C46" s="304"/>
      <c r="D46" s="78"/>
      <c r="E46" s="78"/>
      <c r="F46" s="78"/>
      <c r="G46" s="78"/>
      <c r="H46" s="78"/>
      <c r="I46" s="78"/>
    </row>
    <row r="47" spans="1:10" ht="33" customHeight="1" x14ac:dyDescent="0.25">
      <c r="A47" s="85" t="s">
        <v>332</v>
      </c>
      <c r="B47" s="304" t="e">
        <f>AVERAGE('A5 Exploitation'!D547, 'A5 Technique'!D197)</f>
        <v>#DIV/0!</v>
      </c>
      <c r="C47" s="304"/>
      <c r="D47" s="78"/>
      <c r="E47" s="78"/>
      <c r="F47" s="78"/>
      <c r="G47" s="78"/>
      <c r="H47" s="78"/>
      <c r="I47" s="78"/>
    </row>
    <row r="48" spans="1:10" ht="33" customHeight="1" x14ac:dyDescent="0.25">
      <c r="A48" s="85" t="s">
        <v>333</v>
      </c>
      <c r="B48" s="304" t="e">
        <f>AVERAGE('A6 Exploitation'!D547, 'A6 Technique'!D197)</f>
        <v>#DIV/0!</v>
      </c>
      <c r="C48" s="30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Bizerte</v>
      </c>
    </row>
    <row r="52" spans="1:10" ht="33" customHeight="1" x14ac:dyDescent="0.25">
      <c r="A52" s="86" t="s">
        <v>328</v>
      </c>
      <c r="B52" s="307">
        <f>'A1 Exploitation'!D46</f>
        <v>1</v>
      </c>
      <c r="C52" s="307"/>
      <c r="D52" s="78"/>
      <c r="E52" s="78"/>
      <c r="F52" s="78"/>
      <c r="G52" s="78"/>
      <c r="H52" s="78"/>
      <c r="I52" s="78"/>
    </row>
    <row r="53" spans="1:10" ht="33" customHeight="1" x14ac:dyDescent="0.25">
      <c r="A53" s="85" t="s">
        <v>329</v>
      </c>
      <c r="B53" s="307">
        <f>'A2 Exploitation'!D46</f>
        <v>0.96875</v>
      </c>
      <c r="C53" s="307"/>
      <c r="D53" s="78"/>
      <c r="E53" s="78"/>
      <c r="F53" s="78"/>
      <c r="G53" s="78"/>
      <c r="H53" s="78"/>
      <c r="I53" s="78"/>
    </row>
    <row r="54" spans="1:10" ht="33" customHeight="1" x14ac:dyDescent="0.25">
      <c r="A54" s="86" t="s">
        <v>330</v>
      </c>
      <c r="B54" s="307">
        <f>'A3 Exploitation'!D46</f>
        <v>0</v>
      </c>
      <c r="C54" s="307"/>
      <c r="D54" s="78"/>
      <c r="E54" s="78"/>
      <c r="F54" s="78"/>
      <c r="G54" s="78"/>
      <c r="H54" s="78"/>
      <c r="I54" s="78"/>
    </row>
    <row r="55" spans="1:10" ht="33" customHeight="1" x14ac:dyDescent="0.25">
      <c r="A55" s="86" t="s">
        <v>331</v>
      </c>
      <c r="B55" s="307">
        <f>'A4 Exploitation'!D46</f>
        <v>0</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Bizerte</v>
      </c>
    </row>
    <row r="61" spans="1:10" ht="33" customHeight="1" x14ac:dyDescent="0.25">
      <c r="A61" s="86" t="s">
        <v>328</v>
      </c>
      <c r="B61" s="304">
        <f>'A1 Exploitation'!D103</f>
        <v>0.82352941176470584</v>
      </c>
      <c r="C61" s="304"/>
      <c r="D61" s="78"/>
      <c r="E61" s="78"/>
      <c r="F61" s="78"/>
      <c r="G61" s="78"/>
      <c r="H61" s="78"/>
      <c r="I61" s="78"/>
    </row>
    <row r="62" spans="1:10" ht="33" customHeight="1" x14ac:dyDescent="0.25">
      <c r="A62" s="85" t="s">
        <v>329</v>
      </c>
      <c r="B62" s="304">
        <f>'A2 Exploitation'!D103</f>
        <v>0.97058823529411764</v>
      </c>
      <c r="C62" s="304"/>
      <c r="D62" s="78"/>
      <c r="E62" s="78"/>
      <c r="F62" s="78"/>
      <c r="G62" s="78"/>
      <c r="H62" s="78"/>
      <c r="I62" s="78"/>
    </row>
    <row r="63" spans="1:10" ht="33" customHeight="1" x14ac:dyDescent="0.25">
      <c r="A63" s="86" t="s">
        <v>330</v>
      </c>
      <c r="B63" s="304">
        <f>'A3 Exploitation'!D103</f>
        <v>0</v>
      </c>
      <c r="C63" s="304"/>
      <c r="D63" s="78"/>
      <c r="E63" s="78"/>
      <c r="F63" s="78"/>
      <c r="G63" s="78"/>
      <c r="H63" s="78"/>
      <c r="I63" s="78"/>
    </row>
    <row r="64" spans="1:10" ht="33" customHeight="1" x14ac:dyDescent="0.25">
      <c r="A64" s="86" t="s">
        <v>331</v>
      </c>
      <c r="B64" s="304">
        <f>'A4 Exploitation'!D103</f>
        <v>0</v>
      </c>
      <c r="C64" s="304"/>
      <c r="D64" s="78"/>
      <c r="E64" s="78"/>
      <c r="F64" s="78"/>
      <c r="G64" s="78"/>
      <c r="H64" s="78"/>
      <c r="I64" s="78"/>
    </row>
    <row r="65" spans="1:10" ht="33" customHeight="1" x14ac:dyDescent="0.25">
      <c r="A65" s="85" t="s">
        <v>332</v>
      </c>
      <c r="B65" s="304">
        <f>'A5 Exploitation'!D103</f>
        <v>0</v>
      </c>
      <c r="C65" s="304"/>
      <c r="D65" s="78"/>
      <c r="E65" s="78"/>
      <c r="F65" s="78"/>
      <c r="G65" s="78"/>
      <c r="H65" s="78"/>
      <c r="I65" s="78"/>
    </row>
    <row r="66" spans="1:10" ht="33" customHeight="1" x14ac:dyDescent="0.25">
      <c r="A66" s="85" t="s">
        <v>333</v>
      </c>
      <c r="B66" s="304">
        <f>'A6 Exploitation'!D103</f>
        <v>0</v>
      </c>
      <c r="C66" s="30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Bizerte</v>
      </c>
    </row>
    <row r="70" spans="1:10" ht="33" customHeight="1" x14ac:dyDescent="0.25">
      <c r="A70" s="86" t="s">
        <v>328</v>
      </c>
      <c r="B70" s="304">
        <f>'A1 Exploitation'!D158</f>
        <v>0.72058823529411764</v>
      </c>
      <c r="C70" s="304"/>
      <c r="D70" s="78"/>
      <c r="E70" s="78"/>
      <c r="F70" s="78"/>
      <c r="G70" s="78"/>
      <c r="H70" s="78"/>
      <c r="I70" s="78"/>
    </row>
    <row r="71" spans="1:10" ht="33" customHeight="1" x14ac:dyDescent="0.25">
      <c r="A71" s="85" t="s">
        <v>329</v>
      </c>
      <c r="B71" s="304">
        <f>'A2 Exploitation'!D158</f>
        <v>0.79166666666666663</v>
      </c>
      <c r="C71" s="304"/>
      <c r="D71" s="78"/>
      <c r="E71" s="78"/>
      <c r="F71" s="78"/>
      <c r="G71" s="78"/>
      <c r="H71" s="78"/>
      <c r="I71" s="78"/>
    </row>
    <row r="72" spans="1:10" ht="33" customHeight="1" x14ac:dyDescent="0.25">
      <c r="A72" s="86" t="s">
        <v>330</v>
      </c>
      <c r="B72" s="304">
        <f>'A3 Exploitation'!D158</f>
        <v>0</v>
      </c>
      <c r="C72" s="304"/>
      <c r="D72" s="78"/>
      <c r="E72" s="78"/>
      <c r="F72" s="78"/>
      <c r="G72" s="78"/>
      <c r="H72" s="78"/>
      <c r="I72" s="78"/>
    </row>
    <row r="73" spans="1:10" ht="33" customHeight="1" x14ac:dyDescent="0.25">
      <c r="A73" s="86" t="s">
        <v>331</v>
      </c>
      <c r="B73" s="304">
        <f>'A4 Exploitation'!D158</f>
        <v>0</v>
      </c>
      <c r="C73" s="304"/>
      <c r="D73" s="78"/>
      <c r="E73" s="78"/>
      <c r="F73" s="78"/>
      <c r="G73" s="78"/>
      <c r="H73" s="78"/>
      <c r="I73" s="78"/>
    </row>
    <row r="74" spans="1:10" ht="33" customHeight="1" x14ac:dyDescent="0.25">
      <c r="A74" s="85" t="s">
        <v>332</v>
      </c>
      <c r="B74" s="304">
        <f>'A5 Exploitation'!D158</f>
        <v>0</v>
      </c>
      <c r="C74" s="304"/>
      <c r="D74" s="78"/>
      <c r="E74" s="78"/>
      <c r="F74" s="78"/>
      <c r="G74" s="78"/>
      <c r="H74" s="78"/>
      <c r="I74" s="78"/>
    </row>
    <row r="75" spans="1:10" ht="33" customHeight="1" x14ac:dyDescent="0.25">
      <c r="A75" s="85" t="s">
        <v>333</v>
      </c>
      <c r="B75" s="304">
        <f>'A6 Exploitation'!D158</f>
        <v>0</v>
      </c>
      <c r="C75" s="30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Bizerte</v>
      </c>
    </row>
    <row r="79" spans="1:10" ht="33" customHeight="1" x14ac:dyDescent="0.25">
      <c r="A79" s="86" t="s">
        <v>328</v>
      </c>
      <c r="B79" s="304">
        <f>'A1 Exploitation'!D205</f>
        <v>0.69354838709677424</v>
      </c>
      <c r="C79" s="304"/>
      <c r="D79" s="78"/>
      <c r="E79" s="78"/>
      <c r="F79" s="78"/>
      <c r="G79" s="78"/>
      <c r="H79" s="78"/>
      <c r="I79" s="78"/>
    </row>
    <row r="80" spans="1:10" ht="33" customHeight="1" x14ac:dyDescent="0.25">
      <c r="A80" s="85" t="s">
        <v>329</v>
      </c>
      <c r="B80" s="304">
        <f>'A2 Exploitation'!D205</f>
        <v>0.90322580645161288</v>
      </c>
      <c r="C80" s="304"/>
      <c r="D80" s="78"/>
      <c r="E80" s="78"/>
      <c r="F80" s="78"/>
      <c r="G80" s="78"/>
      <c r="H80" s="78"/>
      <c r="I80" s="78"/>
    </row>
    <row r="81" spans="1:10" ht="33" customHeight="1" x14ac:dyDescent="0.25">
      <c r="A81" s="86" t="s">
        <v>330</v>
      </c>
      <c r="B81" s="304">
        <f>'A3 Exploitation'!D205</f>
        <v>0</v>
      </c>
      <c r="C81" s="304"/>
      <c r="D81" s="78"/>
      <c r="E81" s="78"/>
      <c r="F81" s="78"/>
      <c r="G81" s="78"/>
      <c r="H81" s="78"/>
      <c r="I81" s="78"/>
    </row>
    <row r="82" spans="1:10" ht="33" customHeight="1" x14ac:dyDescent="0.25">
      <c r="A82" s="86" t="s">
        <v>331</v>
      </c>
      <c r="B82" s="304">
        <f>'A4 Exploitation'!D205</f>
        <v>0</v>
      </c>
      <c r="C82" s="304"/>
      <c r="D82" s="78"/>
      <c r="E82" s="78"/>
      <c r="F82" s="78"/>
      <c r="G82" s="78"/>
      <c r="H82" s="78"/>
      <c r="I82" s="78"/>
    </row>
    <row r="83" spans="1:10" ht="33" customHeight="1" x14ac:dyDescent="0.25">
      <c r="A83" s="85" t="s">
        <v>332</v>
      </c>
      <c r="B83" s="304">
        <f>'A5 Exploitation'!D205</f>
        <v>0</v>
      </c>
      <c r="C83" s="304"/>
      <c r="D83" s="78"/>
      <c r="E83" s="78"/>
      <c r="F83" s="78"/>
      <c r="G83" s="78"/>
      <c r="H83" s="78"/>
      <c r="I83" s="78"/>
    </row>
    <row r="84" spans="1:10" ht="33" customHeight="1" x14ac:dyDescent="0.25">
      <c r="A84" s="85" t="s">
        <v>333</v>
      </c>
      <c r="B84" s="304">
        <f>'A6 Exploitation'!D205</f>
        <v>0</v>
      </c>
      <c r="C84" s="30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Bizerte</v>
      </c>
    </row>
    <row r="88" spans="1:10" ht="33" customHeight="1" x14ac:dyDescent="0.25">
      <c r="A88" s="86" t="s">
        <v>328</v>
      </c>
      <c r="B88" s="304">
        <f>'A1 Exploitation'!D266</f>
        <v>0.9358974358974359</v>
      </c>
      <c r="C88" s="304"/>
      <c r="D88" s="78"/>
      <c r="E88" s="78"/>
      <c r="F88" s="78"/>
      <c r="G88" s="78"/>
      <c r="H88" s="78"/>
      <c r="I88" s="78"/>
    </row>
    <row r="89" spans="1:10" ht="33" customHeight="1" x14ac:dyDescent="0.25">
      <c r="A89" s="85" t="s">
        <v>329</v>
      </c>
      <c r="B89" s="304">
        <f>'A2 Exploitation'!D266</f>
        <v>0.80487804878048785</v>
      </c>
      <c r="C89" s="304"/>
      <c r="D89" s="78"/>
      <c r="E89" s="78"/>
      <c r="F89" s="78"/>
      <c r="G89" s="78"/>
      <c r="H89" s="78"/>
      <c r="I89" s="78"/>
    </row>
    <row r="90" spans="1:10" ht="33" customHeight="1" x14ac:dyDescent="0.25">
      <c r="A90" s="86" t="s">
        <v>330</v>
      </c>
      <c r="B90" s="304">
        <f>'A3 Exploitation'!D266</f>
        <v>0</v>
      </c>
      <c r="C90" s="304"/>
      <c r="D90" s="78"/>
      <c r="E90" s="78"/>
      <c r="F90" s="78"/>
      <c r="G90" s="78"/>
      <c r="H90" s="78"/>
      <c r="I90" s="78"/>
    </row>
    <row r="91" spans="1:10" ht="33" customHeight="1" x14ac:dyDescent="0.25">
      <c r="A91" s="86" t="s">
        <v>331</v>
      </c>
      <c r="B91" s="304">
        <f>'A4 Exploitation'!D266</f>
        <v>0</v>
      </c>
      <c r="C91" s="304"/>
      <c r="D91" s="78"/>
      <c r="E91" s="78"/>
      <c r="F91" s="78"/>
      <c r="G91" s="78"/>
      <c r="H91" s="78"/>
      <c r="I91" s="78"/>
    </row>
    <row r="92" spans="1:10" ht="33" customHeight="1" x14ac:dyDescent="0.25">
      <c r="A92" s="85" t="s">
        <v>332</v>
      </c>
      <c r="B92" s="304">
        <f>'A5 Exploitation'!D266</f>
        <v>0</v>
      </c>
      <c r="C92" s="304"/>
      <c r="D92" s="78"/>
      <c r="E92" s="78"/>
      <c r="F92" s="78"/>
      <c r="G92" s="78"/>
      <c r="H92" s="78"/>
      <c r="I92" s="78"/>
    </row>
    <row r="93" spans="1:10" ht="33" customHeight="1" x14ac:dyDescent="0.25">
      <c r="A93" s="85" t="s">
        <v>333</v>
      </c>
      <c r="B93" s="304">
        <f>'A6 Exploitation'!D266</f>
        <v>0</v>
      </c>
      <c r="C93" s="30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Bizerte</v>
      </c>
    </row>
    <row r="97" spans="1:10" ht="33" customHeight="1" x14ac:dyDescent="0.25">
      <c r="A97" s="86" t="s">
        <v>328</v>
      </c>
      <c r="B97" s="304">
        <f>'A1 Exploitation'!D318</f>
        <v>0.96666666666666667</v>
      </c>
      <c r="C97" s="304"/>
      <c r="D97" s="78"/>
      <c r="E97" s="78"/>
      <c r="F97" s="78"/>
      <c r="G97" s="78"/>
      <c r="H97" s="78"/>
      <c r="I97" s="78"/>
    </row>
    <row r="98" spans="1:10" ht="33" customHeight="1" x14ac:dyDescent="0.25">
      <c r="A98" s="85" t="s">
        <v>329</v>
      </c>
      <c r="B98" s="304">
        <f>'A2 Exploitation'!D318</f>
        <v>0.94285714285714284</v>
      </c>
      <c r="C98" s="304"/>
      <c r="D98" s="78"/>
      <c r="E98" s="78"/>
      <c r="F98" s="78"/>
      <c r="G98" s="78"/>
      <c r="H98" s="78"/>
      <c r="I98" s="78"/>
    </row>
    <row r="99" spans="1:10" ht="33" customHeight="1" x14ac:dyDescent="0.25">
      <c r="A99" s="86" t="s">
        <v>330</v>
      </c>
      <c r="B99" s="304">
        <f>'A3 Exploitation'!D318</f>
        <v>0</v>
      </c>
      <c r="C99" s="304"/>
      <c r="D99" s="78"/>
      <c r="E99" s="78"/>
      <c r="F99" s="78"/>
      <c r="G99" s="78"/>
      <c r="H99" s="78"/>
      <c r="I99" s="78"/>
    </row>
    <row r="100" spans="1:10" ht="33" customHeight="1" x14ac:dyDescent="0.25">
      <c r="A100" s="86" t="s">
        <v>331</v>
      </c>
      <c r="B100" s="304">
        <f>'A4 Exploitation'!D318</f>
        <v>0</v>
      </c>
      <c r="C100" s="304"/>
      <c r="D100" s="78"/>
      <c r="E100" s="78"/>
      <c r="F100" s="78"/>
      <c r="G100" s="78"/>
      <c r="H100" s="78"/>
      <c r="I100" s="78"/>
    </row>
    <row r="101" spans="1:10" ht="33" customHeight="1" x14ac:dyDescent="0.25">
      <c r="A101" s="85" t="s">
        <v>332</v>
      </c>
      <c r="B101" s="304">
        <f>'A5 Exploitation'!D318</f>
        <v>0</v>
      </c>
      <c r="C101" s="304"/>
      <c r="D101" s="78"/>
      <c r="E101" s="78"/>
      <c r="F101" s="78"/>
      <c r="G101" s="78"/>
      <c r="H101" s="78"/>
      <c r="I101" s="78"/>
    </row>
    <row r="102" spans="1:10" ht="33" customHeight="1" x14ac:dyDescent="0.25">
      <c r="A102" s="85" t="s">
        <v>333</v>
      </c>
      <c r="B102" s="304">
        <f>'A6 Exploitation'!D318</f>
        <v>0</v>
      </c>
      <c r="C102" s="30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Bizerte</v>
      </c>
    </row>
    <row r="106" spans="1:10" ht="33" customHeight="1" x14ac:dyDescent="0.25">
      <c r="A106" s="86" t="s">
        <v>328</v>
      </c>
      <c r="B106" s="304">
        <f>'A1 Exploitation'!D358</f>
        <v>0.97826086956521741</v>
      </c>
      <c r="C106" s="304"/>
      <c r="D106" s="78"/>
      <c r="E106" s="78"/>
      <c r="F106" s="78"/>
      <c r="G106" s="78"/>
      <c r="H106" s="78"/>
      <c r="I106" s="78"/>
    </row>
    <row r="107" spans="1:10" ht="33" customHeight="1" x14ac:dyDescent="0.25">
      <c r="A107" s="85" t="s">
        <v>329</v>
      </c>
      <c r="B107" s="304">
        <f>'A2 Exploitation'!D358</f>
        <v>0.97916666666666663</v>
      </c>
      <c r="C107" s="304"/>
      <c r="D107" s="78"/>
      <c r="E107" s="78"/>
      <c r="F107" s="78"/>
      <c r="G107" s="78"/>
      <c r="H107" s="78"/>
      <c r="I107" s="78"/>
    </row>
    <row r="108" spans="1:10" ht="33" customHeight="1" x14ac:dyDescent="0.25">
      <c r="A108" s="86" t="s">
        <v>330</v>
      </c>
      <c r="B108" s="304">
        <f>'A3 Exploitation'!D358</f>
        <v>0</v>
      </c>
      <c r="C108" s="304"/>
      <c r="D108" s="78"/>
      <c r="E108" s="78"/>
      <c r="F108" s="78"/>
      <c r="G108" s="78"/>
      <c r="H108" s="78"/>
      <c r="I108" s="78"/>
    </row>
    <row r="109" spans="1:10" ht="33" customHeight="1" x14ac:dyDescent="0.25">
      <c r="A109" s="86" t="s">
        <v>331</v>
      </c>
      <c r="B109" s="304">
        <f>'A4 Exploitation'!D358</f>
        <v>0</v>
      </c>
      <c r="C109" s="304"/>
      <c r="D109" s="78"/>
      <c r="E109" s="78"/>
      <c r="F109" s="78"/>
      <c r="G109" s="78"/>
      <c r="H109" s="78"/>
      <c r="I109" s="78"/>
    </row>
    <row r="110" spans="1:10" ht="33" customHeight="1" x14ac:dyDescent="0.25">
      <c r="A110" s="85" t="s">
        <v>332</v>
      </c>
      <c r="B110" s="304">
        <f>'A5 Exploitation'!D358</f>
        <v>0</v>
      </c>
      <c r="C110" s="304"/>
      <c r="D110" s="78"/>
      <c r="E110" s="78"/>
      <c r="F110" s="78"/>
      <c r="G110" s="78"/>
      <c r="H110" s="78"/>
      <c r="I110" s="78"/>
    </row>
    <row r="111" spans="1:10" ht="33" customHeight="1" x14ac:dyDescent="0.25">
      <c r="A111" s="85" t="s">
        <v>333</v>
      </c>
      <c r="B111" s="304">
        <f>'A6 Exploitation'!D358</f>
        <v>0</v>
      </c>
      <c r="C111" s="30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Bizerte</v>
      </c>
    </row>
    <row r="115" spans="1:10" ht="33" customHeight="1" x14ac:dyDescent="0.25">
      <c r="A115" s="86" t="s">
        <v>328</v>
      </c>
      <c r="B115" s="304">
        <f>'A1 Exploitation'!D391</f>
        <v>0.88235294117647056</v>
      </c>
      <c r="C115" s="304"/>
      <c r="D115" s="78"/>
      <c r="E115" s="78"/>
      <c r="F115" s="78"/>
      <c r="G115" s="78"/>
      <c r="H115" s="78"/>
      <c r="I115" s="78"/>
    </row>
    <row r="116" spans="1:10" ht="33" customHeight="1" x14ac:dyDescent="0.25">
      <c r="A116" s="85" t="s">
        <v>329</v>
      </c>
      <c r="B116" s="304">
        <f>'A2 Exploitation'!D391</f>
        <v>0.94117647058823528</v>
      </c>
      <c r="C116" s="304"/>
      <c r="D116" s="78"/>
      <c r="E116" s="78"/>
      <c r="F116" s="78"/>
      <c r="G116" s="78"/>
      <c r="H116" s="78"/>
      <c r="I116" s="78"/>
    </row>
    <row r="117" spans="1:10" ht="33" customHeight="1" x14ac:dyDescent="0.25">
      <c r="A117" s="86" t="s">
        <v>330</v>
      </c>
      <c r="B117" s="304">
        <f>'A3 Exploitation'!D391</f>
        <v>0</v>
      </c>
      <c r="C117" s="304"/>
      <c r="D117" s="78"/>
      <c r="E117" s="78"/>
      <c r="F117" s="78"/>
      <c r="G117" s="78"/>
      <c r="H117" s="78"/>
      <c r="I117" s="78"/>
    </row>
    <row r="118" spans="1:10" ht="33" customHeight="1" x14ac:dyDescent="0.25">
      <c r="A118" s="86" t="s">
        <v>331</v>
      </c>
      <c r="B118" s="304">
        <f>'A4 Exploitation'!D391</f>
        <v>0</v>
      </c>
      <c r="C118" s="304"/>
      <c r="D118" s="78"/>
      <c r="E118" s="78"/>
      <c r="F118" s="78"/>
      <c r="G118" s="78"/>
      <c r="H118" s="78"/>
      <c r="I118" s="78"/>
    </row>
    <row r="119" spans="1:10" ht="33" customHeight="1" x14ac:dyDescent="0.25">
      <c r="A119" s="85" t="s">
        <v>332</v>
      </c>
      <c r="B119" s="304">
        <f>'A5 Exploitation'!D391</f>
        <v>0</v>
      </c>
      <c r="C119" s="304"/>
      <c r="D119" s="78"/>
      <c r="E119" s="78"/>
      <c r="F119" s="78"/>
      <c r="G119" s="78"/>
      <c r="H119" s="78"/>
      <c r="I119" s="78"/>
    </row>
    <row r="120" spans="1:10" ht="33" customHeight="1" x14ac:dyDescent="0.25">
      <c r="A120" s="85" t="s">
        <v>333</v>
      </c>
      <c r="B120" s="304">
        <f>'A6 Exploitation'!D391</f>
        <v>0</v>
      </c>
      <c r="C120" s="30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Bizerte</v>
      </c>
    </row>
    <row r="124" spans="1:10" ht="33" customHeight="1" x14ac:dyDescent="0.25">
      <c r="A124" s="86" t="s">
        <v>328</v>
      </c>
      <c r="B124" s="304">
        <f>'A1 Exploitation'!D444</f>
        <v>0.98275862068965514</v>
      </c>
      <c r="C124" s="304"/>
      <c r="D124" s="78"/>
      <c r="E124" s="78"/>
      <c r="F124" s="78"/>
      <c r="G124" s="78"/>
      <c r="H124" s="78"/>
      <c r="I124" s="78"/>
    </row>
    <row r="125" spans="1:10" ht="33" customHeight="1" x14ac:dyDescent="0.25">
      <c r="A125" s="85" t="s">
        <v>329</v>
      </c>
      <c r="B125" s="304">
        <f>'A2 Exploitation'!D444</f>
        <v>0.9821428571428571</v>
      </c>
      <c r="C125" s="304"/>
      <c r="D125" s="78"/>
      <c r="E125" s="78"/>
      <c r="F125" s="78"/>
      <c r="G125" s="78"/>
      <c r="H125" s="78"/>
      <c r="I125" s="78"/>
    </row>
    <row r="126" spans="1:10" ht="33" customHeight="1" x14ac:dyDescent="0.25">
      <c r="A126" s="86" t="s">
        <v>330</v>
      </c>
      <c r="B126" s="304">
        <f>'A3 Exploitation'!D444</f>
        <v>0</v>
      </c>
      <c r="C126" s="304"/>
      <c r="D126" s="78"/>
      <c r="E126" s="78"/>
      <c r="F126" s="78"/>
      <c r="G126" s="78"/>
      <c r="H126" s="78"/>
      <c r="I126" s="78"/>
    </row>
    <row r="127" spans="1:10" ht="33" customHeight="1" x14ac:dyDescent="0.25">
      <c r="A127" s="86" t="s">
        <v>331</v>
      </c>
      <c r="B127" s="304">
        <f>'A4 Exploitation'!D444</f>
        <v>0</v>
      </c>
      <c r="C127" s="304"/>
      <c r="D127" s="78"/>
      <c r="E127" s="78"/>
      <c r="F127" s="78"/>
      <c r="G127" s="78"/>
      <c r="H127" s="78"/>
      <c r="I127" s="78"/>
    </row>
    <row r="128" spans="1:10" ht="33" customHeight="1" x14ac:dyDescent="0.25">
      <c r="A128" s="85" t="s">
        <v>332</v>
      </c>
      <c r="B128" s="304">
        <f>'A5 Exploitation'!D444</f>
        <v>0</v>
      </c>
      <c r="C128" s="304"/>
      <c r="D128" s="78"/>
      <c r="E128" s="78"/>
      <c r="F128" s="78"/>
      <c r="G128" s="78"/>
      <c r="H128" s="78"/>
      <c r="I128" s="78"/>
    </row>
    <row r="129" spans="1:10" ht="33" customHeight="1" x14ac:dyDescent="0.25">
      <c r="A129" s="85" t="s">
        <v>333</v>
      </c>
      <c r="B129" s="304">
        <f>'A6 Exploitation'!D444</f>
        <v>0</v>
      </c>
      <c r="C129" s="30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Bizerte</v>
      </c>
    </row>
    <row r="133" spans="1:10" ht="33" customHeight="1" x14ac:dyDescent="0.25">
      <c r="A133" s="86" t="s">
        <v>328</v>
      </c>
      <c r="B133" s="304">
        <f>'A1 Exploitation'!D481</f>
        <v>1</v>
      </c>
      <c r="C133" s="304"/>
      <c r="D133" s="78"/>
      <c r="E133" s="78"/>
      <c r="F133" s="78"/>
      <c r="G133" s="78"/>
      <c r="H133" s="78"/>
      <c r="I133" s="78"/>
    </row>
    <row r="134" spans="1:10" ht="33" customHeight="1" x14ac:dyDescent="0.25">
      <c r="A134" s="85" t="s">
        <v>329</v>
      </c>
      <c r="B134" s="304">
        <f>'A2 Exploitation'!D481</f>
        <v>0.95238095238095233</v>
      </c>
      <c r="C134" s="304"/>
      <c r="D134" s="78"/>
      <c r="E134" s="78"/>
      <c r="F134" s="78"/>
      <c r="G134" s="78"/>
      <c r="H134" s="78"/>
      <c r="I134" s="78"/>
    </row>
    <row r="135" spans="1:10" ht="33" customHeight="1" x14ac:dyDescent="0.25">
      <c r="A135" s="86" t="s">
        <v>330</v>
      </c>
      <c r="B135" s="304">
        <f>'A3 Exploitation'!D481</f>
        <v>0</v>
      </c>
      <c r="C135" s="304"/>
      <c r="D135" s="78"/>
      <c r="E135" s="78"/>
      <c r="F135" s="78"/>
      <c r="G135" s="78"/>
      <c r="H135" s="78"/>
      <c r="I135" s="78"/>
    </row>
    <row r="136" spans="1:10" ht="33" customHeight="1" x14ac:dyDescent="0.25">
      <c r="A136" s="86" t="s">
        <v>331</v>
      </c>
      <c r="B136" s="304">
        <f>'A4 Exploitation'!D481</f>
        <v>0</v>
      </c>
      <c r="C136" s="304"/>
      <c r="D136" s="78"/>
      <c r="E136" s="78"/>
      <c r="F136" s="78"/>
      <c r="G136" s="78"/>
      <c r="H136" s="78"/>
      <c r="I136" s="78"/>
    </row>
    <row r="137" spans="1:10" ht="33" customHeight="1" x14ac:dyDescent="0.25">
      <c r="A137" s="85" t="s">
        <v>332</v>
      </c>
      <c r="B137" s="304">
        <f>'A5 Exploitation'!D481</f>
        <v>0</v>
      </c>
      <c r="C137" s="304"/>
      <c r="D137" s="78"/>
      <c r="E137" s="78"/>
      <c r="F137" s="78"/>
      <c r="G137" s="78"/>
      <c r="H137" s="78"/>
      <c r="I137" s="78"/>
    </row>
    <row r="138" spans="1:10" ht="33" customHeight="1" x14ac:dyDescent="0.25">
      <c r="A138" s="85" t="s">
        <v>333</v>
      </c>
      <c r="B138" s="304">
        <f>'A6 Exploitation'!D481</f>
        <v>0</v>
      </c>
      <c r="C138" s="30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Bizerte</v>
      </c>
    </row>
    <row r="142" spans="1:10" ht="33" customHeight="1" x14ac:dyDescent="0.25">
      <c r="A142" s="86" t="s">
        <v>328</v>
      </c>
      <c r="B142" s="304">
        <f>'A1 Exploitation'!D503</f>
        <v>0.9285714285714286</v>
      </c>
      <c r="C142" s="304"/>
      <c r="D142" s="78"/>
      <c r="E142" s="78"/>
      <c r="F142" s="78"/>
      <c r="G142" s="78"/>
      <c r="H142" s="78"/>
      <c r="I142" s="78"/>
    </row>
    <row r="143" spans="1:10" ht="33" customHeight="1" x14ac:dyDescent="0.25">
      <c r="A143" s="85" t="s">
        <v>329</v>
      </c>
      <c r="B143" s="304">
        <f>'A2 Exploitation'!D503</f>
        <v>0.8571428571428571</v>
      </c>
      <c r="C143" s="304"/>
      <c r="D143" s="78"/>
      <c r="E143" s="78"/>
      <c r="F143" s="78"/>
      <c r="G143" s="78"/>
      <c r="H143" s="78"/>
      <c r="I143" s="78"/>
    </row>
    <row r="144" spans="1:10" ht="33" customHeight="1" x14ac:dyDescent="0.25">
      <c r="A144" s="86" t="s">
        <v>330</v>
      </c>
      <c r="B144" s="304">
        <f>'A3 Exploitation'!D503</f>
        <v>0</v>
      </c>
      <c r="C144" s="304"/>
      <c r="D144" s="78"/>
      <c r="E144" s="78"/>
      <c r="F144" s="78"/>
      <c r="G144" s="78"/>
      <c r="H144" s="78"/>
      <c r="I144" s="78"/>
    </row>
    <row r="145" spans="1:10" ht="33" customHeight="1" x14ac:dyDescent="0.25">
      <c r="A145" s="86" t="s">
        <v>331</v>
      </c>
      <c r="B145" s="304">
        <f>'A4 Exploitation'!D503</f>
        <v>0</v>
      </c>
      <c r="C145" s="304"/>
      <c r="D145" s="78"/>
      <c r="E145" s="78"/>
      <c r="F145" s="78"/>
      <c r="G145" s="78"/>
      <c r="H145" s="78"/>
      <c r="I145" s="78"/>
    </row>
    <row r="146" spans="1:10" ht="33" customHeight="1" x14ac:dyDescent="0.25">
      <c r="A146" s="85" t="s">
        <v>332</v>
      </c>
      <c r="B146" s="304">
        <f>'A5 Exploitation'!D503</f>
        <v>0</v>
      </c>
      <c r="C146" s="304"/>
      <c r="D146" s="78"/>
      <c r="E146" s="78"/>
      <c r="F146" s="78"/>
      <c r="G146" s="78"/>
      <c r="H146" s="78"/>
      <c r="I146" s="78"/>
    </row>
    <row r="147" spans="1:10" ht="33" customHeight="1" x14ac:dyDescent="0.25">
      <c r="A147" s="85" t="s">
        <v>333</v>
      </c>
      <c r="B147" s="304">
        <f>'A6 Exploitation'!D503</f>
        <v>0</v>
      </c>
      <c r="C147" s="30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Bizerte</v>
      </c>
    </row>
    <row r="151" spans="1:10" ht="33" customHeight="1" x14ac:dyDescent="0.25">
      <c r="A151" s="86" t="s">
        <v>328</v>
      </c>
      <c r="B151" s="304">
        <f>'A1 Exploitation'!D514</f>
        <v>0.875</v>
      </c>
      <c r="C151" s="304"/>
      <c r="D151" s="78"/>
      <c r="E151" s="78"/>
      <c r="F151" s="78"/>
      <c r="G151" s="78"/>
      <c r="H151" s="78"/>
      <c r="I151" s="78"/>
    </row>
    <row r="152" spans="1:10" ht="33" customHeight="1" x14ac:dyDescent="0.25">
      <c r="A152" s="85" t="s">
        <v>329</v>
      </c>
      <c r="B152" s="304">
        <f>'A2 Exploitation'!D514</f>
        <v>1</v>
      </c>
      <c r="C152" s="304"/>
      <c r="D152" s="78"/>
      <c r="E152" s="78"/>
      <c r="F152" s="78"/>
      <c r="G152" s="78"/>
      <c r="H152" s="78"/>
      <c r="I152" s="78"/>
    </row>
    <row r="153" spans="1:10" ht="33" customHeight="1" x14ac:dyDescent="0.25">
      <c r="A153" s="86" t="s">
        <v>330</v>
      </c>
      <c r="B153" s="304">
        <f>'A3 Exploitation'!D514</f>
        <v>0</v>
      </c>
      <c r="C153" s="304"/>
      <c r="D153" s="78"/>
      <c r="E153" s="78"/>
      <c r="F153" s="78"/>
      <c r="G153" s="78"/>
      <c r="H153" s="78"/>
      <c r="I153" s="78"/>
    </row>
    <row r="154" spans="1:10" ht="33" customHeight="1" x14ac:dyDescent="0.25">
      <c r="A154" s="86" t="s">
        <v>331</v>
      </c>
      <c r="B154" s="304">
        <f>'A4 Exploitation'!D514</f>
        <v>0</v>
      </c>
      <c r="C154" s="304"/>
      <c r="D154" s="78"/>
      <c r="E154" s="78"/>
      <c r="F154" s="78"/>
      <c r="G154" s="78"/>
      <c r="H154" s="78"/>
      <c r="I154" s="78"/>
    </row>
    <row r="155" spans="1:10" ht="33" customHeight="1" x14ac:dyDescent="0.25">
      <c r="A155" s="85" t="s">
        <v>332</v>
      </c>
      <c r="B155" s="304">
        <f>'A5 Exploitation'!D514</f>
        <v>0</v>
      </c>
      <c r="C155" s="304"/>
      <c r="D155" s="78"/>
      <c r="E155" s="78"/>
      <c r="F155" s="78"/>
      <c r="G155" s="78"/>
      <c r="H155" s="78"/>
      <c r="I155" s="78"/>
    </row>
    <row r="156" spans="1:10" ht="33" customHeight="1" x14ac:dyDescent="0.25">
      <c r="A156" s="85" t="s">
        <v>333</v>
      </c>
      <c r="B156" s="304">
        <f>'A6 Exploitation'!D514</f>
        <v>0</v>
      </c>
      <c r="C156" s="30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6"/>
      <c r="C159" s="306"/>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Bizerte</v>
      </c>
    </row>
    <row r="161" spans="1:10" ht="33" customHeight="1" x14ac:dyDescent="0.25">
      <c r="A161" s="86" t="s">
        <v>328</v>
      </c>
      <c r="B161" s="304">
        <f>'A1 Exploitation'!D534</f>
        <v>0.45</v>
      </c>
      <c r="C161" s="304"/>
      <c r="D161" s="78"/>
      <c r="E161" s="78"/>
      <c r="F161" s="78"/>
      <c r="G161" s="78"/>
      <c r="H161" s="78"/>
      <c r="I161" s="78"/>
    </row>
    <row r="162" spans="1:10" ht="33" customHeight="1" x14ac:dyDescent="0.25">
      <c r="A162" s="85" t="s">
        <v>329</v>
      </c>
      <c r="B162" s="304">
        <f>'A2 Exploitation'!D534</f>
        <v>0.9285714285714286</v>
      </c>
      <c r="C162" s="304"/>
      <c r="D162" s="78"/>
      <c r="E162" s="78"/>
      <c r="F162" s="78"/>
      <c r="G162" s="78"/>
      <c r="H162" s="78"/>
      <c r="I162" s="78"/>
    </row>
    <row r="163" spans="1:10" ht="33" customHeight="1" x14ac:dyDescent="0.25">
      <c r="A163" s="86" t="s">
        <v>330</v>
      </c>
      <c r="B163" s="304">
        <f>'A3 Exploitation'!D534</f>
        <v>0</v>
      </c>
      <c r="C163" s="304"/>
      <c r="D163" s="78"/>
      <c r="E163" s="78"/>
      <c r="F163" s="78"/>
      <c r="G163" s="78"/>
      <c r="H163" s="78"/>
      <c r="I163" s="78"/>
    </row>
    <row r="164" spans="1:10" ht="33" customHeight="1" x14ac:dyDescent="0.25">
      <c r="A164" s="86" t="s">
        <v>331</v>
      </c>
      <c r="B164" s="304">
        <f>'A4 Exploitation'!D534</f>
        <v>0</v>
      </c>
      <c r="C164" s="304"/>
    </row>
    <row r="165" spans="1:10" ht="33" customHeight="1" x14ac:dyDescent="0.25">
      <c r="A165" s="85" t="s">
        <v>332</v>
      </c>
      <c r="B165" s="304">
        <f>'A5 Exploitation'!D534</f>
        <v>0</v>
      </c>
      <c r="C165" s="304"/>
    </row>
    <row r="166" spans="1:10" ht="18" x14ac:dyDescent="0.25">
      <c r="A166" s="85" t="s">
        <v>333</v>
      </c>
      <c r="B166" s="304">
        <f>'A6 Exploitation'!D534</f>
        <v>0</v>
      </c>
      <c r="C166" s="304"/>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Bizerte</v>
      </c>
    </row>
    <row r="170" spans="1:10" ht="33" customHeight="1" x14ac:dyDescent="0.25">
      <c r="A170" s="86" t="s">
        <v>328</v>
      </c>
      <c r="B170" s="304">
        <f>'A1 Exploitation'!D545</f>
        <v>1</v>
      </c>
      <c r="C170" s="304"/>
    </row>
    <row r="171" spans="1:10" ht="33" customHeight="1" x14ac:dyDescent="0.25">
      <c r="A171" s="85" t="s">
        <v>329</v>
      </c>
      <c r="B171" s="304">
        <f>'A2 Exploitation'!D545</f>
        <v>1</v>
      </c>
      <c r="C171" s="304"/>
    </row>
    <row r="172" spans="1:10" ht="33" customHeight="1" x14ac:dyDescent="0.25">
      <c r="A172" s="86" t="s">
        <v>330</v>
      </c>
      <c r="B172" s="304">
        <f>'A3 Exploitation'!D545</f>
        <v>0</v>
      </c>
      <c r="C172" s="304"/>
    </row>
    <row r="173" spans="1:10" ht="33" customHeight="1" x14ac:dyDescent="0.25">
      <c r="A173" s="86" t="s">
        <v>331</v>
      </c>
      <c r="B173" s="304">
        <f>'A4 Exploitation'!D545</f>
        <v>0</v>
      </c>
      <c r="C173" s="304"/>
    </row>
    <row r="174" spans="1:10" ht="33" customHeight="1" x14ac:dyDescent="0.25">
      <c r="A174" s="85" t="s">
        <v>332</v>
      </c>
      <c r="B174" s="304">
        <f>'A5 Exploitation'!D545</f>
        <v>0</v>
      </c>
      <c r="C174" s="304"/>
    </row>
    <row r="175" spans="1:10" ht="18" x14ac:dyDescent="0.25">
      <c r="A175" s="85" t="s">
        <v>333</v>
      </c>
      <c r="B175" s="304">
        <f>'A6 Exploitation'!D545</f>
        <v>0</v>
      </c>
      <c r="C175" s="304"/>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Bizerte</v>
      </c>
    </row>
    <row r="179" spans="1:10" ht="33" customHeight="1" x14ac:dyDescent="0.25">
      <c r="A179" s="86" t="s">
        <v>328</v>
      </c>
      <c r="B179" s="304">
        <f>'A1 Technique'!D199</f>
        <v>0.74545454545454548</v>
      </c>
      <c r="C179" s="304"/>
    </row>
    <row r="180" spans="1:10" ht="33" customHeight="1" x14ac:dyDescent="0.25">
      <c r="A180" s="85" t="s">
        <v>329</v>
      </c>
      <c r="B180" s="304">
        <f>'A2 Technique'!D199</f>
        <v>0.74786324786324787</v>
      </c>
      <c r="C180" s="304"/>
    </row>
    <row r="181" spans="1:10" ht="33" customHeight="1" x14ac:dyDescent="0.25">
      <c r="A181" s="86" t="s">
        <v>330</v>
      </c>
      <c r="B181" s="304">
        <f>'A3 Technique'!D199</f>
        <v>0</v>
      </c>
      <c r="C181" s="304"/>
    </row>
    <row r="182" spans="1:10" ht="33" customHeight="1" x14ac:dyDescent="0.25">
      <c r="A182" s="86" t="s">
        <v>331</v>
      </c>
      <c r="B182" s="304">
        <f>'A4 Technique'!D199</f>
        <v>0</v>
      </c>
      <c r="C182" s="304"/>
    </row>
    <row r="183" spans="1:10" ht="33" customHeight="1" x14ac:dyDescent="0.25">
      <c r="A183" s="85" t="s">
        <v>332</v>
      </c>
      <c r="B183" s="304">
        <f>'A5 Technique'!D199</f>
        <v>0</v>
      </c>
      <c r="C183" s="304"/>
    </row>
    <row r="184" spans="1:10" ht="18" x14ac:dyDescent="0.25">
      <c r="A184" s="85" t="s">
        <v>333</v>
      </c>
      <c r="B184" s="304">
        <f>'A6 Technique'!D199</f>
        <v>0</v>
      </c>
      <c r="C184" s="30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sB8YbhiG/6hHYpvdNaF6nbzFimKjqeONjOOSjQNKY9YJ8xTUZ2oyl1k5wPE00WXSDJveq2kYjzlHCqb5A1sTw==" saltValue="HCC8WjGBE9JFeDSBwEdi+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topLeftCell="A169" zoomScale="60" zoomScaleNormal="90" workbookViewId="0">
      <selection activeCell="E184" sqref="E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'A5 Exploitation'!A8:F8</f>
        <v>Bizerte</v>
      </c>
      <c r="B7" s="333"/>
      <c r="C7" s="333"/>
      <c r="D7" s="333"/>
      <c r="E7" s="333"/>
      <c r="F7" s="333"/>
      <c r="G7" s="125"/>
    </row>
    <row r="8" spans="1:7" s="12" customFormat="1" ht="24" x14ac:dyDescent="0.45">
      <c r="A8" s="14" t="s">
        <v>42</v>
      </c>
      <c r="B8" s="353">
        <f>'A5 Exploitation'!B9:F9</f>
        <v>0</v>
      </c>
      <c r="C8" s="353"/>
      <c r="D8" s="353"/>
      <c r="E8" s="353"/>
      <c r="F8" s="353"/>
      <c r="G8" s="125"/>
    </row>
    <row r="9" spans="1:7" s="12" customFormat="1" ht="24" x14ac:dyDescent="0.45">
      <c r="A9" s="15" t="s">
        <v>44</v>
      </c>
      <c r="B9" s="354">
        <f>'A5 Exploitation'!B10:F10</f>
        <v>0</v>
      </c>
      <c r="C9" s="354"/>
      <c r="D9" s="354"/>
      <c r="E9" s="354"/>
      <c r="F9" s="354"/>
      <c r="G9" s="125"/>
    </row>
    <row r="10" spans="1:7" s="12" customFormat="1" ht="24" x14ac:dyDescent="0.45">
      <c r="A10" s="14" t="s">
        <v>43</v>
      </c>
      <c r="B10" s="351">
        <f>'A5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302">
        <f>COUNTIF('A4 Technique'!F17:F193,"ok")</f>
        <v>0</v>
      </c>
      <c r="F197" s="302">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topLeftCell="A394" zoomScale="60" workbookViewId="0">
      <selection activeCell="F400" sqref="F40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M0TElPnx6UkE7j8WFSmP0maR7LVm29aL5kYp8Dob5k3PXJ4q5W4jBqJdkpQRbprww+oPAXkkg/GnI4KHft8HTw==" saltValue="SEJBZasdqb/OkBZPlhcIR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69" zoomScale="60" zoomScaleNormal="90" workbookViewId="0">
      <selection activeCell="E184" sqref="E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'A6 Exploitation'!A8:F8</f>
        <v>Bizerte</v>
      </c>
      <c r="B7" s="333"/>
      <c r="C7" s="333"/>
      <c r="D7" s="333"/>
      <c r="E7" s="333"/>
      <c r="F7" s="333"/>
      <c r="G7" s="125"/>
    </row>
    <row r="8" spans="1:7" s="12" customFormat="1" ht="24" x14ac:dyDescent="0.45">
      <c r="A8" s="14" t="s">
        <v>42</v>
      </c>
      <c r="B8" s="353">
        <f>'A6 Exploitation'!B9:F9</f>
        <v>0</v>
      </c>
      <c r="C8" s="353"/>
      <c r="D8" s="353"/>
      <c r="E8" s="353"/>
      <c r="F8" s="353"/>
      <c r="G8" s="125"/>
    </row>
    <row r="9" spans="1:7" s="12" customFormat="1" ht="24" x14ac:dyDescent="0.45">
      <c r="A9" s="15" t="s">
        <v>44</v>
      </c>
      <c r="B9" s="354">
        <f>'A6 Exploitation'!B10:F10</f>
        <v>0</v>
      </c>
      <c r="C9" s="354"/>
      <c r="D9" s="354"/>
      <c r="E9" s="354"/>
      <c r="F9" s="354"/>
      <c r="G9" s="125"/>
    </row>
    <row r="10" spans="1:7" s="12" customFormat="1" ht="24" x14ac:dyDescent="0.45">
      <c r="A10" s="14" t="s">
        <v>43</v>
      </c>
      <c r="B10" s="351">
        <f>'A6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A507" zoomScaleSheetLayoutView="100" workbookViewId="0">
      <selection activeCell="F530" sqref="F53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t="s">
        <v>408</v>
      </c>
      <c r="C9" s="334"/>
      <c r="D9" s="334"/>
      <c r="E9" s="334"/>
      <c r="F9" s="334"/>
      <c r="G9" s="125"/>
    </row>
    <row r="10" spans="1:7" ht="24" x14ac:dyDescent="0.45">
      <c r="A10" s="15" t="s">
        <v>44</v>
      </c>
      <c r="B10" s="335" t="s">
        <v>409</v>
      </c>
      <c r="C10" s="335"/>
      <c r="D10" s="335"/>
      <c r="E10" s="335"/>
      <c r="F10" s="335"/>
      <c r="G10" s="125"/>
    </row>
    <row r="11" spans="1:7" ht="24" x14ac:dyDescent="0.45">
      <c r="A11" s="14" t="s">
        <v>43</v>
      </c>
      <c r="B11" s="330">
        <v>43154</v>
      </c>
      <c r="C11" s="330"/>
      <c r="D11" s="330"/>
      <c r="E11" s="330"/>
      <c r="F11" s="330"/>
      <c r="G11" s="125"/>
    </row>
    <row r="12" spans="1:7" ht="24" x14ac:dyDescent="0.45">
      <c r="A12" s="14" t="s">
        <v>239</v>
      </c>
      <c r="B12" s="328">
        <f>D549</f>
        <v>0.87118644067796613</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43154</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ht="33" x14ac:dyDescent="0.3">
      <c r="A21" s="70" t="s">
        <v>10</v>
      </c>
      <c r="B21" s="130">
        <v>2</v>
      </c>
      <c r="C21" s="130"/>
      <c r="D21" s="95" t="s">
        <v>411</v>
      </c>
      <c r="E21" s="94"/>
      <c r="F21" s="204" t="s">
        <v>356</v>
      </c>
      <c r="H21" s="12" t="s">
        <v>356</v>
      </c>
    </row>
    <row r="22" spans="1:8" ht="21.75" customHeight="1" x14ac:dyDescent="0.3">
      <c r="A22" s="70" t="s">
        <v>188</v>
      </c>
      <c r="B22" s="130">
        <v>2</v>
      </c>
      <c r="C22" s="130"/>
      <c r="D22" s="95" t="s">
        <v>412</v>
      </c>
      <c r="E22" s="94"/>
      <c r="F22" s="204" t="s">
        <v>357</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c r="E30" s="94"/>
      <c r="F30" s="204"/>
    </row>
    <row r="31" spans="1:8" x14ac:dyDescent="0.3">
      <c r="A31" s="70" t="s">
        <v>401</v>
      </c>
      <c r="B31" s="130">
        <v>2</v>
      </c>
      <c r="C31" s="136"/>
      <c r="D31" s="95"/>
      <c r="E31" s="94"/>
      <c r="F31" s="204"/>
    </row>
    <row r="32" spans="1:8" ht="30" x14ac:dyDescent="0.3">
      <c r="A32" s="70" t="s">
        <v>152</v>
      </c>
      <c r="B32" s="130">
        <v>2</v>
      </c>
      <c r="C32" s="136"/>
      <c r="D32" s="137"/>
      <c r="E32" s="94"/>
      <c r="F32" s="204"/>
    </row>
    <row r="33" spans="1:7" x14ac:dyDescent="0.3">
      <c r="A33" s="4" t="s">
        <v>51</v>
      </c>
      <c r="B33" s="130">
        <v>2</v>
      </c>
      <c r="C33" s="136"/>
      <c r="D33" s="240"/>
      <c r="E33" s="94"/>
      <c r="F33" s="204"/>
    </row>
    <row r="34" spans="1:7" ht="66" x14ac:dyDescent="0.3">
      <c r="A34" s="216" t="s">
        <v>153</v>
      </c>
      <c r="B34" s="130">
        <v>2</v>
      </c>
      <c r="C34" s="136" t="str">
        <f>IF(B34=0," -5"," 0")</f>
        <v xml:space="preserve"> 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t="s">
        <v>32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43154</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3" x14ac:dyDescent="0.3">
      <c r="A69" s="209" t="s">
        <v>380</v>
      </c>
      <c r="B69" s="130">
        <v>1</v>
      </c>
      <c r="C69" s="150" t="str">
        <f>IF(B69=0, -5, "0")</f>
        <v>0</v>
      </c>
      <c r="D69" s="95" t="s">
        <v>413</v>
      </c>
      <c r="E69" s="94"/>
      <c r="F69" s="204" t="s">
        <v>356</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65" x14ac:dyDescent="0.3">
      <c r="A74" s="209" t="s">
        <v>393</v>
      </c>
      <c r="B74" s="130">
        <v>0</v>
      </c>
      <c r="C74" s="150">
        <f>IF(B74=0, -5," 0")</f>
        <v>-5</v>
      </c>
      <c r="D74" s="290" t="s">
        <v>447</v>
      </c>
      <c r="E74" s="116" t="s">
        <v>414</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415</v>
      </c>
      <c r="E92" s="106"/>
      <c r="F92" s="204" t="s">
        <v>356</v>
      </c>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416</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43154</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417</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0</v>
      </c>
      <c r="C129" s="213">
        <f>IF(B129=0, -5, "0")</f>
        <v>-5</v>
      </c>
      <c r="D129" s="116" t="s">
        <v>418</v>
      </c>
      <c r="E129" s="116" t="s">
        <v>419</v>
      </c>
      <c r="F129" s="204" t="s">
        <v>356</v>
      </c>
      <c r="G129" s="127"/>
    </row>
    <row r="130" spans="1:7" ht="18" x14ac:dyDescent="0.3">
      <c r="A130" s="70" t="s">
        <v>240</v>
      </c>
      <c r="B130" s="130">
        <v>2</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t="s">
        <v>420</v>
      </c>
      <c r="E138" s="106"/>
      <c r="F138" s="204" t="s">
        <v>356</v>
      </c>
      <c r="G138" s="127"/>
    </row>
    <row r="139" spans="1:7" x14ac:dyDescent="0.3">
      <c r="A139" s="5" t="s">
        <v>36</v>
      </c>
      <c r="B139" s="5"/>
      <c r="C139" s="5"/>
      <c r="D139" s="59">
        <f>SUM(B121:C138)</f>
        <v>24</v>
      </c>
    </row>
    <row r="140" spans="1:7" x14ac:dyDescent="0.3">
      <c r="A140" s="5" t="s">
        <v>35</v>
      </c>
      <c r="B140" s="132"/>
      <c r="C140" s="133"/>
      <c r="D140" s="134">
        <f>D139/(COUNT(B121:C138)*2)</f>
        <v>0.70588235294117652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0</v>
      </c>
      <c r="C147" s="150">
        <f>IF(B147=0, -5, "0")</f>
        <v>-5</v>
      </c>
      <c r="D147" s="116" t="s">
        <v>421</v>
      </c>
      <c r="E147" s="116" t="s">
        <v>448</v>
      </c>
      <c r="F147" s="204" t="s">
        <v>357</v>
      </c>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91">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49</v>
      </c>
    </row>
    <row r="158" spans="1:7" ht="18" x14ac:dyDescent="0.35">
      <c r="A158" s="42" t="s">
        <v>200</v>
      </c>
      <c r="B158" s="152"/>
      <c r="C158" s="153"/>
      <c r="D158" s="144">
        <f>D157/(COUNT(B143:C147,B110:C116,B121:C138,B149:C153)*2)</f>
        <v>0.72058823529411764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43154</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33" x14ac:dyDescent="0.3">
      <c r="A168" s="10" t="s">
        <v>123</v>
      </c>
      <c r="B168" s="130">
        <v>1</v>
      </c>
      <c r="C168" s="130"/>
      <c r="D168" s="138" t="s">
        <v>422</v>
      </c>
      <c r="E168" s="94"/>
      <c r="F168" s="204" t="s">
        <v>356</v>
      </c>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423</v>
      </c>
      <c r="E177" s="94"/>
      <c r="F177" s="204" t="s">
        <v>357</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16.25" x14ac:dyDescent="0.35">
      <c r="A181" s="260" t="s">
        <v>375</v>
      </c>
      <c r="B181" s="130">
        <v>0</v>
      </c>
      <c r="C181" s="136">
        <f>IF(B181=0, -10, "0")</f>
        <v>-10</v>
      </c>
      <c r="D181" s="220" t="s">
        <v>449</v>
      </c>
      <c r="E181" s="116" t="s">
        <v>424</v>
      </c>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66" x14ac:dyDescent="0.3">
      <c r="A184" s="210" t="s">
        <v>363</v>
      </c>
      <c r="B184" s="130">
        <v>1</v>
      </c>
      <c r="C184" s="150" t="str">
        <f>IF(B184=0, -5, "0")</f>
        <v>0</v>
      </c>
      <c r="D184" s="157" t="s">
        <v>450</v>
      </c>
      <c r="E184" s="95"/>
      <c r="F184" s="204" t="s">
        <v>356</v>
      </c>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425</v>
      </c>
      <c r="E190" s="106"/>
      <c r="F190" s="204" t="s">
        <v>356</v>
      </c>
    </row>
    <row r="191" spans="1:7" x14ac:dyDescent="0.3">
      <c r="A191" s="8" t="s">
        <v>75</v>
      </c>
      <c r="B191" s="130">
        <v>2</v>
      </c>
      <c r="C191" s="130"/>
      <c r="D191" s="116"/>
      <c r="E191" s="94"/>
      <c r="F191" s="204"/>
    </row>
    <row r="192" spans="1:7" ht="55.5" customHeight="1" x14ac:dyDescent="0.3">
      <c r="A192" s="70" t="s">
        <v>178</v>
      </c>
      <c r="B192" s="130">
        <v>1</v>
      </c>
      <c r="C192" s="130"/>
      <c r="D192" s="116" t="s">
        <v>451</v>
      </c>
      <c r="E192" s="94"/>
      <c r="F192" s="204" t="s">
        <v>357</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30</v>
      </c>
    </row>
    <row r="202" spans="1:7" x14ac:dyDescent="0.3">
      <c r="A202" s="5" t="s">
        <v>35</v>
      </c>
      <c r="B202" s="132"/>
      <c r="C202" s="133"/>
      <c r="D202" s="134">
        <f>D201/(COUNT(B176:C194,B196:C200)*2)</f>
        <v>0.625</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0.69354838709677424</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43154</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426</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2" t="s">
        <v>427</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0.89473684210526316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1</v>
      </c>
      <c r="C257" s="227"/>
      <c r="D257" s="293" t="s">
        <v>428</v>
      </c>
      <c r="E257" s="227"/>
      <c r="F257" s="204" t="s">
        <v>357</v>
      </c>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0.9358974358974359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43154</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429</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243"/>
      <c r="E302" s="106"/>
      <c r="F302" s="204"/>
      <c r="G302" s="214"/>
    </row>
    <row r="303" spans="1:7" s="16" customFormat="1" ht="51.75" customHeight="1" x14ac:dyDescent="0.35">
      <c r="A303" s="191" t="s">
        <v>399</v>
      </c>
      <c r="B303" s="130">
        <v>1</v>
      </c>
      <c r="C303" s="131"/>
      <c r="D303" s="165" t="s">
        <v>430</v>
      </c>
      <c r="E303" s="67"/>
      <c r="F303" s="204" t="s">
        <v>357</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0.95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58</v>
      </c>
      <c r="F317" s="206"/>
      <c r="G317" s="214"/>
    </row>
    <row r="318" spans="1:7" s="16" customFormat="1" ht="18" x14ac:dyDescent="0.35">
      <c r="A318" s="42" t="s">
        <v>203</v>
      </c>
      <c r="B318" s="152"/>
      <c r="C318" s="153"/>
      <c r="D318" s="144">
        <f>D317/(COUNT(B273:C284,B289:C307,B309:C313)*2)</f>
        <v>0.96666666666666667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43154</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436</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43154</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1</v>
      </c>
      <c r="C365" s="130"/>
      <c r="D365" s="113" t="s">
        <v>435</v>
      </c>
      <c r="E365" s="94"/>
      <c r="F365" s="204" t="s">
        <v>356</v>
      </c>
    </row>
    <row r="366" spans="1:7" ht="82.5" x14ac:dyDescent="0.3">
      <c r="A366" s="70" t="s">
        <v>49</v>
      </c>
      <c r="B366" s="130">
        <v>0</v>
      </c>
      <c r="C366" s="130"/>
      <c r="D366" s="124" t="s">
        <v>431</v>
      </c>
      <c r="E366" s="95" t="s">
        <v>432</v>
      </c>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33" x14ac:dyDescent="0.3">
      <c r="A371" s="208" t="s">
        <v>23</v>
      </c>
      <c r="B371" s="130">
        <v>1</v>
      </c>
      <c r="C371" s="150" t="str">
        <f>IF(B371=0, -5, "0")</f>
        <v>0</v>
      </c>
      <c r="D371" s="123" t="s">
        <v>433</v>
      </c>
      <c r="E371" s="94"/>
      <c r="F371" s="204" t="s">
        <v>356</v>
      </c>
      <c r="G371" s="127"/>
    </row>
    <row r="372" spans="1:7" x14ac:dyDescent="0.3">
      <c r="A372" s="70" t="s">
        <v>262</v>
      </c>
      <c r="B372" s="130">
        <v>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43154</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35.25" customHeight="1" x14ac:dyDescent="0.3">
      <c r="A398" s="18" t="s">
        <v>102</v>
      </c>
      <c r="B398" s="130">
        <v>1</v>
      </c>
      <c r="C398" s="130"/>
      <c r="D398" s="95" t="s">
        <v>452</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43154</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43154</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453</v>
      </c>
      <c r="E492" s="106"/>
      <c r="F492" s="204" t="s">
        <v>357</v>
      </c>
      <c r="G492" s="127"/>
    </row>
    <row r="493" spans="1:7" x14ac:dyDescent="0.3">
      <c r="A493" s="5" t="s">
        <v>36</v>
      </c>
      <c r="B493" s="5"/>
      <c r="C493" s="5"/>
      <c r="D493" s="54">
        <f>SUM(B488:C492)</f>
        <v>7</v>
      </c>
    </row>
    <row r="494" spans="1:7" x14ac:dyDescent="0.3">
      <c r="A494" s="5" t="s">
        <v>35</v>
      </c>
      <c r="B494" s="132"/>
      <c r="C494" s="133"/>
      <c r="D494" s="134">
        <f>D493/(COUNT(B488:C492)*2)</f>
        <v>0.875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43154</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c r="E509" s="94"/>
      <c r="F509" s="204"/>
    </row>
    <row r="510" spans="1:7" ht="33" x14ac:dyDescent="0.3">
      <c r="A510" s="9" t="s">
        <v>218</v>
      </c>
      <c r="B510" s="130">
        <v>1</v>
      </c>
      <c r="C510" s="130"/>
      <c r="D510" s="138" t="s">
        <v>455</v>
      </c>
      <c r="E510" s="94"/>
      <c r="F510" s="204" t="s">
        <v>357</v>
      </c>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43154</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66" x14ac:dyDescent="0.3">
      <c r="A522" s="4" t="s">
        <v>47</v>
      </c>
      <c r="B522" s="130">
        <v>1</v>
      </c>
      <c r="C522" s="130"/>
      <c r="D522" s="95" t="s">
        <v>454</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99" x14ac:dyDescent="0.3">
      <c r="A528" s="55" t="s">
        <v>353</v>
      </c>
      <c r="B528" s="130">
        <v>0</v>
      </c>
      <c r="C528" s="131">
        <f>IF(B528=0, -5," 0")</f>
        <v>-5</v>
      </c>
      <c r="D528" s="174" t="s">
        <v>437</v>
      </c>
      <c r="E528" s="116" t="s">
        <v>434</v>
      </c>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443</v>
      </c>
      <c r="E530" s="106"/>
      <c r="F530" s="204" t="s">
        <v>357</v>
      </c>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9</v>
      </c>
    </row>
    <row r="534" spans="1:7" x14ac:dyDescent="0.3">
      <c r="A534" s="5" t="s">
        <v>35</v>
      </c>
      <c r="B534" s="132"/>
      <c r="C534" s="133"/>
      <c r="D534" s="134">
        <f>D533/(COUNT(B520:C532)*2)</f>
        <v>0.45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43154</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0.87118644067796613</v>
      </c>
    </row>
  </sheetData>
  <sheetProtection algorithmName="SHA-512" hashValue="j5ZbuH/6ZLwXzOmggr8hkK7RuFLkEuekFvo+HOo7yrrF0j5j2YvlPMA7Box3a4Su/BC/e7A8vq+WsvbbpAsByw==" saltValue="GDkFxCSHaUa9Zc4TeJ1Se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20:B532 B509:B512 B29:B37 B53:B60 B65:B83 B39:B40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xr:uid="{00000000-0002-0000-0100-000003000000}"/>
  </dataValidations>
  <pageMargins left="0.7" right="0.7" top="0.75" bottom="0.75" header="0.3" footer="0.3"/>
  <pageSetup paperSize="9" scale="37"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84"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'A1 Exploitation'!A8:F8</f>
        <v>Bizerte</v>
      </c>
      <c r="B7" s="333"/>
      <c r="C7" s="333"/>
      <c r="D7" s="333"/>
      <c r="E7" s="333"/>
      <c r="F7" s="333"/>
      <c r="G7" s="125"/>
    </row>
    <row r="8" spans="1:7" s="12" customFormat="1" ht="24" x14ac:dyDescent="0.45">
      <c r="A8" s="14" t="s">
        <v>42</v>
      </c>
      <c r="B8" s="353" t="str">
        <f>'A1 Exploitation'!B9:F9</f>
        <v>Dr Mejed Heni - M. Souheil Draoui</v>
      </c>
      <c r="C8" s="353"/>
      <c r="D8" s="353"/>
      <c r="E8" s="353"/>
      <c r="F8" s="353"/>
      <c r="G8" s="125"/>
    </row>
    <row r="9" spans="1:7" s="12" customFormat="1" ht="24" x14ac:dyDescent="0.45">
      <c r="A9" s="15" t="s">
        <v>44</v>
      </c>
      <c r="B9" s="354" t="str">
        <f>'A1 Exploitation'!B10:F10</f>
        <v>M. Slaheddine (Chef rayon PFT) - M. Chaker (Chef rayon PGC) (Le DM était absent)</v>
      </c>
      <c r="C9" s="354"/>
      <c r="D9" s="354"/>
      <c r="E9" s="354"/>
      <c r="F9" s="354"/>
      <c r="G9" s="125"/>
    </row>
    <row r="10" spans="1:7" s="12" customFormat="1" ht="24" x14ac:dyDescent="0.45">
      <c r="A10" s="14" t="s">
        <v>43</v>
      </c>
      <c r="B10" s="351">
        <f>'A1 Exploitation'!B11:F11</f>
        <v>43154</v>
      </c>
      <c r="C10" s="351"/>
      <c r="D10" s="351"/>
      <c r="E10" s="351"/>
      <c r="F10" s="351"/>
      <c r="G10" s="125"/>
    </row>
    <row r="11" spans="1:7" s="12" customFormat="1" ht="24" x14ac:dyDescent="0.45">
      <c r="A11" s="14" t="s">
        <v>294</v>
      </c>
      <c r="B11" s="350">
        <f>D199</f>
        <v>0.74545454545454548</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t="s">
        <v>32</v>
      </c>
      <c r="C17" s="94"/>
      <c r="D17" s="95"/>
      <c r="E17" s="94"/>
      <c r="F17" s="94"/>
      <c r="G17" s="126" t="s">
        <v>357</v>
      </c>
    </row>
    <row r="18" spans="1:7" x14ac:dyDescent="0.3">
      <c r="A18" s="20" t="s">
        <v>80</v>
      </c>
      <c r="B18" s="94" t="s">
        <v>32</v>
      </c>
      <c r="C18" s="94"/>
      <c r="D18" s="95"/>
      <c r="E18" s="94"/>
      <c r="F18" s="94"/>
    </row>
    <row r="19" spans="1:7" ht="33" x14ac:dyDescent="0.3">
      <c r="A19" s="17" t="s">
        <v>81</v>
      </c>
      <c r="B19" s="94">
        <v>1</v>
      </c>
      <c r="C19" s="94"/>
      <c r="D19" s="95" t="s">
        <v>442</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5</v>
      </c>
    </row>
    <row r="23" spans="1:7" x14ac:dyDescent="0.3">
      <c r="A23" s="338" t="s">
        <v>295</v>
      </c>
      <c r="B23" s="339"/>
      <c r="C23" s="340"/>
      <c r="D23" s="33">
        <f>D22/(COUNT(B17:C21)*2)</f>
        <v>0.83333333333333337</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1</v>
      </c>
      <c r="C26" s="120" t="str">
        <f>IF(B26=0, -5, "0")</f>
        <v>0</v>
      </c>
      <c r="D26" s="95" t="s">
        <v>456</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13</v>
      </c>
    </row>
    <row r="34" spans="1:7" x14ac:dyDescent="0.3">
      <c r="A34" s="338" t="s">
        <v>295</v>
      </c>
      <c r="B34" s="339"/>
      <c r="C34" s="340"/>
      <c r="D34" s="33">
        <f>D33/(COUNT(B26:C32)*2)</f>
        <v>0.9285714285714286</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295" t="s">
        <v>438</v>
      </c>
      <c r="E51" s="94"/>
      <c r="F51" s="94" t="s">
        <v>356</v>
      </c>
    </row>
    <row r="52" spans="1:7" x14ac:dyDescent="0.3">
      <c r="A52" s="338" t="s">
        <v>36</v>
      </c>
      <c r="B52" s="339"/>
      <c r="C52" s="340"/>
      <c r="D52" s="248">
        <f>SUM(B46:C51)</f>
        <v>9</v>
      </c>
    </row>
    <row r="53" spans="1:7" x14ac:dyDescent="0.3">
      <c r="A53" s="338" t="s">
        <v>295</v>
      </c>
      <c r="B53" s="339"/>
      <c r="C53" s="340"/>
      <c r="D53" s="33">
        <f>D52/(COUNT(B46:C51)*2)</f>
        <v>0.9</v>
      </c>
    </row>
    <row r="54" spans="1:7" s="22" customFormat="1" x14ac:dyDescent="0.3">
      <c r="A54" s="26"/>
      <c r="B54" s="27"/>
      <c r="C54" s="27"/>
      <c r="D54" s="28"/>
      <c r="G54" s="126"/>
    </row>
    <row r="55" spans="1:7" ht="19.5" x14ac:dyDescent="0.4">
      <c r="A55" s="336" t="s">
        <v>8</v>
      </c>
      <c r="B55" s="337"/>
      <c r="C55" s="337"/>
      <c r="D55" s="337"/>
      <c r="E55" s="337"/>
      <c r="F55" s="337"/>
    </row>
    <row r="56" spans="1:7" ht="83.25" x14ac:dyDescent="0.35">
      <c r="A56" s="43" t="s">
        <v>176</v>
      </c>
      <c r="B56" s="94">
        <v>0</v>
      </c>
      <c r="C56" s="120">
        <f>IF(B56=0, -5, "0")</f>
        <v>-5</v>
      </c>
      <c r="D56" s="95" t="s">
        <v>467</v>
      </c>
      <c r="E56" s="95" t="s">
        <v>468</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116" t="s">
        <v>457</v>
      </c>
      <c r="E59" s="94"/>
      <c r="F59" s="94" t="s">
        <v>357</v>
      </c>
    </row>
    <row r="60" spans="1:7" ht="50.25" x14ac:dyDescent="0.35">
      <c r="A60" s="43" t="s">
        <v>221</v>
      </c>
      <c r="B60" s="94">
        <v>0</v>
      </c>
      <c r="C60" s="120">
        <f>IF(B60=0, -5, "0")</f>
        <v>-5</v>
      </c>
      <c r="D60" s="116" t="s">
        <v>439</v>
      </c>
      <c r="E60" s="94" t="s">
        <v>458</v>
      </c>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v>
      </c>
    </row>
    <row r="64" spans="1:7" x14ac:dyDescent="0.3">
      <c r="A64" s="338" t="s">
        <v>295</v>
      </c>
      <c r="B64" s="339"/>
      <c r="C64" s="340"/>
      <c r="D64" s="33">
        <f>D63/(COUNT(B56:C62)*2)</f>
        <v>-5.5555555555555552E-2</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294"/>
      <c r="E67" s="102"/>
      <c r="F67" s="94"/>
    </row>
    <row r="68" spans="1:7" ht="51" x14ac:dyDescent="0.4">
      <c r="A68" s="17" t="s">
        <v>272</v>
      </c>
      <c r="B68" s="100">
        <v>1</v>
      </c>
      <c r="C68" s="101"/>
      <c r="D68" s="95" t="s">
        <v>459</v>
      </c>
      <c r="E68" s="102"/>
      <c r="F68" s="94" t="s">
        <v>356</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1</v>
      </c>
      <c r="C77" s="120" t="str">
        <f>IF(B77=0, -5, "0")</f>
        <v>0</v>
      </c>
      <c r="D77" s="95" t="s">
        <v>460</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0</v>
      </c>
      <c r="C81" s="94"/>
      <c r="D81" s="107" t="s">
        <v>461</v>
      </c>
      <c r="E81" s="108" t="s">
        <v>462</v>
      </c>
      <c r="F81" s="94" t="s">
        <v>356</v>
      </c>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24</v>
      </c>
    </row>
    <row r="85" spans="1:7" x14ac:dyDescent="0.3">
      <c r="A85" s="338" t="s">
        <v>295</v>
      </c>
      <c r="B85" s="339"/>
      <c r="C85" s="340"/>
      <c r="D85" s="33">
        <f>D84/(COUNT(B67:C83)*2)</f>
        <v>0.8571428571428571</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t="s">
        <v>32</v>
      </c>
      <c r="C89" s="101"/>
      <c r="D89" s="95" t="s">
        <v>463</v>
      </c>
      <c r="E89" s="94"/>
      <c r="F89" s="94" t="s">
        <v>357</v>
      </c>
    </row>
    <row r="90" spans="1:7" ht="51" x14ac:dyDescent="0.4">
      <c r="A90" s="17" t="s">
        <v>300</v>
      </c>
      <c r="B90" s="110">
        <v>0</v>
      </c>
      <c r="C90" s="101"/>
      <c r="D90" s="290" t="s">
        <v>464</v>
      </c>
      <c r="E90" s="94" t="s">
        <v>465</v>
      </c>
      <c r="F90" s="94" t="s">
        <v>356</v>
      </c>
    </row>
    <row r="91" spans="1:7" ht="34.5" x14ac:dyDescent="0.4">
      <c r="A91" s="23" t="s">
        <v>301</v>
      </c>
      <c r="B91" s="110">
        <v>2</v>
      </c>
      <c r="C91" s="101"/>
      <c r="D91" s="107"/>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466</v>
      </c>
      <c r="E97" s="94"/>
      <c r="F97" s="94" t="s">
        <v>357</v>
      </c>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15</v>
      </c>
    </row>
    <row r="103" spans="1:7" x14ac:dyDescent="0.3">
      <c r="A103" s="338" t="s">
        <v>295</v>
      </c>
      <c r="B103" s="339"/>
      <c r="C103" s="340"/>
      <c r="D103" s="33">
        <f>D102/(COUNT(B88:C101)*2)</f>
        <v>0.83333333333333337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150" x14ac:dyDescent="0.4">
      <c r="A107" s="50" t="s">
        <v>274</v>
      </c>
      <c r="B107" s="110">
        <v>0</v>
      </c>
      <c r="C107" s="101"/>
      <c r="D107" s="290" t="s">
        <v>469</v>
      </c>
      <c r="E107" s="95" t="s">
        <v>470</v>
      </c>
      <c r="F107" s="94" t="s">
        <v>357</v>
      </c>
      <c r="G107" s="126"/>
    </row>
    <row r="108" spans="1:7" s="22" customFormat="1" ht="19.5" x14ac:dyDescent="0.4">
      <c r="A108" s="17" t="s">
        <v>184</v>
      </c>
      <c r="B108" s="110">
        <v>2</v>
      </c>
      <c r="C108" s="101"/>
      <c r="D108" s="107"/>
      <c r="E108" s="94"/>
      <c r="F108" s="94"/>
      <c r="G108" s="126"/>
    </row>
    <row r="109" spans="1:7" s="22" customFormat="1" ht="25.5" customHeight="1" x14ac:dyDescent="0.4">
      <c r="A109" s="17" t="s">
        <v>290</v>
      </c>
      <c r="B109" s="110">
        <v>2</v>
      </c>
      <c r="C109" s="101"/>
      <c r="D109" s="112"/>
      <c r="E109" s="112"/>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1</v>
      </c>
      <c r="C111" s="101"/>
      <c r="D111" s="290" t="s">
        <v>440</v>
      </c>
      <c r="E111" s="94"/>
      <c r="F111" s="94" t="s">
        <v>357</v>
      </c>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19</v>
      </c>
      <c r="E118" s="13"/>
      <c r="F118" s="13"/>
      <c r="G118" s="126"/>
    </row>
    <row r="119" spans="1:7" s="22" customFormat="1" x14ac:dyDescent="0.3">
      <c r="A119" s="338" t="s">
        <v>295</v>
      </c>
      <c r="B119" s="339"/>
      <c r="C119" s="340"/>
      <c r="D119" s="33">
        <f>D118/(COUNT(B107:C117)*2)</f>
        <v>0.86363636363636365</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ht="49.5" x14ac:dyDescent="0.3">
      <c r="A122" s="44" t="s">
        <v>275</v>
      </c>
      <c r="B122" s="111">
        <v>1</v>
      </c>
      <c r="C122" s="94"/>
      <c r="D122" s="113" t="s">
        <v>471</v>
      </c>
      <c r="E122" s="113"/>
      <c r="F122" s="94" t="s">
        <v>357</v>
      </c>
    </row>
    <row r="123" spans="1:7" ht="33" x14ac:dyDescent="0.3">
      <c r="A123" s="44" t="s">
        <v>272</v>
      </c>
      <c r="B123" s="111">
        <v>1</v>
      </c>
      <c r="C123" s="94"/>
      <c r="D123" s="95" t="s">
        <v>441</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18</v>
      </c>
    </row>
    <row r="134" spans="1:7" x14ac:dyDescent="0.3">
      <c r="A134" s="338" t="s">
        <v>295</v>
      </c>
      <c r="B134" s="339"/>
      <c r="C134" s="340"/>
      <c r="D134" s="32">
        <f>D133/(COUNT(B122:C132)*2)</f>
        <v>0.9</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0.75" x14ac:dyDescent="0.3">
      <c r="A147" s="50" t="s">
        <v>214</v>
      </c>
      <c r="B147" s="110">
        <v>1</v>
      </c>
      <c r="C147" s="95"/>
      <c r="D147" s="98" t="s">
        <v>472</v>
      </c>
      <c r="E147" s="94"/>
      <c r="F147" s="94" t="s">
        <v>357</v>
      </c>
    </row>
    <row r="148" spans="1:7" x14ac:dyDescent="0.3">
      <c r="A148" s="17" t="s">
        <v>305</v>
      </c>
      <c r="B148" s="110">
        <v>2</v>
      </c>
      <c r="C148" s="95"/>
      <c r="D148" s="115"/>
      <c r="E148" s="94"/>
      <c r="F148" s="94"/>
    </row>
    <row r="149" spans="1:7" x14ac:dyDescent="0.3">
      <c r="A149" s="338" t="s">
        <v>36</v>
      </c>
      <c r="B149" s="339"/>
      <c r="C149" s="340"/>
      <c r="D149" s="248">
        <f>SUM(B137:C148)</f>
        <v>23</v>
      </c>
    </row>
    <row r="150" spans="1:7" x14ac:dyDescent="0.3">
      <c r="A150" s="338" t="s">
        <v>295</v>
      </c>
      <c r="B150" s="339"/>
      <c r="C150" s="340"/>
      <c r="D150" s="33">
        <f>D149/(COUNT(B137:C148)*2)</f>
        <v>0.95833333333333337</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1</v>
      </c>
      <c r="C153" s="94"/>
      <c r="D153" s="95" t="s">
        <v>474</v>
      </c>
      <c r="E153" s="94"/>
      <c r="F153" s="94" t="s">
        <v>356</v>
      </c>
    </row>
    <row r="154" spans="1:7" x14ac:dyDescent="0.3">
      <c r="A154" s="17" t="s">
        <v>149</v>
      </c>
      <c r="B154" s="94">
        <v>2</v>
      </c>
      <c r="C154" s="94"/>
      <c r="D154" s="95"/>
      <c r="E154" s="94"/>
      <c r="F154" s="94"/>
    </row>
    <row r="155" spans="1:7" ht="33.75" x14ac:dyDescent="0.35">
      <c r="A155" s="40" t="s">
        <v>306</v>
      </c>
      <c r="B155" s="94">
        <v>1</v>
      </c>
      <c r="C155" s="120" t="str">
        <f>IF(B155=0, -5, "0")</f>
        <v>0</v>
      </c>
      <c r="D155" s="95" t="s">
        <v>475</v>
      </c>
      <c r="E155" s="95"/>
      <c r="F155" s="94" t="s">
        <v>357</v>
      </c>
    </row>
    <row r="156" spans="1:7" ht="33.75" x14ac:dyDescent="0.35">
      <c r="A156" s="40" t="s">
        <v>307</v>
      </c>
      <c r="B156" s="94">
        <v>0</v>
      </c>
      <c r="C156" s="120">
        <f>IF(B156=0, -5, "0")</f>
        <v>-5</v>
      </c>
      <c r="D156" s="95" t="s">
        <v>476</v>
      </c>
      <c r="E156" s="95" t="s">
        <v>477</v>
      </c>
      <c r="F156" s="94" t="s">
        <v>357</v>
      </c>
    </row>
    <row r="157" spans="1:7" ht="33.75" x14ac:dyDescent="0.35">
      <c r="A157" s="40" t="s">
        <v>308</v>
      </c>
      <c r="B157" s="94">
        <v>1</v>
      </c>
      <c r="C157" s="120" t="str">
        <f>IF(B157=0, -5, "0")</f>
        <v>0</v>
      </c>
      <c r="D157" s="95" t="s">
        <v>478</v>
      </c>
      <c r="E157" s="94"/>
      <c r="F157" s="94" t="s">
        <v>357</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6</v>
      </c>
    </row>
    <row r="162" spans="1:7" x14ac:dyDescent="0.3">
      <c r="A162" s="338" t="s">
        <v>295</v>
      </c>
      <c r="B162" s="339"/>
      <c r="C162" s="340"/>
      <c r="D162" s="33">
        <f>D161/(COUNT(B153:C160)*2)</f>
        <v>0.33333333333333331</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ht="33" x14ac:dyDescent="0.3">
      <c r="A166" s="17" t="s">
        <v>287</v>
      </c>
      <c r="B166" s="94">
        <v>1</v>
      </c>
      <c r="C166" s="94"/>
      <c r="D166" s="95" t="s">
        <v>479</v>
      </c>
      <c r="E166" s="94"/>
      <c r="F166" s="94" t="s">
        <v>357</v>
      </c>
    </row>
    <row r="167" spans="1:7" ht="55.5" customHeight="1" x14ac:dyDescent="0.3">
      <c r="A167" s="44" t="s">
        <v>215</v>
      </c>
      <c r="B167" s="94">
        <v>1</v>
      </c>
      <c r="C167" s="94"/>
      <c r="D167" s="95" t="s">
        <v>473</v>
      </c>
      <c r="E167" s="94"/>
      <c r="F167" s="94" t="s">
        <v>356</v>
      </c>
    </row>
    <row r="168" spans="1:7" x14ac:dyDescent="0.3">
      <c r="A168" s="17" t="s">
        <v>86</v>
      </c>
      <c r="B168" s="94">
        <v>2</v>
      </c>
      <c r="C168" s="94"/>
      <c r="D168" s="94"/>
      <c r="E168" s="95"/>
      <c r="F168" s="94"/>
    </row>
    <row r="169" spans="1:7" x14ac:dyDescent="0.3">
      <c r="A169" s="338" t="s">
        <v>36</v>
      </c>
      <c r="B169" s="339"/>
      <c r="C169" s="340"/>
      <c r="D169" s="248">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41" t="s">
        <v>17</v>
      </c>
      <c r="B172" s="342"/>
      <c r="C172" s="342"/>
      <c r="D172" s="342"/>
      <c r="E172" s="342"/>
      <c r="F172" s="342"/>
    </row>
    <row r="173" spans="1:7" ht="148.5" x14ac:dyDescent="0.3">
      <c r="A173" s="20" t="s">
        <v>180</v>
      </c>
      <c r="B173" s="94">
        <v>0</v>
      </c>
      <c r="C173" s="94"/>
      <c r="D173" s="296" t="s">
        <v>444</v>
      </c>
      <c r="E173" s="95" t="s">
        <v>446</v>
      </c>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6</v>
      </c>
    </row>
    <row r="178" spans="1:7" x14ac:dyDescent="0.3">
      <c r="A178" s="338" t="s">
        <v>295</v>
      </c>
      <c r="B178" s="339"/>
      <c r="C178" s="340"/>
      <c r="D178" s="33">
        <f>D177/(COUNT(B173:C176)*2)</f>
        <v>0.75</v>
      </c>
    </row>
    <row r="179" spans="1:7" s="22" customFormat="1" x14ac:dyDescent="0.3">
      <c r="A179" s="26"/>
      <c r="B179" s="27"/>
      <c r="C179" s="27"/>
      <c r="D179" s="28"/>
      <c r="G179" s="126"/>
    </row>
    <row r="180" spans="1:7" ht="19.5" x14ac:dyDescent="0.4">
      <c r="A180" s="336" t="s">
        <v>78</v>
      </c>
      <c r="B180" s="337"/>
      <c r="C180" s="337"/>
      <c r="D180" s="337"/>
      <c r="E180" s="337"/>
      <c r="F180" s="337"/>
    </row>
    <row r="181" spans="1:7" ht="49.5" x14ac:dyDescent="0.3">
      <c r="A181" s="44" t="s">
        <v>315</v>
      </c>
      <c r="B181" s="94">
        <v>0</v>
      </c>
      <c r="C181" s="94"/>
      <c r="D181" s="95" t="s">
        <v>480</v>
      </c>
      <c r="E181" s="95" t="s">
        <v>481</v>
      </c>
      <c r="F181" s="94" t="s">
        <v>357</v>
      </c>
    </row>
    <row r="182" spans="1:7" x14ac:dyDescent="0.3">
      <c r="A182" s="52" t="s">
        <v>220</v>
      </c>
      <c r="B182" s="94">
        <v>2</v>
      </c>
      <c r="C182" s="94"/>
      <c r="D182" s="95"/>
      <c r="E182" s="69"/>
      <c r="F182" s="94"/>
    </row>
    <row r="183" spans="1:7" ht="33" x14ac:dyDescent="0.3">
      <c r="A183" s="17" t="s">
        <v>88</v>
      </c>
      <c r="B183" s="94">
        <v>1</v>
      </c>
      <c r="C183" s="94"/>
      <c r="D183" s="95" t="s">
        <v>482</v>
      </c>
      <c r="E183" s="94"/>
      <c r="F183" s="94" t="s">
        <v>357</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7</v>
      </c>
    </row>
    <row r="187" spans="1:7" x14ac:dyDescent="0.3">
      <c r="A187" s="338" t="s">
        <v>295</v>
      </c>
      <c r="B187" s="339"/>
      <c r="C187" s="340"/>
      <c r="D187" s="33">
        <f>D186/(COUNT(B181:C185)*2)</f>
        <v>0.7</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1</v>
      </c>
      <c r="C190" s="94"/>
      <c r="D190" s="94" t="s">
        <v>483</v>
      </c>
      <c r="E190" s="94"/>
      <c r="F190" s="94" t="s">
        <v>356</v>
      </c>
      <c r="G190" s="13"/>
    </row>
    <row r="191" spans="1:7" ht="18" x14ac:dyDescent="0.35">
      <c r="A191" s="273" t="s">
        <v>316</v>
      </c>
      <c r="B191" s="94" t="s">
        <v>32</v>
      </c>
      <c r="C191" s="120" t="str">
        <f>IF(B191=0, -5, "0")</f>
        <v>0</v>
      </c>
      <c r="D191" s="94"/>
      <c r="E191" s="94"/>
      <c r="F191" s="94"/>
    </row>
    <row r="192" spans="1:7" ht="33" x14ac:dyDescent="0.3">
      <c r="A192" s="20" t="s">
        <v>311</v>
      </c>
      <c r="B192" s="94">
        <v>1</v>
      </c>
      <c r="C192" s="94"/>
      <c r="D192" s="95" t="s">
        <v>484</v>
      </c>
      <c r="E192" s="94"/>
      <c r="F192" s="94" t="s">
        <v>357</v>
      </c>
    </row>
    <row r="193" spans="1:6" x14ac:dyDescent="0.3">
      <c r="A193" s="53" t="s">
        <v>189</v>
      </c>
      <c r="B193" s="94">
        <v>2</v>
      </c>
      <c r="C193" s="94"/>
      <c r="D193" s="94"/>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445</v>
      </c>
      <c r="B197" s="63"/>
      <c r="C197" s="63"/>
      <c r="D197" s="297">
        <v>0.33</v>
      </c>
      <c r="E197" s="286"/>
      <c r="F197" s="287"/>
    </row>
    <row r="198" spans="1:6" ht="22.5" x14ac:dyDescent="0.3">
      <c r="A198" s="35" t="s">
        <v>45</v>
      </c>
      <c r="B198" s="36"/>
      <c r="C198" s="37"/>
      <c r="D198" s="38">
        <f>SUM(D194,D186,D177,D169,D161,D63,D52,D33,D22,D118,D149,D133,D102,D84,D42)</f>
        <v>164</v>
      </c>
    </row>
    <row r="199" spans="1:6" ht="22.5" x14ac:dyDescent="0.3">
      <c r="A199" s="35" t="s">
        <v>323</v>
      </c>
      <c r="B199" s="36"/>
      <c r="C199" s="37"/>
      <c r="D199" s="39">
        <f>D198/(COUNT(B190:C193,B181:C185,B173:C176,B165:C168,B153:C160,B56:C62,B46:C51,B26:C32,B17:C21,B107:C117,B137:C148,B122:C132,B88:C101,B67:C83,B37:C41)*2)</f>
        <v>0.74545454545454548</v>
      </c>
    </row>
  </sheetData>
  <sheetProtection algorithmName="SHA-512" hashValue="k/PzNhg5vpwvWvLPdSlfgcPpLNCQmshkY3sxb87flTqrag2Uo/DJIkVbfTeslGSwiMNRtkBEH/NmNpCd/Zg8Wg==" saltValue="IFDV96a+ptvQMbb53g5XF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6" orientation="portrait" r:id="rId1"/>
  <rowBreaks count="2" manualBreakCount="2">
    <brk id="65" max="5" man="1"/>
    <brk id="134"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tabSelected="1" view="pageBreakPreview" topLeftCell="A429" zoomScale="80" zoomScaleSheetLayoutView="80" workbookViewId="0">
      <selection activeCell="D436" sqref="D43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t="s">
        <v>509</v>
      </c>
      <c r="C9" s="334"/>
      <c r="D9" s="334"/>
      <c r="E9" s="334"/>
      <c r="F9" s="334"/>
      <c r="G9" s="125"/>
    </row>
    <row r="10" spans="1:7" ht="24" x14ac:dyDescent="0.45">
      <c r="A10" s="15" t="s">
        <v>44</v>
      </c>
      <c r="B10" s="335" t="s">
        <v>510</v>
      </c>
      <c r="C10" s="335"/>
      <c r="D10" s="335"/>
      <c r="E10" s="335"/>
      <c r="F10" s="335"/>
      <c r="G10" s="125"/>
    </row>
    <row r="11" spans="1:7" ht="24" x14ac:dyDescent="0.45">
      <c r="A11" s="14" t="s">
        <v>43</v>
      </c>
      <c r="B11" s="330">
        <v>43242</v>
      </c>
      <c r="C11" s="330"/>
      <c r="D11" s="330"/>
      <c r="E11" s="330"/>
      <c r="F11" s="330"/>
      <c r="G11" s="125"/>
    </row>
    <row r="12" spans="1:7" ht="24" x14ac:dyDescent="0.45">
      <c r="A12" s="14" t="s">
        <v>239</v>
      </c>
      <c r="B12" s="328">
        <f>D549</f>
        <v>0.90953947368421051</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43242</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49.5" x14ac:dyDescent="0.3">
      <c r="A22" s="70" t="s">
        <v>188</v>
      </c>
      <c r="B22" s="130">
        <v>1</v>
      </c>
      <c r="C22" s="130"/>
      <c r="D22" s="95" t="s">
        <v>552</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 xml:space="preserve"> 0</v>
      </c>
      <c r="D30" s="95" t="s">
        <v>486</v>
      </c>
      <c r="E30" s="94"/>
      <c r="F30" s="204"/>
    </row>
    <row r="31" spans="1:8" x14ac:dyDescent="0.3">
      <c r="A31" s="70" t="s">
        <v>401</v>
      </c>
      <c r="B31" s="130">
        <v>2</v>
      </c>
      <c r="C31" s="136"/>
      <c r="D31" s="95"/>
      <c r="E31" s="94"/>
      <c r="F31" s="204"/>
    </row>
    <row r="32" spans="1:8" ht="45" x14ac:dyDescent="0.3">
      <c r="A32" s="70" t="s">
        <v>152</v>
      </c>
      <c r="B32" s="130">
        <v>2</v>
      </c>
      <c r="C32" s="136"/>
      <c r="D32" s="137"/>
      <c r="E32" s="94"/>
      <c r="F32" s="204"/>
    </row>
    <row r="33" spans="1:7" ht="30" x14ac:dyDescent="0.3">
      <c r="A33" s="4" t="s">
        <v>51</v>
      </c>
      <c r="B33" s="130">
        <v>2</v>
      </c>
      <c r="C33" s="136"/>
      <c r="D33" s="240"/>
      <c r="E33" s="94"/>
      <c r="F33" s="204"/>
    </row>
    <row r="34" spans="1:7" ht="82.5" x14ac:dyDescent="0.3">
      <c r="A34" s="216" t="s">
        <v>153</v>
      </c>
      <c r="B34" s="130">
        <v>2</v>
      </c>
      <c r="C34" s="136" t="str">
        <f>IF(B34=0," -5"," 0")</f>
        <v xml:space="preserve"> 0</v>
      </c>
      <c r="D34" s="298" t="s">
        <v>485</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v>1</v>
      </c>
      <c r="E41" s="282">
        <f>COUNTIF('A1 Exploitation'!F21:F40,"ok")</f>
        <v>1</v>
      </c>
      <c r="F41" s="283">
        <f>COUNTA('A1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43242</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 xml:space="preserve"> 0</v>
      </c>
      <c r="D65" s="149"/>
      <c r="E65" s="116"/>
      <c r="F65" s="204"/>
      <c r="G65" s="127"/>
    </row>
    <row r="66" spans="1:7" x14ac:dyDescent="0.3">
      <c r="A66" s="8" t="s">
        <v>129</v>
      </c>
      <c r="B66" s="130">
        <v>2</v>
      </c>
      <c r="C66" s="130"/>
      <c r="D66" s="113"/>
      <c r="E66" s="94"/>
      <c r="F66" s="204"/>
    </row>
    <row r="67" spans="1:7" ht="56.25" customHeight="1" x14ac:dyDescent="0.3">
      <c r="A67" s="8" t="s">
        <v>110</v>
      </c>
      <c r="B67" s="130">
        <v>1</v>
      </c>
      <c r="C67" s="130"/>
      <c r="D67" s="113" t="s">
        <v>568</v>
      </c>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 xml:space="preserve"> 0</v>
      </c>
      <c r="D74" s="290" t="s">
        <v>544</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2</v>
      </c>
      <c r="C76" s="131"/>
      <c r="D76" s="138" t="s">
        <v>553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547</v>
      </c>
      <c r="E78" s="67"/>
      <c r="F78" s="204"/>
      <c r="G78" s="214"/>
    </row>
    <row r="79" spans="1:7" s="112" customFormat="1" x14ac:dyDescent="0.3">
      <c r="A79" s="209" t="s">
        <v>155</v>
      </c>
      <c r="B79" s="130">
        <v>2</v>
      </c>
      <c r="C79" s="150" t="str">
        <f>IF(B79=0, -5," 0")</f>
        <v xml:space="preserve"> 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4</v>
      </c>
      <c r="F99" s="283">
        <f>COUNTA('A1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43242</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1</v>
      </c>
      <c r="C110" s="130"/>
      <c r="D110" s="95" t="s">
        <v>487</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49.5" x14ac:dyDescent="0.3">
      <c r="A122" s="4" t="s">
        <v>65</v>
      </c>
      <c r="B122" s="130">
        <v>1</v>
      </c>
      <c r="C122" s="130"/>
      <c r="D122" s="113" t="s">
        <v>567</v>
      </c>
      <c r="E122" s="106"/>
      <c r="F122" s="204"/>
    </row>
    <row r="123" spans="1:6" x14ac:dyDescent="0.3">
      <c r="A123" s="70" t="s">
        <v>253</v>
      </c>
      <c r="B123" s="130">
        <v>2</v>
      </c>
      <c r="C123" s="130"/>
      <c r="D123" s="156"/>
      <c r="E123" s="106"/>
      <c r="F123" s="204"/>
    </row>
    <row r="124" spans="1:6" ht="66" x14ac:dyDescent="0.3">
      <c r="A124" s="4" t="s">
        <v>59</v>
      </c>
      <c r="B124" s="130">
        <v>2</v>
      </c>
      <c r="C124" s="130"/>
      <c r="D124" s="157" t="s">
        <v>564</v>
      </c>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t="s">
        <v>485</v>
      </c>
      <c r="E127" s="94"/>
      <c r="F127" s="204"/>
    </row>
    <row r="128" spans="1:6" x14ac:dyDescent="0.3">
      <c r="A128" s="4" t="s">
        <v>170</v>
      </c>
      <c r="B128" s="130">
        <v>2</v>
      </c>
      <c r="C128" s="131"/>
      <c r="D128" s="95"/>
      <c r="E128" s="94"/>
      <c r="F128" s="204"/>
    </row>
    <row r="129" spans="1:7" s="112" customFormat="1" ht="99.75" customHeight="1" x14ac:dyDescent="0.3">
      <c r="A129" s="238" t="s">
        <v>554</v>
      </c>
      <c r="B129" s="130">
        <v>1</v>
      </c>
      <c r="C129" s="213" t="str">
        <f>IF(B129=0, -5, "0")</f>
        <v>0</v>
      </c>
      <c r="D129" s="116" t="s">
        <v>488</v>
      </c>
      <c r="E129" s="116"/>
      <c r="F129" s="204"/>
      <c r="G129" s="127"/>
    </row>
    <row r="130" spans="1:7" ht="66" x14ac:dyDescent="0.3">
      <c r="A130" s="70" t="s">
        <v>240</v>
      </c>
      <c r="B130" s="130">
        <v>1</v>
      </c>
      <c r="C130" s="131"/>
      <c r="D130" s="123" t="s">
        <v>555</v>
      </c>
      <c r="E130" s="106"/>
      <c r="F130" s="204"/>
    </row>
    <row r="131" spans="1:7" ht="30" x14ac:dyDescent="0.3">
      <c r="A131" s="209" t="s">
        <v>380</v>
      </c>
      <c r="B131" s="130">
        <v>2</v>
      </c>
      <c r="C131" s="213" t="str">
        <f>IF(B131=0, -5," 0")</f>
        <v xml:space="preserve"> 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123" t="s">
        <v>569</v>
      </c>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0.88888888888888884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0</v>
      </c>
      <c r="C147" s="150">
        <f>IF(B147=0, -5, "0")</f>
        <v>-5</v>
      </c>
      <c r="D147" s="149" t="s">
        <v>548</v>
      </c>
      <c r="E147" s="149" t="s">
        <v>570</v>
      </c>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0.75</v>
      </c>
      <c r="E153" s="282">
        <f>COUNTIF('A1 Exploitation'!F110:F152,"ok")</f>
        <v>3</v>
      </c>
      <c r="F153" s="283">
        <f>COUNTA('A1 Exploitation'!F110:F152)</f>
        <v>4</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0.79166666666666663</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43242</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ht="49.5" x14ac:dyDescent="0.3">
      <c r="A165" s="7" t="s">
        <v>119</v>
      </c>
      <c r="B165" s="130">
        <v>1</v>
      </c>
      <c r="C165" s="130"/>
      <c r="D165" s="95" t="s">
        <v>489</v>
      </c>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99" x14ac:dyDescent="0.3">
      <c r="A169" s="7" t="s">
        <v>171</v>
      </c>
      <c r="B169" s="130">
        <v>1</v>
      </c>
      <c r="C169" s="130"/>
      <c r="D169" s="95" t="s">
        <v>556</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66" x14ac:dyDescent="0.3">
      <c r="A177" s="4" t="s">
        <v>122</v>
      </c>
      <c r="B177" s="130">
        <v>1</v>
      </c>
      <c r="C177" s="130"/>
      <c r="D177" s="113" t="s">
        <v>492</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49.5" x14ac:dyDescent="0.3">
      <c r="A184" s="210" t="s">
        <v>363</v>
      </c>
      <c r="B184" s="130">
        <v>2</v>
      </c>
      <c r="C184" s="150" t="str">
        <f>IF(B184=0, -5, "0")</f>
        <v>0</v>
      </c>
      <c r="D184" s="157" t="s">
        <v>490</v>
      </c>
      <c r="E184" s="95"/>
      <c r="F184" s="204"/>
    </row>
    <row r="185" spans="1:7" ht="66" x14ac:dyDescent="0.3">
      <c r="A185" s="70" t="s">
        <v>136</v>
      </c>
      <c r="B185" s="130">
        <v>1</v>
      </c>
      <c r="C185" s="130"/>
      <c r="D185" s="147" t="s">
        <v>557</v>
      </c>
      <c r="E185" s="94"/>
      <c r="F185" s="204"/>
    </row>
    <row r="186" spans="1:7" ht="30.75" customHeight="1" x14ac:dyDescent="0.35">
      <c r="A186" s="266" t="s">
        <v>186</v>
      </c>
      <c r="B186" s="130">
        <v>2</v>
      </c>
      <c r="C186" s="136" t="str">
        <f>IF(B186=0, -10, "0")</f>
        <v>0</v>
      </c>
      <c r="D186" s="299" t="s">
        <v>486</v>
      </c>
      <c r="E186" s="94"/>
      <c r="F186" s="204"/>
    </row>
    <row r="187" spans="1:7" x14ac:dyDescent="0.3">
      <c r="A187" s="70" t="s">
        <v>251</v>
      </c>
      <c r="B187" s="130">
        <v>2</v>
      </c>
      <c r="C187" s="130"/>
      <c r="D187" s="116"/>
      <c r="E187" s="94"/>
      <c r="F187" s="204"/>
    </row>
    <row r="188" spans="1:7" ht="47.25" customHeight="1" x14ac:dyDescent="0.3">
      <c r="A188" s="70" t="s">
        <v>170</v>
      </c>
      <c r="B188" s="130">
        <v>1</v>
      </c>
      <c r="C188" s="130"/>
      <c r="D188" s="116" t="s">
        <v>491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4</v>
      </c>
      <c r="F200" s="283">
        <f>COUNTA('A1 Exploitation'!F165:F199)</f>
        <v>6</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0.90322580645161288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43242</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56.25" customHeight="1" x14ac:dyDescent="0.3">
      <c r="A228" s="4" t="s">
        <v>173</v>
      </c>
      <c r="B228" s="130">
        <v>2</v>
      </c>
      <c r="C228" s="136"/>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ht="70.5" customHeight="1" x14ac:dyDescent="0.3">
      <c r="A233" s="70" t="s">
        <v>251</v>
      </c>
      <c r="B233" s="130">
        <v>1</v>
      </c>
      <c r="C233" s="130"/>
      <c r="D233" s="157" t="s">
        <v>494</v>
      </c>
      <c r="E233" s="94"/>
      <c r="F233" s="204"/>
    </row>
    <row r="234" spans="1:7" x14ac:dyDescent="0.3">
      <c r="A234" s="4" t="s">
        <v>170</v>
      </c>
      <c r="B234" s="130">
        <v>2</v>
      </c>
      <c r="C234" s="130"/>
      <c r="D234" s="95"/>
      <c r="E234" s="94"/>
      <c r="F234" s="204"/>
    </row>
    <row r="235" spans="1:7" ht="30" x14ac:dyDescent="0.3">
      <c r="A235" s="238" t="s">
        <v>162</v>
      </c>
      <c r="B235" s="130">
        <v>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2" t="s">
        <v>545</v>
      </c>
      <c r="E238" s="113" t="s">
        <v>495</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66" x14ac:dyDescent="0.3">
      <c r="A242" s="70" t="s">
        <v>178</v>
      </c>
      <c r="B242" s="130">
        <v>0</v>
      </c>
      <c r="C242" s="130"/>
      <c r="D242" s="113" t="s">
        <v>558</v>
      </c>
      <c r="E242" s="95" t="s">
        <v>549</v>
      </c>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0.65</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t="s">
        <v>32</v>
      </c>
      <c r="C248" s="130"/>
      <c r="D248" s="137" t="s">
        <v>493</v>
      </c>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1</v>
      </c>
      <c r="C257" s="227"/>
      <c r="D257" s="293" t="s">
        <v>496</v>
      </c>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20</v>
      </c>
    </row>
    <row r="263" spans="1:7" x14ac:dyDescent="0.3">
      <c r="A263" s="5" t="s">
        <v>35</v>
      </c>
      <c r="B263" s="132"/>
      <c r="C263" s="133"/>
      <c r="D263" s="134">
        <f>D262/(COUNT(B248:C255,B257:C261)*2)</f>
        <v>0.90909090909090906</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0.80487804878048785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43242</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82.5" x14ac:dyDescent="0.3">
      <c r="A278" s="208" t="s">
        <v>148</v>
      </c>
      <c r="B278" s="130">
        <v>1</v>
      </c>
      <c r="C278" s="150" t="str">
        <f>IF(B278=0, -5, "0")</f>
        <v>0</v>
      </c>
      <c r="D278" s="116" t="s">
        <v>559</v>
      </c>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21</v>
      </c>
      <c r="F285" s="206"/>
      <c r="G285" s="214"/>
    </row>
    <row r="286" spans="1:7" s="16" customFormat="1" x14ac:dyDescent="0.3">
      <c r="A286" s="5" t="s">
        <v>35</v>
      </c>
      <c r="B286" s="132"/>
      <c r="C286" s="133"/>
      <c r="D286" s="134">
        <f>D285/(COUNT(B273:C284)*2)</f>
        <v>0.95454545454545459</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D289" s="16" t="s">
        <v>497</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73.5" customHeight="1" x14ac:dyDescent="0.3">
      <c r="A297" s="270" t="s">
        <v>388</v>
      </c>
      <c r="B297" s="130">
        <v>1</v>
      </c>
      <c r="C297" s="136" t="str">
        <f>IF(B297=0, -10, "0")</f>
        <v>0</v>
      </c>
      <c r="D297" s="156" t="s">
        <v>571</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 xml:space="preserve"> 0</v>
      </c>
      <c r="D302" s="165" t="s">
        <v>486</v>
      </c>
      <c r="E302" s="106"/>
      <c r="F302" s="204"/>
      <c r="G302" s="214"/>
    </row>
    <row r="303" spans="1:7" s="16" customFormat="1" ht="33" customHeight="1" x14ac:dyDescent="0.35">
      <c r="A303" s="191" t="s">
        <v>399</v>
      </c>
      <c r="B303" s="130">
        <v>1</v>
      </c>
      <c r="C303" s="131"/>
      <c r="D303" s="165" t="s">
        <v>498</v>
      </c>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0.9375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0.94285714285714284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43242</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38" t="s">
        <v>499</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43242</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ht="49.5" x14ac:dyDescent="0.3">
      <c r="A365" s="70" t="s">
        <v>99</v>
      </c>
      <c r="B365" s="130">
        <v>1</v>
      </c>
      <c r="C365" s="130"/>
      <c r="D365" s="113" t="s">
        <v>500</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49.5" x14ac:dyDescent="0.3">
      <c r="A372" s="70" t="s">
        <v>262</v>
      </c>
      <c r="B372" s="130">
        <v>1</v>
      </c>
      <c r="C372" s="131"/>
      <c r="D372" s="149" t="s">
        <v>501</v>
      </c>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 xml:space="preserve"> 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3</v>
      </c>
      <c r="F386" s="283">
        <f>COUNTA('A1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43242</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560</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66" x14ac:dyDescent="0.3">
      <c r="A415" s="210" t="s">
        <v>105</v>
      </c>
      <c r="B415" s="130">
        <v>1</v>
      </c>
      <c r="C415" s="136" t="str">
        <f>IF(B415=0, -5, "0")</f>
        <v>0</v>
      </c>
      <c r="D415" s="165" t="s">
        <v>565</v>
      </c>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1</v>
      </c>
      <c r="C430" s="130"/>
      <c r="D430" s="129" t="s">
        <v>546</v>
      </c>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D443/(COUNT(B430:C434,B410:C416,B421:C425,B398:C404,B436:C439)*2)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43242</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113" t="s">
        <v>566</v>
      </c>
      <c r="E462" s="94"/>
      <c r="F462" s="204"/>
    </row>
    <row r="463" spans="1:6" ht="33" x14ac:dyDescent="0.3">
      <c r="A463" s="70" t="s">
        <v>351</v>
      </c>
      <c r="B463" s="130">
        <v>1</v>
      </c>
      <c r="C463" s="130"/>
      <c r="D463" s="113" t="s">
        <v>502</v>
      </c>
      <c r="E463" s="95"/>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43242</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49" t="s">
        <v>503</v>
      </c>
      <c r="E492" s="116" t="s">
        <v>504</v>
      </c>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43242</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55"/>
      <c r="E508" s="314"/>
      <c r="F508" s="314"/>
    </row>
    <row r="509" spans="1:7" ht="33" x14ac:dyDescent="0.3">
      <c r="A509" s="6" t="s">
        <v>15</v>
      </c>
      <c r="B509" s="130">
        <v>2</v>
      </c>
      <c r="C509" s="130"/>
      <c r="D509" s="95" t="s">
        <v>505</v>
      </c>
      <c r="E509" s="94"/>
      <c r="F509" s="204"/>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43242</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55"/>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506</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1.25" customHeight="1" x14ac:dyDescent="0.3">
      <c r="A528" s="55" t="s">
        <v>353</v>
      </c>
      <c r="B528" s="130">
        <v>2</v>
      </c>
      <c r="C528" s="131" t="str">
        <f>IF(B528=0, -5," 0")</f>
        <v xml:space="preserve"> 0</v>
      </c>
      <c r="D528" s="300" t="s">
        <v>507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508</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1</v>
      </c>
      <c r="C532" s="140"/>
      <c r="D532" s="281">
        <f>IFERROR(E532/F532,"N.A")</f>
        <v>0.66666666666666663</v>
      </c>
      <c r="E532" s="282">
        <f>COUNTIF('A1 Exploitation'!F520:F531,"ok")</f>
        <v>2</v>
      </c>
      <c r="F532" s="283">
        <f>COUNTA('A1 Exploitation'!F520:F531)</f>
        <v>3</v>
      </c>
    </row>
    <row r="533" spans="1:7" x14ac:dyDescent="0.3">
      <c r="A533" s="5" t="s">
        <v>36</v>
      </c>
      <c r="B533" s="5"/>
      <c r="C533" s="5"/>
      <c r="D533" s="5">
        <f>SUM(B520:C532)</f>
        <v>13</v>
      </c>
    </row>
    <row r="534" spans="1:7" x14ac:dyDescent="0.3">
      <c r="A534" s="5" t="s">
        <v>35</v>
      </c>
      <c r="B534" s="132"/>
      <c r="C534" s="133"/>
      <c r="D534" s="134">
        <f>D533/(COUNT(B520:C532)*2)</f>
        <v>0.9285714285714286</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43242</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55"/>
      <c r="E539" s="314"/>
      <c r="F539" s="314"/>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0.71153846153846145</v>
      </c>
    </row>
    <row r="548" spans="1:4" ht="22.5" x14ac:dyDescent="0.45">
      <c r="A548" s="35" t="s">
        <v>45</v>
      </c>
      <c r="B548" s="181"/>
      <c r="C548" s="182"/>
      <c r="D548" s="183">
        <f>SUM(D544,D533,D513,D502,D443,D390,D357,D45,D317,D265,D157,D480,D204,D102)</f>
        <v>553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0.90953947368421051</v>
      </c>
    </row>
  </sheetData>
  <sheetProtection algorithmName="SHA-512" hashValue="mj2vZ1xSk6nw1n0iupAa307un4Lbnv8F66TN2YSBATtqlJf+qk8qsRvSZIgBaCHxVcxKjw0+IE26Mi1X9lcdEw==" saltValue="yRNJvJwFP+qsWvvnwA40D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496:B497 B65:B83 B53:B60 B39:B40 B95:B98 B121:B138 B143:B147 B88:B93 B149:B152 B165:B171 B110:B116 B196:B199 B226:B243 B212:B221 B176:B194 B257:B260 B273:B284 B248:B255 B309:B312 B337:B348 B289:B307 B350:B352 B365:B372 B325:B332 B377:B382 B398:B405 B410:B416 B421:B425 B384:B385 B436:B438 B461:B470 B430:B434 B488:B492 B451:B456 B472:B475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29" orientation="portrait" r:id="rId1"/>
  <rowBreaks count="5" manualBreakCount="5">
    <brk id="85" max="6" man="1"/>
    <brk id="173" max="6" man="1"/>
    <brk id="267" max="6" man="1"/>
    <brk id="388"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2" zoomScale="93" zoomScaleNormal="90" zoomScaleSheetLayoutView="93" workbookViewId="0">
      <selection activeCell="D2" sqref="D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'A2 Exploitation'!A8:F8</f>
        <v>Bizerte</v>
      </c>
      <c r="B7" s="333"/>
      <c r="C7" s="333"/>
      <c r="D7" s="333"/>
      <c r="E7" s="333"/>
      <c r="F7" s="333"/>
      <c r="G7" s="125"/>
    </row>
    <row r="8" spans="1:7" s="12" customFormat="1" ht="24" x14ac:dyDescent="0.45">
      <c r="A8" s="14" t="s">
        <v>42</v>
      </c>
      <c r="B8" s="353" t="str">
        <f>'A2 Exploitation'!B9:F9</f>
        <v>Dr Raja Bouhalfaya et Mme Mariem Lahmer</v>
      </c>
      <c r="C8" s="353"/>
      <c r="D8" s="353"/>
      <c r="E8" s="353"/>
      <c r="F8" s="353"/>
      <c r="G8" s="125"/>
    </row>
    <row r="9" spans="1:7" s="12" customFormat="1" ht="24" x14ac:dyDescent="0.45">
      <c r="A9" s="15" t="s">
        <v>44</v>
      </c>
      <c r="B9" s="354" t="str">
        <f>'A2 Exploitation'!B10:F10</f>
        <v>Directeur du magasin et chefs rayons</v>
      </c>
      <c r="C9" s="354"/>
      <c r="D9" s="354"/>
      <c r="E9" s="354"/>
      <c r="F9" s="354"/>
      <c r="G9" s="125"/>
    </row>
    <row r="10" spans="1:7" s="12" customFormat="1" ht="24" x14ac:dyDescent="0.45">
      <c r="A10" s="14" t="s">
        <v>43</v>
      </c>
      <c r="B10" s="351">
        <f>'A2 Exploitation'!B11:F11</f>
        <v>43242</v>
      </c>
      <c r="C10" s="351"/>
      <c r="D10" s="351"/>
      <c r="E10" s="351"/>
      <c r="F10" s="351"/>
      <c r="G10" s="125"/>
    </row>
    <row r="11" spans="1:7" s="12" customFormat="1" ht="24" x14ac:dyDescent="0.45">
      <c r="A11" s="14" t="s">
        <v>294</v>
      </c>
      <c r="B11" s="350">
        <f>D199</f>
        <v>0.74786324786324787</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ht="33" x14ac:dyDescent="0.3">
      <c r="A17" s="17" t="s">
        <v>269</v>
      </c>
      <c r="B17" s="94">
        <v>1</v>
      </c>
      <c r="C17" s="94"/>
      <c r="D17" s="95" t="s">
        <v>511</v>
      </c>
      <c r="E17" s="94"/>
      <c r="F17" s="94"/>
      <c r="G17" s="126" t="s">
        <v>357</v>
      </c>
    </row>
    <row r="18" spans="1:7" x14ac:dyDescent="0.3">
      <c r="A18" s="20" t="s">
        <v>80</v>
      </c>
      <c r="B18" s="94">
        <v>2</v>
      </c>
      <c r="C18" s="94"/>
      <c r="D18" s="95"/>
      <c r="E18" s="94"/>
      <c r="F18" s="94"/>
    </row>
    <row r="19" spans="1:7" ht="33" x14ac:dyDescent="0.3">
      <c r="A19" s="17" t="s">
        <v>81</v>
      </c>
      <c r="B19" s="94">
        <v>1</v>
      </c>
      <c r="C19" s="94"/>
      <c r="D19" s="95" t="s">
        <v>512</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8</v>
      </c>
    </row>
    <row r="23" spans="1:7" x14ac:dyDescent="0.3">
      <c r="A23" s="338" t="s">
        <v>295</v>
      </c>
      <c r="B23" s="339"/>
      <c r="C23" s="340"/>
      <c r="D23" s="33">
        <f>D22/(COUNT(B17:C21)*2)</f>
        <v>0.8</v>
      </c>
    </row>
    <row r="24" spans="1:7" s="22" customFormat="1" x14ac:dyDescent="0.3">
      <c r="A24" s="26"/>
      <c r="B24" s="27"/>
      <c r="C24" s="27"/>
      <c r="D24" s="28"/>
      <c r="G24" s="126"/>
    </row>
    <row r="25" spans="1:7" ht="19.5" x14ac:dyDescent="0.4">
      <c r="A25" s="336" t="s">
        <v>4</v>
      </c>
      <c r="B25" s="337"/>
      <c r="C25" s="337"/>
      <c r="D25" s="337"/>
      <c r="E25" s="337"/>
      <c r="F25" s="337"/>
    </row>
    <row r="26" spans="1:7" ht="50.25" x14ac:dyDescent="0.35">
      <c r="A26" s="40" t="s">
        <v>97</v>
      </c>
      <c r="B26" s="94">
        <v>0</v>
      </c>
      <c r="C26" s="120">
        <f>IF(B26=0, -5, "0")</f>
        <v>-5</v>
      </c>
      <c r="D26" s="95" t="s">
        <v>523</v>
      </c>
      <c r="E26" s="95" t="s">
        <v>524</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7</v>
      </c>
    </row>
    <row r="34" spans="1:7" x14ac:dyDescent="0.3">
      <c r="A34" s="338" t="s">
        <v>295</v>
      </c>
      <c r="B34" s="339"/>
      <c r="C34" s="340"/>
      <c r="D34" s="33">
        <f>D33/(COUNT(B26:C32)*2)</f>
        <v>0.4375</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ht="33" x14ac:dyDescent="0.3">
      <c r="A48" s="17" t="s">
        <v>231</v>
      </c>
      <c r="B48" s="94">
        <v>1</v>
      </c>
      <c r="C48" s="94"/>
      <c r="D48" s="95" t="s">
        <v>513</v>
      </c>
      <c r="E48" s="94"/>
      <c r="F48" s="94"/>
    </row>
    <row r="49" spans="1:7" x14ac:dyDescent="0.3">
      <c r="A49" s="17" t="s">
        <v>24</v>
      </c>
      <c r="B49" s="94">
        <v>2</v>
      </c>
      <c r="C49" s="94"/>
      <c r="D49" s="95"/>
      <c r="E49" s="94"/>
      <c r="F49" s="94"/>
    </row>
    <row r="50" spans="1:7" x14ac:dyDescent="0.3">
      <c r="A50" s="17" t="s">
        <v>84</v>
      </c>
      <c r="B50" s="94">
        <v>2</v>
      </c>
      <c r="C50" s="94"/>
      <c r="D50" s="95" t="s">
        <v>514</v>
      </c>
      <c r="E50" s="94"/>
      <c r="F50" s="94"/>
    </row>
    <row r="51" spans="1:7" ht="18" x14ac:dyDescent="0.35">
      <c r="A51" s="40" t="s">
        <v>296</v>
      </c>
      <c r="B51" s="94">
        <v>2</v>
      </c>
      <c r="C51" s="120" t="str">
        <f>IF(B51=0, -5, "0")</f>
        <v>0</v>
      </c>
      <c r="D51" s="98"/>
      <c r="E51" s="94"/>
      <c r="F51" s="94"/>
    </row>
    <row r="52" spans="1:7" x14ac:dyDescent="0.3">
      <c r="A52" s="338" t="s">
        <v>36</v>
      </c>
      <c r="B52" s="339"/>
      <c r="C52" s="340"/>
      <c r="D52" s="248">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0</v>
      </c>
      <c r="C56" s="120">
        <f>IF(B56=0, -5, "0")</f>
        <v>-5</v>
      </c>
      <c r="D56" s="95" t="s">
        <v>515</v>
      </c>
      <c r="E56" s="95" t="s">
        <v>516</v>
      </c>
      <c r="F56" s="94"/>
    </row>
    <row r="57" spans="1:7" x14ac:dyDescent="0.3">
      <c r="A57" s="21" t="s">
        <v>168</v>
      </c>
      <c r="B57" s="94">
        <v>2</v>
      </c>
      <c r="C57" s="94"/>
      <c r="D57" s="94"/>
      <c r="E57" s="99"/>
      <c r="F57" s="94"/>
    </row>
    <row r="58" spans="1:7" ht="33" x14ac:dyDescent="0.3">
      <c r="A58" s="23" t="s">
        <v>244</v>
      </c>
      <c r="B58" s="94">
        <v>1</v>
      </c>
      <c r="C58" s="94"/>
      <c r="D58" s="95" t="s">
        <v>517</v>
      </c>
      <c r="E58" s="95"/>
      <c r="F58" s="94"/>
    </row>
    <row r="59" spans="1:7" ht="49.5" x14ac:dyDescent="0.3">
      <c r="A59" s="23" t="s">
        <v>92</v>
      </c>
      <c r="B59" s="94">
        <v>1</v>
      </c>
      <c r="C59" s="94"/>
      <c r="D59" s="95" t="s">
        <v>519</v>
      </c>
      <c r="E59" s="94"/>
      <c r="F59" s="94"/>
    </row>
    <row r="60" spans="1:7" ht="50.25" x14ac:dyDescent="0.35">
      <c r="A60" s="43" t="s">
        <v>221</v>
      </c>
      <c r="B60" s="94">
        <v>2</v>
      </c>
      <c r="C60" s="120" t="str">
        <f>IF(B60=0, -5, "0")</f>
        <v>0</v>
      </c>
      <c r="D60" s="95" t="s">
        <v>518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5</v>
      </c>
    </row>
    <row r="64" spans="1:7" x14ac:dyDescent="0.3">
      <c r="A64" s="338" t="s">
        <v>295</v>
      </c>
      <c r="B64" s="339"/>
      <c r="C64" s="340"/>
      <c r="D64" s="33">
        <f>D63/(COUNT(B56:C62)*2)</f>
        <v>0.3125</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34.5" x14ac:dyDescent="0.4">
      <c r="A70" s="20" t="s">
        <v>247</v>
      </c>
      <c r="B70" s="100">
        <v>1</v>
      </c>
      <c r="C70" s="101"/>
      <c r="D70" s="95" t="s">
        <v>522</v>
      </c>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2</v>
      </c>
      <c r="C73" s="101"/>
      <c r="D73" s="95" t="s">
        <v>520</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521</v>
      </c>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3" t="s">
        <v>528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27</v>
      </c>
    </row>
    <row r="85" spans="1:7" x14ac:dyDescent="0.3">
      <c r="A85" s="338" t="s">
        <v>295</v>
      </c>
      <c r="B85" s="339"/>
      <c r="C85" s="340"/>
      <c r="D85" s="33">
        <f>D84/(COUNT(B67:C83)*2)</f>
        <v>0.9642857142857143</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51" x14ac:dyDescent="0.4">
      <c r="A89" s="17" t="s">
        <v>272</v>
      </c>
      <c r="B89" s="110">
        <v>1</v>
      </c>
      <c r="C89" s="101"/>
      <c r="D89" s="95" t="s">
        <v>525</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1</v>
      </c>
      <c r="C97" s="94"/>
      <c r="D97" s="95" t="s">
        <v>526</v>
      </c>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20</v>
      </c>
    </row>
    <row r="103" spans="1:7" x14ac:dyDescent="0.3">
      <c r="A103" s="338" t="s">
        <v>295</v>
      </c>
      <c r="B103" s="339"/>
      <c r="C103" s="340"/>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100.5" x14ac:dyDescent="0.4">
      <c r="A107" s="50" t="s">
        <v>274</v>
      </c>
      <c r="B107" s="110">
        <v>0</v>
      </c>
      <c r="C107" s="101"/>
      <c r="D107" s="113" t="s">
        <v>527</v>
      </c>
      <c r="E107" s="95" t="s">
        <v>563</v>
      </c>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23" t="s">
        <v>529</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20</v>
      </c>
      <c r="E118" s="13"/>
      <c r="F118" s="13"/>
      <c r="G118" s="126"/>
    </row>
    <row r="119" spans="1:7" s="22" customFormat="1" x14ac:dyDescent="0.3">
      <c r="A119" s="338" t="s">
        <v>295</v>
      </c>
      <c r="B119" s="339"/>
      <c r="C119" s="340"/>
      <c r="D119" s="33">
        <f>D118/(COUNT(B107:C117)*2)</f>
        <v>0.90909090909090906</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1</v>
      </c>
      <c r="C122" s="94"/>
      <c r="D122" s="12"/>
      <c r="E122" s="113"/>
      <c r="F122" s="94"/>
    </row>
    <row r="123" spans="1:7" ht="33" x14ac:dyDescent="0.3">
      <c r="A123" s="44" t="s">
        <v>272</v>
      </c>
      <c r="B123" s="111">
        <v>1</v>
      </c>
      <c r="C123" s="94"/>
      <c r="D123" s="113" t="s">
        <v>530</v>
      </c>
      <c r="E123" s="95"/>
      <c r="F123" s="94"/>
    </row>
    <row r="124" spans="1:7" ht="19.5" x14ac:dyDescent="0.4">
      <c r="A124" s="17" t="s">
        <v>293</v>
      </c>
      <c r="B124" s="111">
        <v>2</v>
      </c>
      <c r="C124" s="101"/>
      <c r="D124" s="95"/>
      <c r="E124" s="95"/>
      <c r="F124" s="94"/>
    </row>
    <row r="125" spans="1:7" ht="19.5" x14ac:dyDescent="0.4">
      <c r="A125" s="20" t="s">
        <v>247</v>
      </c>
      <c r="B125" s="111">
        <v>2</v>
      </c>
      <c r="C125" s="101"/>
      <c r="D125" s="12"/>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531</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532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2"/>
      <c r="E137" s="94"/>
      <c r="F137" s="94"/>
    </row>
    <row r="138" spans="1:7" ht="18" x14ac:dyDescent="0.35">
      <c r="A138" s="40" t="s">
        <v>127</v>
      </c>
      <c r="B138" s="110">
        <v>2</v>
      </c>
      <c r="C138" s="120" t="str">
        <f>IF(B138=0, -5, "0")</f>
        <v>0</v>
      </c>
      <c r="D138" s="95" t="s">
        <v>533</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534</v>
      </c>
      <c r="E147" s="94"/>
      <c r="F147" s="94"/>
    </row>
    <row r="148" spans="1:7" x14ac:dyDescent="0.3">
      <c r="A148" s="17" t="s">
        <v>305</v>
      </c>
      <c r="B148" s="110">
        <v>2</v>
      </c>
      <c r="C148" s="95"/>
      <c r="D148" s="115"/>
      <c r="E148" s="94"/>
      <c r="F148" s="94"/>
    </row>
    <row r="149" spans="1:7" x14ac:dyDescent="0.3">
      <c r="A149" s="338" t="s">
        <v>36</v>
      </c>
      <c r="B149" s="339"/>
      <c r="C149" s="340"/>
      <c r="D149" s="248">
        <f>SUM(B137:C148)</f>
        <v>23</v>
      </c>
    </row>
    <row r="150" spans="1:7" x14ac:dyDescent="0.3">
      <c r="A150" s="338" t="s">
        <v>295</v>
      </c>
      <c r="B150" s="339"/>
      <c r="C150" s="340"/>
      <c r="D150" s="33">
        <f>D149/(COUNT(B137:C148)*2)</f>
        <v>0.95833333333333337</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66.75" x14ac:dyDescent="0.35">
      <c r="A155" s="40" t="s">
        <v>306</v>
      </c>
      <c r="B155" s="94">
        <v>0</v>
      </c>
      <c r="C155" s="120">
        <f>IF(B155=0, -5, "0")</f>
        <v>-5</v>
      </c>
      <c r="D155" s="95" t="s">
        <v>543</v>
      </c>
      <c r="E155" s="298" t="s">
        <v>535</v>
      </c>
      <c r="F155" s="94"/>
    </row>
    <row r="156" spans="1:7" ht="33.75" x14ac:dyDescent="0.35">
      <c r="A156" s="40" t="s">
        <v>307</v>
      </c>
      <c r="B156" s="94">
        <v>0</v>
      </c>
      <c r="C156" s="120">
        <f>IF(B156=0, -5, "0")</f>
        <v>-5</v>
      </c>
      <c r="D156" s="95" t="s">
        <v>562</v>
      </c>
      <c r="E156" s="298" t="s">
        <v>535</v>
      </c>
      <c r="F156" s="94"/>
    </row>
    <row r="157" spans="1:7" ht="50.25" x14ac:dyDescent="0.35">
      <c r="A157" s="40" t="s">
        <v>308</v>
      </c>
      <c r="B157" s="94">
        <v>1</v>
      </c>
      <c r="C157" s="120" t="str">
        <f>IF(B157=0, -5, "0")</f>
        <v>0</v>
      </c>
      <c r="D157" s="95" t="s">
        <v>536</v>
      </c>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1</v>
      </c>
    </row>
    <row r="162" spans="1:7" x14ac:dyDescent="0.3">
      <c r="A162" s="338" t="s">
        <v>295</v>
      </c>
      <c r="B162" s="339"/>
      <c r="C162" s="340"/>
      <c r="D162" s="33">
        <f>D161/(COUNT(B153:C160)*2)</f>
        <v>0.05</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537</v>
      </c>
      <c r="E167" s="94"/>
      <c r="F167" s="94"/>
    </row>
    <row r="168" spans="1:7" x14ac:dyDescent="0.3">
      <c r="A168" s="17" t="s">
        <v>86</v>
      </c>
      <c r="B168" s="94">
        <v>2</v>
      </c>
      <c r="C168" s="94"/>
      <c r="D168" s="94"/>
      <c r="E168" s="95"/>
      <c r="F168" s="94"/>
    </row>
    <row r="169" spans="1:7" x14ac:dyDescent="0.3">
      <c r="A169" s="338" t="s">
        <v>36</v>
      </c>
      <c r="B169" s="339"/>
      <c r="C169" s="340"/>
      <c r="D169" s="248">
        <f>SUM(B165:C168)</f>
        <v>7</v>
      </c>
    </row>
    <row r="170" spans="1:7" x14ac:dyDescent="0.3">
      <c r="A170" s="338" t="s">
        <v>295</v>
      </c>
      <c r="B170" s="339"/>
      <c r="C170" s="340"/>
      <c r="D170" s="33">
        <f>D169/(COUNT(B165:C168)*2)</f>
        <v>0.875</v>
      </c>
    </row>
    <row r="171" spans="1:7" s="22" customFormat="1" x14ac:dyDescent="0.3">
      <c r="A171" s="26"/>
      <c r="B171" s="27"/>
      <c r="C171" s="27"/>
      <c r="D171" s="28"/>
      <c r="G171" s="126"/>
    </row>
    <row r="172" spans="1:7" ht="19.5" x14ac:dyDescent="0.4">
      <c r="A172" s="341" t="s">
        <v>17</v>
      </c>
      <c r="B172" s="342"/>
      <c r="C172" s="342"/>
      <c r="D172" s="342"/>
      <c r="E172" s="342"/>
      <c r="F172" s="342"/>
    </row>
    <row r="173" spans="1:7" ht="99" x14ac:dyDescent="0.3">
      <c r="A173" s="20" t="s">
        <v>180</v>
      </c>
      <c r="B173" s="94">
        <v>0</v>
      </c>
      <c r="C173" s="94"/>
      <c r="D173" s="95" t="s">
        <v>550</v>
      </c>
      <c r="E173" s="113" t="s">
        <v>551</v>
      </c>
      <c r="F173" s="94"/>
    </row>
    <row r="174" spans="1:7" ht="33" x14ac:dyDescent="0.3">
      <c r="A174" s="17" t="s">
        <v>87</v>
      </c>
      <c r="B174" s="94">
        <v>1</v>
      </c>
      <c r="C174" s="94"/>
      <c r="D174" s="95" t="s">
        <v>538</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5</v>
      </c>
    </row>
    <row r="178" spans="1:7" x14ac:dyDescent="0.3">
      <c r="A178" s="338" t="s">
        <v>295</v>
      </c>
      <c r="B178" s="339"/>
      <c r="C178" s="340"/>
      <c r="D178" s="33">
        <f>D177/(COUNT(B173:C176)*2)</f>
        <v>0.625</v>
      </c>
    </row>
    <row r="179" spans="1:7" s="22" customFormat="1" x14ac:dyDescent="0.3">
      <c r="A179" s="26"/>
      <c r="B179" s="27"/>
      <c r="C179" s="27"/>
      <c r="D179" s="28"/>
      <c r="G179" s="126"/>
    </row>
    <row r="180" spans="1:7" ht="19.5" x14ac:dyDescent="0.4">
      <c r="A180" s="336" t="s">
        <v>78</v>
      </c>
      <c r="B180" s="337"/>
      <c r="C180" s="337"/>
      <c r="D180" s="337"/>
      <c r="E180" s="337"/>
      <c r="F180" s="337"/>
    </row>
    <row r="181" spans="1:7" ht="49.5" x14ac:dyDescent="0.3">
      <c r="A181" s="44" t="s">
        <v>315</v>
      </c>
      <c r="B181" s="94">
        <v>0</v>
      </c>
      <c r="C181" s="94"/>
      <c r="D181" s="95" t="s">
        <v>539</v>
      </c>
      <c r="E181" s="95" t="s">
        <v>540</v>
      </c>
      <c r="F181" s="94"/>
    </row>
    <row r="182" spans="1:7" x14ac:dyDescent="0.3">
      <c r="A182" s="52" t="s">
        <v>220</v>
      </c>
      <c r="B182" s="94">
        <v>2</v>
      </c>
      <c r="C182" s="94"/>
      <c r="D182" s="95"/>
      <c r="E182" s="69"/>
      <c r="F182" s="94"/>
    </row>
    <row r="183" spans="1:7" ht="82.5" x14ac:dyDescent="0.3">
      <c r="A183" s="17" t="s">
        <v>88</v>
      </c>
      <c r="B183" s="94">
        <v>1</v>
      </c>
      <c r="C183" s="94"/>
      <c r="D183" s="95" t="s">
        <v>541</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7</v>
      </c>
    </row>
    <row r="187" spans="1:7" x14ac:dyDescent="0.3">
      <c r="A187" s="338" t="s">
        <v>295</v>
      </c>
      <c r="B187" s="339"/>
      <c r="C187" s="340"/>
      <c r="D187" s="33">
        <f>D186/(COUNT(B181:C185)*2)</f>
        <v>0.7</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561</v>
      </c>
      <c r="E192" s="94"/>
      <c r="F192" s="94"/>
    </row>
    <row r="193" spans="1:6" ht="33" x14ac:dyDescent="0.3">
      <c r="A193" s="53" t="s">
        <v>189</v>
      </c>
      <c r="B193" s="94">
        <v>1</v>
      </c>
      <c r="C193" s="94"/>
      <c r="D193" s="95" t="s">
        <v>542</v>
      </c>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445</v>
      </c>
      <c r="B197" s="63"/>
      <c r="C197" s="63"/>
      <c r="D197" s="301">
        <f>E197/F197</f>
        <v>0.31034482758620691</v>
      </c>
      <c r="E197" s="302">
        <f>COUNTIF('A1 Technique'!F17:F193,"ok")</f>
        <v>9</v>
      </c>
      <c r="F197" s="302">
        <f>COUNTA('A1 Technique'!F17:F193)</f>
        <v>29</v>
      </c>
    </row>
    <row r="198" spans="1:6" ht="22.5" x14ac:dyDescent="0.3">
      <c r="A198" s="35" t="s">
        <v>322</v>
      </c>
      <c r="B198" s="36"/>
      <c r="C198" s="37"/>
      <c r="D198" s="38">
        <f>SUM(D194,D186,D177,D169,D161,D63,D52,D33,D22,D118,D149,D133,D102,D84,D42)</f>
        <v>175</v>
      </c>
    </row>
    <row r="199" spans="1:6" ht="22.5" x14ac:dyDescent="0.3">
      <c r="A199" s="35" t="s">
        <v>323</v>
      </c>
      <c r="B199" s="36"/>
      <c r="C199" s="37"/>
      <c r="D199" s="39">
        <f>D198/(COUNT(B190:C193,B181:C185,B173:C176,B165:C168,B153:C160,B56:C62,B46:C51,B26:C32,B17:C21,B107:C117,B137:C148,B122:C132,B88:C101,B67:C83,B37:C41)*2)</f>
        <v>0.74786324786324787</v>
      </c>
    </row>
  </sheetData>
  <sheetProtection algorithmName="SHA-512" hashValue="jW65Ab/o7TGQVcfdIvO76t4pLw5nkX+Zf+qPmm5C3R7NQq2jrwBeDAHGnfHdtk2O9q4sfm9P1BYVl16ptDNvXA==" saltValue="rAhoAIOxXOukie5u9VgoS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38" orientation="portrait" r:id="rId1"/>
  <rowBreaks count="2" manualBreakCount="2">
    <brk id="85" max="5" man="1"/>
    <brk id="17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 xml:space="preserve"> 0</v>
      </c>
      <c r="D30" s="95"/>
      <c r="E30" s="94"/>
      <c r="F30" s="204"/>
    </row>
    <row r="31" spans="1:8" x14ac:dyDescent="0.3">
      <c r="A31" s="70" t="s">
        <v>401</v>
      </c>
      <c r="B31" s="130">
        <v>0</v>
      </c>
      <c r="C31" s="136"/>
      <c r="D31" s="95"/>
      <c r="E31" s="94"/>
      <c r="F31" s="204"/>
    </row>
    <row r="32" spans="1:8" ht="45" x14ac:dyDescent="0.3">
      <c r="A32" s="70" t="s">
        <v>152</v>
      </c>
      <c r="B32" s="130">
        <v>0</v>
      </c>
      <c r="C32" s="136"/>
      <c r="D32" s="137"/>
      <c r="E32" s="94"/>
      <c r="F32" s="204"/>
    </row>
    <row r="33" spans="1:7" ht="30" x14ac:dyDescent="0.3">
      <c r="A33" s="4" t="s">
        <v>51</v>
      </c>
      <c r="B33" s="130">
        <v>0</v>
      </c>
      <c r="C33" s="136"/>
      <c r="D33" s="240"/>
      <c r="E33" s="94"/>
      <c r="F33" s="204"/>
    </row>
    <row r="34" spans="1:7" ht="82.5" x14ac:dyDescent="0.3">
      <c r="A34" s="216" t="s">
        <v>153</v>
      </c>
      <c r="B34" s="130" t="s">
        <v>32</v>
      </c>
      <c r="C34" s="136" t="str">
        <f>IF(B34=0," -5"," 0")</f>
        <v xml:space="preserve"> 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 xml:space="preserve"> 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 xml:space="preserve"> 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 xml:space="preserve"> 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 xml:space="preserve"> 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 xml:space="preserve"> 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t="str">
        <f>IF(B528=0, -5," 0")</f>
        <v xml:space="preserve"> 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ZQvKVbVdx6YWvS/7iVScGNkSTveI+f1Sj+Io0VWz4oEdj6j2LaQpdTqYX8p+SxSuj5HbhGITGtdfE26WZCxaA==" saltValue="K3HA8pLdLaEDgvbdVEJOf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81"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2" t="s">
        <v>50</v>
      </c>
      <c r="B6" s="352"/>
      <c r="C6" s="352"/>
      <c r="D6" s="352"/>
      <c r="E6" s="352"/>
      <c r="F6" s="352"/>
      <c r="G6" s="125"/>
    </row>
    <row r="7" spans="1:7" s="12" customFormat="1" ht="21.75" customHeight="1" x14ac:dyDescent="0.45">
      <c r="A7" s="333" t="str">
        <f>'A3 Exploitation'!A8:F8</f>
        <v>Bizerte</v>
      </c>
      <c r="B7" s="333"/>
      <c r="C7" s="333"/>
      <c r="D7" s="333"/>
      <c r="E7" s="333"/>
      <c r="F7" s="333"/>
      <c r="G7" s="125"/>
    </row>
    <row r="8" spans="1:7" s="12" customFormat="1" ht="24" x14ac:dyDescent="0.45">
      <c r="A8" s="14" t="s">
        <v>42</v>
      </c>
      <c r="B8" s="353">
        <f>'A3 Exploitation'!B9:F9</f>
        <v>0</v>
      </c>
      <c r="C8" s="353"/>
      <c r="D8" s="353"/>
      <c r="E8" s="353"/>
      <c r="F8" s="353"/>
      <c r="G8" s="125"/>
    </row>
    <row r="9" spans="1:7" s="12" customFormat="1" ht="24" x14ac:dyDescent="0.45">
      <c r="A9" s="15" t="s">
        <v>44</v>
      </c>
      <c r="B9" s="354">
        <f>'A3 Exploitation'!B10:F10</f>
        <v>0</v>
      </c>
      <c r="C9" s="354"/>
      <c r="D9" s="354"/>
      <c r="E9" s="354"/>
      <c r="F9" s="354"/>
      <c r="G9" s="125"/>
    </row>
    <row r="10" spans="1:7" s="12" customFormat="1" ht="24" x14ac:dyDescent="0.45">
      <c r="A10" s="14" t="s">
        <v>43</v>
      </c>
      <c r="B10" s="351">
        <f>'A3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92">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91">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91">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91">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91">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91">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91">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91">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91">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91">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92">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91">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91">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91">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302">
        <f>COUNTIF('A2 Technique'!F17:F193,"ok")</f>
        <v>0</v>
      </c>
      <c r="F197" s="302">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531" zoomScale="70" zoomScaleSheetLayoutView="70" workbookViewId="0">
      <selection activeCell="F543" sqref="F54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2" t="s">
        <v>179</v>
      </c>
      <c r="B7" s="332"/>
      <c r="C7" s="332"/>
      <c r="D7" s="332"/>
      <c r="E7" s="332"/>
      <c r="F7" s="332"/>
      <c r="G7" s="125"/>
    </row>
    <row r="8" spans="1:7" ht="29.25" x14ac:dyDescent="0.45">
      <c r="A8" s="333" t="str">
        <f>'Page de garde'!D18</f>
        <v>Bizerte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 xml:space="preserve"> 0</v>
      </c>
      <c r="D30" s="95"/>
      <c r="E30" s="94"/>
      <c r="F30" s="204"/>
    </row>
    <row r="31" spans="1:8" x14ac:dyDescent="0.3">
      <c r="A31" s="70" t="s">
        <v>401</v>
      </c>
      <c r="B31" s="130">
        <v>0</v>
      </c>
      <c r="C31" s="136"/>
      <c r="D31" s="95"/>
      <c r="E31" s="94"/>
      <c r="F31" s="204"/>
    </row>
    <row r="32" spans="1:8" ht="45" x14ac:dyDescent="0.3">
      <c r="A32" s="70" t="s">
        <v>152</v>
      </c>
      <c r="B32" s="130">
        <v>0</v>
      </c>
      <c r="C32" s="136"/>
      <c r="D32" s="137"/>
      <c r="E32" s="94"/>
      <c r="F32" s="204"/>
    </row>
    <row r="33" spans="1:7" ht="30" x14ac:dyDescent="0.3">
      <c r="A33" s="4" t="s">
        <v>51</v>
      </c>
      <c r="B33" s="130">
        <v>0</v>
      </c>
      <c r="C33" s="136"/>
      <c r="D33" s="240"/>
      <c r="E33" s="94"/>
      <c r="F33" s="204"/>
    </row>
    <row r="34" spans="1:7" ht="82.5" x14ac:dyDescent="0.3">
      <c r="A34" s="216" t="s">
        <v>153</v>
      </c>
      <c r="B34" s="130" t="s">
        <v>32</v>
      </c>
      <c r="C34" s="136" t="str">
        <f>IF(B34=0," -5"," 0")</f>
        <v xml:space="preserve"> 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 xml:space="preserve"> 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 xml:space="preserve"> 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 xml:space="preserve"> 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 xml:space="preserve"> 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 xml:space="preserve"> 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 xml:space="preserve"> 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3"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t="str">
        <f>IF(B528=0, -5," 0")</f>
        <v xml:space="preserve"> 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bM48fF9c6XzSyykWTcTX3N9iTfrZymq/oeRIQMDFFlmJIAttwOEhr2Zu6BP1i57meJ01SVplgPtSbSUFAF5lw==" saltValue="xSTU42CjwXVu8Z38pV5N1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2" t="s">
        <v>50</v>
      </c>
      <c r="B6" s="352"/>
      <c r="C6" s="352"/>
      <c r="D6" s="352"/>
      <c r="E6" s="352"/>
      <c r="F6" s="352"/>
      <c r="G6" s="125"/>
    </row>
    <row r="7" spans="1:7" s="12" customFormat="1" ht="21.75" customHeight="1" x14ac:dyDescent="0.45">
      <c r="A7" s="333" t="e">
        <f>#REF!</f>
        <v>#REF!</v>
      </c>
      <c r="B7" s="333"/>
      <c r="C7" s="333"/>
      <c r="D7" s="333"/>
      <c r="E7" s="333"/>
      <c r="F7" s="333"/>
      <c r="G7" s="125"/>
    </row>
    <row r="8" spans="1:7" s="12" customFormat="1" ht="24" x14ac:dyDescent="0.45">
      <c r="A8" s="14" t="s">
        <v>42</v>
      </c>
      <c r="B8" s="353">
        <f>'A4 Exploitation'!B9:F9</f>
        <v>0</v>
      </c>
      <c r="C8" s="353"/>
      <c r="D8" s="353"/>
      <c r="E8" s="353"/>
      <c r="F8" s="353"/>
      <c r="G8" s="125"/>
    </row>
    <row r="9" spans="1:7" s="12" customFormat="1" ht="24" x14ac:dyDescent="0.45">
      <c r="A9" s="15" t="s">
        <v>44</v>
      </c>
      <c r="B9" s="354">
        <f>'A4 Exploitation'!B10:F10</f>
        <v>0</v>
      </c>
      <c r="C9" s="354"/>
      <c r="D9" s="354"/>
      <c r="E9" s="354"/>
      <c r="F9" s="354"/>
      <c r="G9" s="125"/>
    </row>
    <row r="10" spans="1:7" s="12" customFormat="1" ht="24" x14ac:dyDescent="0.45">
      <c r="A10" s="14" t="s">
        <v>43</v>
      </c>
      <c r="B10" s="351">
        <f>'A4 Exploitation'!A8:F8</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45">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44">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44">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4">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44">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44">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4">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44">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44">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44">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45">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44">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44">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44">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301" t="e">
        <f>E197/F197</f>
        <v>#DIV/0!</v>
      </c>
      <c r="E197" s="302">
        <f>COUNTIF('A3 Technique'!F17:F193,"ok")</f>
        <v>0</v>
      </c>
      <c r="F197" s="302">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2018-06-23T08:14:38Z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