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M Béni Khalled\2019\7\"/>
    </mc:Choice>
  </mc:AlternateContent>
  <bookViews>
    <workbookView xWindow="0" yWindow="0" windowWidth="20490" windowHeight="7155" tabRatio="916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600" i="48" l="1"/>
  <c r="D599" i="48"/>
  <c r="D597" i="48"/>
  <c r="D596" i="48"/>
  <c r="D596" i="44" l="1"/>
  <c r="D597" i="44" s="1"/>
  <c r="D557" i="44"/>
  <c r="D579" i="44"/>
  <c r="B10" i="47" l="1"/>
  <c r="B9" i="47"/>
  <c r="B8" i="47"/>
  <c r="B10" i="45"/>
  <c r="B9" i="45"/>
  <c r="B8" i="45"/>
  <c r="E710" i="48"/>
  <c r="E657" i="48"/>
  <c r="E43" i="48"/>
  <c r="B112" i="29"/>
  <c r="B111" i="29"/>
  <c r="F710" i="48" l="1"/>
  <c r="E689" i="48"/>
  <c r="F689" i="48"/>
  <c r="F657" i="48"/>
  <c r="F595" i="48"/>
  <c r="E595" i="48"/>
  <c r="D595" i="48" s="1"/>
  <c r="B595" i="48" s="1"/>
  <c r="F555" i="48"/>
  <c r="E555" i="48"/>
  <c r="F515" i="48"/>
  <c r="E515" i="48"/>
  <c r="F466" i="48"/>
  <c r="E466" i="48"/>
  <c r="F419" i="48"/>
  <c r="E419" i="48"/>
  <c r="D419" i="48" s="1"/>
  <c r="B419" i="48" s="1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D704" i="48" s="1"/>
  <c r="D705" i="48" s="1"/>
  <c r="A694" i="48"/>
  <c r="C684" i="48"/>
  <c r="C677" i="48"/>
  <c r="C672" i="48"/>
  <c r="A666" i="48"/>
  <c r="C654" i="48"/>
  <c r="C648" i="48"/>
  <c r="C646" i="48"/>
  <c r="C634" i="48"/>
  <c r="D639" i="48" s="1"/>
  <c r="D640" i="48" s="1"/>
  <c r="C628" i="48"/>
  <c r="C627" i="48"/>
  <c r="C621" i="48"/>
  <c r="D629" i="48" s="1"/>
  <c r="D630" i="48" s="1"/>
  <c r="C615" i="48"/>
  <c r="C612" i="48"/>
  <c r="D616" i="48" s="1"/>
  <c r="A603" i="48"/>
  <c r="C590" i="48"/>
  <c r="C586" i="48"/>
  <c r="C583" i="48"/>
  <c r="C576" i="48"/>
  <c r="C575" i="48"/>
  <c r="C573" i="48"/>
  <c r="C572" i="48"/>
  <c r="D578" i="48" s="1"/>
  <c r="D579" i="48" s="1"/>
  <c r="A564" i="48"/>
  <c r="C552" i="48"/>
  <c r="C545" i="48"/>
  <c r="C544" i="48"/>
  <c r="C543" i="48"/>
  <c r="C540" i="48"/>
  <c r="D532" i="48"/>
  <c r="D533" i="48" s="1"/>
  <c r="C530" i="48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D385" i="48"/>
  <c r="D386" i="48" s="1"/>
  <c r="C382" i="48"/>
  <c r="C378" i="48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D339" i="48" s="1"/>
  <c r="D340" i="48" s="1"/>
  <c r="C324" i="48"/>
  <c r="C322" i="48"/>
  <c r="D316" i="48"/>
  <c r="D317" i="48" s="1"/>
  <c r="C314" i="48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D261" i="48" s="1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D223" i="48" s="1"/>
  <c r="D224" i="48" s="1"/>
  <c r="D199" i="48"/>
  <c r="D200" i="48" s="1"/>
  <c r="C197" i="48"/>
  <c r="C195" i="48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7" i="48"/>
  <c r="D26" i="48"/>
  <c r="A16" i="48"/>
  <c r="A8" i="48"/>
  <c r="D710" i="48" l="1"/>
  <c r="B710" i="48" s="1"/>
  <c r="D711" i="48" s="1"/>
  <c r="D689" i="48"/>
  <c r="B689" i="48" s="1"/>
  <c r="D690" i="48" s="1"/>
  <c r="D691" i="48" s="1"/>
  <c r="B102" i="29" s="1"/>
  <c r="D657" i="48"/>
  <c r="B657" i="48" s="1"/>
  <c r="D658" i="48" s="1"/>
  <c r="D659" i="48" s="1"/>
  <c r="B91" i="29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244" i="48" s="1"/>
  <c r="D245" i="48" s="1"/>
  <c r="B56" i="29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262" i="48"/>
  <c r="D617" i="48"/>
  <c r="D420" i="48"/>
  <c r="C124" i="44"/>
  <c r="C96" i="44"/>
  <c r="D661" i="48" l="1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B36" i="29" s="1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D714" i="48"/>
  <c r="D712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718" i="48" l="1"/>
  <c r="D719" i="48" s="1"/>
  <c r="D715" i="48"/>
  <c r="B107" i="29" s="1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D165" i="47" s="1"/>
  <c r="D166" i="47" s="1"/>
  <c r="C148" i="47"/>
  <c r="C146" i="47"/>
  <c r="C144" i="47"/>
  <c r="C143" i="47"/>
  <c r="C132" i="47"/>
  <c r="C131" i="47"/>
  <c r="C128" i="47"/>
  <c r="D134" i="47" s="1"/>
  <c r="D135" i="47" s="1"/>
  <c r="C116" i="47"/>
  <c r="C115" i="47"/>
  <c r="C110" i="47"/>
  <c r="C109" i="47"/>
  <c r="D118" i="47" s="1"/>
  <c r="D119" i="47" s="1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D58" i="47" s="1"/>
  <c r="D59" i="47" s="1"/>
  <c r="C37" i="47"/>
  <c r="D42" i="47" s="1"/>
  <c r="D43" i="47" s="1"/>
  <c r="C26" i="47"/>
  <c r="D33" i="47" s="1"/>
  <c r="D34" i="47" s="1"/>
  <c r="D22" i="47"/>
  <c r="D23" i="47" s="1"/>
  <c r="A7" i="47"/>
  <c r="F213" i="45"/>
  <c r="E213" i="45"/>
  <c r="C207" i="45"/>
  <c r="D210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C116" i="45"/>
  <c r="C115" i="45"/>
  <c r="C110" i="45"/>
  <c r="C109" i="45"/>
  <c r="C98" i="45"/>
  <c r="C96" i="45"/>
  <c r="C93" i="45"/>
  <c r="C92" i="45"/>
  <c r="C91" i="45"/>
  <c r="C77" i="45"/>
  <c r="C76" i="45"/>
  <c r="C72" i="45"/>
  <c r="C67" i="45"/>
  <c r="D68" i="45" s="1"/>
  <c r="D69" i="45" s="1"/>
  <c r="C57" i="45"/>
  <c r="C55" i="45"/>
  <c r="C52" i="45"/>
  <c r="C51" i="45"/>
  <c r="C50" i="45"/>
  <c r="D58" i="45" s="1"/>
  <c r="D59" i="45" s="1"/>
  <c r="C37" i="45"/>
  <c r="D42" i="45" s="1"/>
  <c r="D43" i="45" s="1"/>
  <c r="C26" i="45"/>
  <c r="D33" i="45" s="1"/>
  <c r="D34" i="45" s="1"/>
  <c r="D22" i="45"/>
  <c r="D23" i="45" s="1"/>
  <c r="A7" i="45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134" i="45" l="1"/>
  <c r="D135" i="45" s="1"/>
  <c r="D100" i="45"/>
  <c r="D101" i="45" s="1"/>
  <c r="D79" i="45"/>
  <c r="D80" i="45" s="1"/>
  <c r="D385" i="44"/>
  <c r="D386" i="44" s="1"/>
  <c r="D182" i="44"/>
  <c r="D183" i="44" s="1"/>
  <c r="B50" i="29" s="1"/>
  <c r="B12" i="48"/>
  <c r="B31" i="29"/>
  <c r="B25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578" i="44"/>
  <c r="D616" i="44"/>
  <c r="D617" i="44" s="1"/>
  <c r="D199" i="44"/>
  <c r="D200" i="44" s="1"/>
  <c r="D629" i="44"/>
  <c r="D630" i="44" s="1"/>
  <c r="D339" i="44"/>
  <c r="D340" i="44" s="1"/>
  <c r="D223" i="44"/>
  <c r="D224" i="44" s="1"/>
  <c r="D213" i="47"/>
  <c r="D214" i="47"/>
  <c r="D215" i="47" s="1"/>
  <c r="B11" i="47" s="1"/>
  <c r="D211" i="47"/>
  <c r="D211" i="45"/>
  <c r="D658" i="44"/>
  <c r="D659" i="44" s="1"/>
  <c r="D241" i="44"/>
  <c r="D296" i="44"/>
  <c r="D297" i="44" s="1"/>
  <c r="D420" i="44"/>
  <c r="D467" i="44"/>
  <c r="D468" i="44" s="1"/>
  <c r="D690" i="44"/>
  <c r="D691" i="44" s="1"/>
  <c r="B101" i="29" s="1"/>
  <c r="D711" i="44"/>
  <c r="D714" i="44" s="1"/>
  <c r="D556" i="44"/>
  <c r="D515" i="44"/>
  <c r="B515" i="44" s="1"/>
  <c r="D516" i="44" s="1"/>
  <c r="D517" i="44" s="1"/>
  <c r="B80" i="29" s="1"/>
  <c r="D362" i="44"/>
  <c r="D363" i="44" s="1"/>
  <c r="D127" i="44"/>
  <c r="B127" i="44" s="1"/>
  <c r="D128" i="44" s="1"/>
  <c r="D129" i="44" s="1"/>
  <c r="B45" i="29" s="1"/>
  <c r="D44" i="44"/>
  <c r="D47" i="44" s="1"/>
  <c r="D48" i="44" s="1"/>
  <c r="B40" i="29" s="1"/>
  <c r="D423" i="44" l="1"/>
  <c r="D424" i="44" s="1"/>
  <c r="B70" i="29" s="1"/>
  <c r="D717" i="44"/>
  <c r="B35" i="29" s="1"/>
  <c r="D214" i="45"/>
  <c r="D215" i="45" s="1"/>
  <c r="D599" i="44"/>
  <c r="D244" i="44"/>
  <c r="D245" i="44" s="1"/>
  <c r="B55" i="29" s="1"/>
  <c r="D661" i="44"/>
  <c r="D662" i="44" s="1"/>
  <c r="B95" i="29" s="1"/>
  <c r="D299" i="44"/>
  <c r="D300" i="44" s="1"/>
  <c r="B60" i="29" s="1"/>
  <c r="D712" i="44"/>
  <c r="D242" i="44"/>
  <c r="D559" i="44"/>
  <c r="D560" i="44" s="1"/>
  <c r="B85" i="29" s="1"/>
  <c r="D470" i="44"/>
  <c r="D471" i="44" s="1"/>
  <c r="B75" i="29" s="1"/>
  <c r="D421" i="44"/>
  <c r="D365" i="44"/>
  <c r="D366" i="44" s="1"/>
  <c r="B65" i="29" s="1"/>
  <c r="D45" i="44"/>
  <c r="D715" i="44"/>
  <c r="B106" i="29" s="1"/>
  <c r="D600" i="44" l="1"/>
  <c r="B90" i="29" s="1"/>
  <c r="B11" i="45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<sst xmlns="http://schemas.openxmlformats.org/spreadsheetml/2006/main" count="2654" uniqueCount="545">
  <si>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</si>
  <si>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</si>
  <si>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</si>
  <si>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</si>
  <si>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</si>
  <si>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</si>
  <si>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</si>
  <si>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</si>
  <si>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</si>
  <si>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</si>
  <si>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</si>
  <si>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</si>
  <si>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</si>
  <si>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</si>
  <si>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</si>
  <si>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</si>
  <si>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</si>
  <si>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</si>
  <si>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</si>
  <si>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</si>
  <si>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</si>
  <si>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</si>
  <si>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</si>
  <si>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</si>
  <si>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</si>
  <si>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</si>
  <si>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</si>
  <si>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</si>
  <si>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</si>
  <si>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</si>
  <si>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</si>
  <si>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</si>
  <si>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</si>
  <si>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</si>
  <si>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</si>
  <si>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</si>
  <si>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</si>
  <si>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</si>
  <si>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</si>
  <si>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</si>
  <si>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</si>
  <si>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</si>
  <si>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</si>
  <si>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</si>
  <si>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</si>
  <si>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</si>
  <si>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</si>
  <si>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</si>
  <si>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</si>
  <si>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</si>
  <si>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</si>
  <si>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</si>
  <si>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</si>
  <si>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</si>
  <si>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</si>
  <si>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</si>
  <si>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</si>
  <si>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</si>
  <si>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</si>
  <si>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</si>
  <si>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</si>
  <si>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</si>
  <si>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</si>
  <si>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</si>
  <si>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</si>
  <si>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</si>
  <si>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</si>
  <si>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</si>
  <si>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</si>
  <si>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</si>
  <si>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</si>
  <si>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</si>
  <si>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</si>
  <si>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</si>
  <si>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</si>
  <si>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</si>
  <si>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</si>
  <si>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</si>
  <si>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</si>
  <si>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</si>
  <si>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</si>
  <si>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</si>
  <si>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</si>
  <si>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</si>
  <si>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</si>
  <si>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</si>
  <si>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</si>
  <si>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</si>
  <si>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</si>
  <si>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</si>
  <si>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</si>
  <si>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</si>
  <si>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</si>
  <si>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</si>
  <si>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</si>
  <si>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</si>
  <si>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</si>
  <si>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</si>
  <si>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</si>
  <si>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</si>
  <si>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</si>
  <si>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</si>
  <si>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</si>
  <si>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</si>
  <si>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</si>
  <si>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</si>
  <si>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</si>
  <si>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</si>
  <si>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</si>
  <si>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</si>
  <si>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</si>
  <si>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</si>
  <si>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</si>
  <si>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</si>
  <si>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</si>
  <si>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</si>
  <si>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</si>
  <si>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</si>
  <si>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</si>
  <si>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</si>
  <si>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</si>
  <si>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</si>
  <si>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</si>
  <si>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</si>
  <si>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</si>
  <si>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</si>
  <si>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</si>
  <si>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</si>
  <si>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</si>
  <si>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</si>
  <si>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</si>
  <si>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</si>
  <si>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</si>
  <si>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</si>
  <si>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</si>
  <si>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</si>
  <si>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</si>
  <si>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</si>
  <si>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</si>
  <si>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</si>
  <si>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</si>
  <si>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</si>
  <si>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</si>
  <si>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</si>
  <si>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</si>
  <si>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</si>
  <si>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</si>
  <si>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</si>
  <si>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</si>
  <si>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</si>
  <si>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</si>
  <si>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</si>
  <si>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</si>
  <si>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</si>
  <si>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</si>
  <si>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</si>
  <si>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</si>
  <si>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</si>
  <si>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</si>
  <si>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</si>
  <si>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</si>
  <si>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</si>
  <si>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</si>
  <si>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</si>
  <si>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</si>
  <si>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</si>
  <si>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</si>
  <si>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</si>
  <si>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</si>
  <si>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</si>
  <si>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</si>
  <si>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</si>
  <si>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</si>
  <si>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</si>
  <si>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</si>
  <si>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</si>
  <si>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</si>
  <si>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</si>
  <si>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</si>
  <si>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</si>
  <si>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</si>
  <si>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</si>
  <si>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</si>
  <si>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</si>
  <si>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</si>
  <si>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</si>
  <si>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</si>
  <si>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</si>
  <si>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</si>
  <si>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</si>
  <si>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</si>
  <si>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</si>
  <si>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</si>
  <si>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</si>
  <si>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</si>
  <si>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</si>
  <si>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</si>
  <si>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</si>
  <si>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</si>
  <si>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</si>
  <si>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</si>
  <si>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</si>
  <si>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</si>
  <si>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</si>
  <si>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</si>
  <si>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</si>
  <si>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</si>
  <si>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</si>
  <si>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</si>
  <si>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</si>
  <si>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</si>
  <si>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</si>
  <si>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</si>
  <si>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</si>
  <si>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</si>
  <si>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</si>
  <si>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</si>
  <si>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</si>
  <si>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</si>
  <si>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</si>
  <si>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</si>
  <si>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</si>
  <si>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</si>
  <si>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</si>
  <si>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</si>
  <si>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</si>
  <si>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</si>
  <si>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</si>
  <si>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</si>
  <si>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</si>
  <si>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</si>
  <si>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</si>
  <si>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</si>
  <si>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</si>
  <si>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</si>
  <si>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</si>
  <si>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</si>
  <si>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</si>
  <si>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</si>
  <si>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</si>
  <si>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</si>
  <si>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</si>
  <si>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</si>
  <si>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</si>
  <si>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</si>
  <si>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</si>
  <si>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</si>
  <si>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</si>
  <si>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</si>
  <si>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</si>
  <si>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</si>
  <si>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</si>
  <si>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</si>
  <si>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</si>
  <si>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</si>
  <si>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</si>
  <si>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</si>
  <si>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</si>
  <si>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</si>
  <si>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</si>
  <si>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</si>
  <si>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</si>
  <si>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</si>
  <si>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</si>
  <si>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</si>
  <si>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</si>
  <si>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</si>
  <si>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</si>
  <si>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</si>
  <si>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</si>
  <si>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</si>
  <si>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</si>
  <si>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</si>
  <si>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</si>
  <si>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</si>
  <si>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</si>
  <si>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</si>
  <si>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</si>
  <si>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</si>
  <si>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</si>
  <si>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</si>
  <si>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</si>
  <si>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</si>
  <si>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</si>
  <si>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</si>
  <si>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</si>
  <si>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</si>
  <si>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</si>
  <si>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</si>
  <si>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</si>
  <si>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</si>
  <si>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</si>
  <si>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</si>
  <si>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</si>
  <si>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</si>
  <si>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</si>
  <si>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</si>
  <si>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</si>
  <si>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</si>
  <si>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</si>
  <si>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</si>
  <si>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</si>
  <si>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</si>
  <si>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</si>
  <si>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</si>
  <si>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</si>
  <si>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</si>
  <si>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</si>
  <si>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</si>
  <si>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</si>
  <si>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</si>
  <si>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</si>
  <si>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</si>
  <si>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</si>
  <si>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</si>
  <si>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</si>
  <si>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</si>
  <si>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</si>
  <si>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</si>
  <si>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</si>
  <si>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</si>
  <si>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</si>
  <si>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</si>
  <si>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</si>
  <si>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</si>
  <si>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</si>
  <si>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</si>
  <si>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</si>
  <si>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</si>
  <si>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</si>
  <si>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</si>
  <si>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</si>
  <si>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</si>
  <si>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</si>
  <si>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</si>
  <si>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</si>
  <si>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</si>
  <si>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</si>
  <si>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</si>
  <si>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</si>
  <si>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</si>
  <si>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</si>
  <si>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</si>
  <si>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</si>
  <si>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</si>
  <si>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</si>
  <si>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</si>
  <si>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</si>
  <si>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</si>
  <si>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</si>
  <si>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</si>
  <si>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</si>
  <si>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</si>
  <si>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</si>
  <si>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</si>
  <si>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</si>
  <si>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</si>
  <si>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</si>
  <si>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</si>
  <si>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</si>
  <si>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</si>
  <si>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</si>
  <si>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</si>
  <si>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</si>
  <si>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</si>
  <si>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</si>
  <si>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</si>
  <si>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</si>
  <si>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</si>
  <si>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</si>
  <si>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</si>
  <si>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</si>
  <si>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</si>
  <si>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</si>
  <si>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</si>
  <si>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</si>
  <si>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</si>
  <si>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</si>
  <si>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</si>
  <si>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</si>
  <si>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</si>
  <si>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</si>
  <si>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</si>
  <si>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</si>
  <si>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</si>
  <si>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</si>
  <si>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</si>
  <si>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</si>
  <si>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</si>
  <si>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</si>
  <si>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</si>
  <si>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</si>
  <si>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</si>
  <si>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</si>
  <si>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</si>
  <si>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</si>
  <si>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</si>
  <si>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</si>
  <si>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</si>
  <si>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</si>
  <si>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</si>
  <si>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</si>
  <si>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</si>
  <si>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</si>
  <si>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</si>
  <si>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</si>
  <si>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</si>
  <si>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</si>
  <si>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</si>
  <si>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</si>
  <si>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</si>
  <si>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</si>
  <si>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</si>
  <si>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</si>
  <si>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</si>
  <si>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</si>
  <si>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</si>
  <si>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</si>
  <si>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</si>
  <si>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</si>
  <si>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</si>
  <si>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</si>
  <si>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</si>
  <si>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</si>
  <si>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</si>
  <si>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</si>
  <si>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</si>
  <si>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</si>
  <si>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</si>
  <si>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</si>
  <si>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</si>
  <si>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</si>
  <si>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</si>
  <si>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</si>
  <si>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</si>
  <si>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</si>
  <si>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</si>
  <si>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</si>
  <si>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</si>
  <si>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</si>
  <si>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</si>
  <si>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</si>
  <si>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</si>
  <si>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</si>
  <si>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</si>
  <si>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</si>
  <si>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</si>
  <si>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</si>
  <si>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</si>
  <si>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</si>
  <si>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</si>
  <si>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</si>
  <si>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</si>
  <si>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</si>
  <si>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</si>
  <si>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</si>
  <si>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</si>
  <si>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</si>
  <si>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</si>
  <si>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</si>
  <si>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</si>
  <si>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</si>
  <si>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</si>
  <si>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</si>
  <si>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</si>
  <si>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>BENI KHALLED</t>
  </si>
  <si>
    <t>Assurer le rabotage de cet élément.</t>
  </si>
  <si>
    <t>Le poids des pains n'était pas conforme. Un mail à était envoyé au fournisseur.
Pain semoule: 184g
Pain léger: 164g
Pain sans sel: 186g
Pain au son: 186g
Pain céréale: 178g</t>
  </si>
  <si>
    <t>Renforcer le contrôle du poids des pains.</t>
  </si>
  <si>
    <t>Renforcer le nettoyage.</t>
  </si>
  <si>
    <t>Procéder au changement de l'huile de friture.</t>
  </si>
  <si>
    <t>Présence de cadavres de mouches dans les meubles d'exposition.</t>
  </si>
  <si>
    <t>Présence de deux morceaux de chamia "HALWA CHAMIA NATURE" réemballés le jour de l'audit.</t>
  </si>
  <si>
    <t>Les employés assurent le traitement et la vente au niveau de plusieurs rayons (charcuterie/fromage, traiteur, boucherie, boul/pât, Poissonnerie et FLEG).</t>
  </si>
  <si>
    <t>Dépassement de la durée de vie après entame pour le fromage "Gruyère Meriah" entamé le 27/05/19 (47 jours).</t>
  </si>
  <si>
    <t>Veuillez respecter les durées de vie des produits.</t>
  </si>
  <si>
    <t>Présence de deux morceaux de beurre "Délice" dont l'étiquette balance était illisible.</t>
  </si>
  <si>
    <t>Renforcer le contrôle de l'étiquetage des produits.</t>
  </si>
  <si>
    <t>Le produit "Gruyère Meriah" entamé le 27/07/19 n'était pas tracé.
Absence de l'enregistrement de la traçabilité du fromage "Kaiser Jaune" emballé à la date du 11/07/19.</t>
  </si>
  <si>
    <t>Procéder à l'enregistrement de tous les produits utilisés sur les feuilles de traçabilité.</t>
  </si>
  <si>
    <t>Veuillez maintenir ces produits à une température &lt; 4°C.</t>
  </si>
  <si>
    <t>Les produits TRAD exposés au niveau du rayon n'étaient pas protégés.</t>
  </si>
  <si>
    <t>Veuillez protéger ces produits par du film étirable.</t>
  </si>
  <si>
    <t>Le glaçage des produits exposés sur l'étal n'était pas satisfaisant.</t>
  </si>
  <si>
    <t>Renforcer le glaçage.</t>
  </si>
  <si>
    <t>Développement de la moisissure sur le mur à coté de l'étal ainsi qu'au niveau des fissures localisés sur la planche de découpes.</t>
  </si>
  <si>
    <t>Veuillez renforcer le nettoyage.</t>
  </si>
  <si>
    <t>Veuillez donner plus d'importance à l'enregistrement de la traçabilité des produits.</t>
  </si>
  <si>
    <t>Absence de produit de nettoyage au niveau du rayon.</t>
  </si>
  <si>
    <t>Fournir les produits de nettoyage nécessaires.</t>
  </si>
  <si>
    <t>Certaines caisses n'étaient pas propres le jour de l'audit.</t>
  </si>
  <si>
    <t>Veuillez assurer le suivi et l'enregistrement des températures à cœur de la chaine du froid.</t>
  </si>
  <si>
    <t>Les étagères de pâtes, semoules, farine et sucre n'étaient pas propres le jour de l'audit.</t>
  </si>
  <si>
    <t>La DLC était dépassée pour deux margarine "Savoureuse" depuis le 10/07/19 et pour un pot de yaourt "Délice cerise" depuis le 22/06/19.</t>
  </si>
  <si>
    <t>Renforcer le contrôle des DLC des produits.</t>
  </si>
  <si>
    <t>Certains employés des rayons PFT n'ont pas assisté à une formation en BPH.</t>
  </si>
  <si>
    <t>Veuillez former les employés.</t>
  </si>
  <si>
    <t>Absence de la feuille de procédure de destruction des produits.</t>
  </si>
  <si>
    <t>Télécharger et afficher la feuille de destruction des produits.</t>
  </si>
  <si>
    <t>Absence de savon liquide au niveau du distributeur savon de la salle de pause.</t>
  </si>
  <si>
    <t>Fournir du savon liquide.</t>
  </si>
  <si>
    <t>M Souheil DRAOUI et Mme Imen SLITI</t>
  </si>
  <si>
    <t>Directeur magasin et chefs rayons</t>
  </si>
  <si>
    <t>Veuillez réduire l'espace sous la porte de réception.</t>
  </si>
  <si>
    <t>Le taux d'hygromètrie était de 57% &lt; 65%, conforme.</t>
  </si>
  <si>
    <t>Présence d'une lampe d'éclairage non fonctionnelle au niveau du meuble froid d'exposition des yaourts.</t>
  </si>
  <si>
    <t>Remplacer la lampe non fonctionnelle.</t>
  </si>
  <si>
    <t>Le sol était ébréché à l'entrée de la CF(-).</t>
  </si>
  <si>
    <t>Assurer la réparation.</t>
  </si>
  <si>
    <t>La jointure de l'un des four était usée.</t>
  </si>
  <si>
    <t>Veuillez remplacer cet élément.</t>
  </si>
  <si>
    <t>Absence de laboratoire</t>
  </si>
  <si>
    <t>Les meubles d'exposition à température ambiante n'étaient pas bien protégés.</t>
  </si>
  <si>
    <t>Protéger la totalité du meuble d'exposition.</t>
  </si>
  <si>
    <t>Maintenir les produits exposés à une température &lt; 4°C.</t>
  </si>
  <si>
    <t>Le meuble froid d'exposition des produits de la mer surgelés était en panne.</t>
  </si>
  <si>
    <t>Présence d'un pot de Bigorneau Mariné dont l'étiquetage fournisseur n'était pas lisible.</t>
  </si>
  <si>
    <t>Avertir le fournisseur.</t>
  </si>
  <si>
    <t>Absence de distributeur papier essuie mains au niveau des sanitaires des femmes.</t>
  </si>
  <si>
    <t>Installer un distributeur papier essuie mains.</t>
  </si>
  <si>
    <t>Remplacer ces éléments.</t>
  </si>
  <si>
    <t>Présence de raticide libre jeté par terre dans la réserve PGC.</t>
  </si>
  <si>
    <t>Veuillez demander au prestataire de placer les raticides dans les ports appâts.</t>
  </si>
  <si>
    <t>Présence de givre dans la CF(-) boulangerie.</t>
  </si>
  <si>
    <t>L'enregistrement de la température à cœur au niveau de la CF(+) n'était pas réalisé pour le mois de juin 2019.</t>
  </si>
  <si>
    <t>Les vitres de la rôtissoire n'étaient pas propres le jour de l'audit.</t>
  </si>
  <si>
    <t>L'huile de friture était d'aspect brunâtre.</t>
  </si>
  <si>
    <t>Veuillez interdire le réemballage des produits.</t>
  </si>
  <si>
    <t>Le températures à cœur des produits (viandes et volailles) exposés TRAD n'étaient pas satisfaisantes.
T habra: 7,6°C
T merguez: 6,1°C
T foie de bœuf:7,4°C</t>
  </si>
  <si>
    <t>Présence d'un ravier de foie de bœuf dépourvu d'égouttoir et le produit baigne dans l'exsudat.</t>
  </si>
  <si>
    <t>Veuillez mettre en place des égouttoirs afin d'assurer la séparation entre le produits et les sérosités.</t>
  </si>
  <si>
    <t>Aménager l'emplacement des chambres froides.</t>
  </si>
  <si>
    <t>Maintenir les produits à une température de 3°C à 4°C</t>
  </si>
  <si>
    <t>T affichée: 4,5°C
T mesurée: varie entre 6°C et 8°C</t>
  </si>
  <si>
    <t>La filmeuse n'était pas propre le jour de l'audit.</t>
  </si>
  <si>
    <t>Assurer le nettoyage.</t>
  </si>
  <si>
    <t>Présence de fissures excessives sur le billot destiné à la découpe des fruits.</t>
  </si>
  <si>
    <t>Absence d'enregistrement du N°Lot pour le produit "Pâté rectangle" sur la feuille de traçabilité du 11/07/19.
Absence de l'enregistrement des quantités vendus et casses sur les tableaux correspondants au niveau des feuilles de traçabilité.</t>
  </si>
  <si>
    <t>Veuillez enregistrer tous les paramètres relatifs aux produits (DF, DL et N°Lot) ainsi que les quantités vendus et casses sur les feuilles de traçabilités</t>
  </si>
  <si>
    <t>Assurer la séparation des rayons par l'affectation du personnel</t>
  </si>
  <si>
    <t>Manque d'enregistrement de la date de fin d'utilisation du carton de crevettes congelés décortiqués.
Le carton du produit "calamar anneau pané entamé le 31/05/19 contient au total 11 kg dont 4 kg étaient tracés et 7 kg absents.
Les quantités réceptionnées et les quantités vendues sont différentes.</t>
  </si>
  <si>
    <t>Egouttage d'eau depuis la conduite d'évacuation du condensat de l'évaporateur.</t>
  </si>
  <si>
    <t>Le respect de la marche en avant n'est pas assuré en raison de l'emplacement des CF viandes rouges et volailles (éloignées du laboratoire).</t>
  </si>
  <si>
    <t>Les piques prix au niveau des rayon boucherie, charcuterie/fromage étaient rouillés.</t>
  </si>
  <si>
    <t>La porte de la réception manquait d'étanchéité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</si>
</sst>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86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165" fontId="37" fillId="0" borderId="1" xfId="0" applyNumberFormat="1" applyFont="1" applyBorder="1" applyAlignment="1" applyProtection="1">
      <alignment horizontal="left" vertical="top" wrapText="1"/>
      <protection locked="0"/>
    </xf>
    <xf numFmtId="166" fontId="37" fillId="0" borderId="1" xfId="0" applyNumberFormat="1" applyFont="1" applyBorder="1" applyAlignment="1" applyProtection="1">
      <alignment wrapText="1"/>
      <protection locked="0"/>
    </xf>
    <xf numFmtId="165" fontId="29" fillId="0" borderId="6" xfId="2" applyNumberFormat="1" applyFont="1" applyBorder="1" applyAlignment="1">
      <alignment horizontal="center" vertical="center" wrapText="1"/>
    </xf>
    <xf numFmtId="10" fontId="28" fillId="8" borderId="5" xfId="2" applyNumberFormat="1" applyFont="1" applyFill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35" fillId="0" borderId="0" xfId="0" applyFont="1" applyAlignment="1" applyProtection="1">
      <alignment horizontal="center" wrapText="1"/>
      <protection locked="0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62595280"/>
        <c:axId val="-562592016"/>
      </c:barChart>
      <c:catAx>
        <c:axId val="-562595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62592016"/>
        <c:crosses val="autoZero"/>
        <c:auto val="1"/>
        <c:lblAlgn val="ctr"/>
        <c:lblOffset val="100"/>
        <c:noMultiLvlLbl val="0"/>
      </c:catAx>
      <c:valAx>
        <c:axId val="-562592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62595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0.97826086956521741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54258800"/>
        <c:axId val="-454251728"/>
      </c:barChart>
      <c:catAx>
        <c:axId val="-454258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54251728"/>
        <c:crosses val="autoZero"/>
        <c:auto val="1"/>
        <c:lblAlgn val="ctr"/>
        <c:lblOffset val="100"/>
        <c:noMultiLvlLbl val="0"/>
      </c:catAx>
      <c:valAx>
        <c:axId val="-4542517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54258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0.97619047619047616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22789664"/>
        <c:axId val="-522794016"/>
      </c:barChart>
      <c:catAx>
        <c:axId val="-522789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22794016"/>
        <c:crosses val="autoZero"/>
        <c:auto val="1"/>
        <c:lblAlgn val="ctr"/>
        <c:lblOffset val="100"/>
        <c:noMultiLvlLbl val="0"/>
      </c:catAx>
      <c:valAx>
        <c:axId val="-522794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22789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0.81081081081081086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22796192"/>
        <c:axId val="-522795648"/>
      </c:barChart>
      <c:catAx>
        <c:axId val="-52279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22795648"/>
        <c:crosses val="autoZero"/>
        <c:auto val="1"/>
        <c:lblAlgn val="ctr"/>
        <c:lblOffset val="100"/>
        <c:noMultiLvlLbl val="0"/>
      </c:catAx>
      <c:valAx>
        <c:axId val="-522795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22796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0.91176470588235292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52475840"/>
        <c:axId val="-652473120"/>
      </c:barChart>
      <c:catAx>
        <c:axId val="-652475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52473120"/>
        <c:crosses val="autoZero"/>
        <c:auto val="1"/>
        <c:lblAlgn val="ctr"/>
        <c:lblOffset val="100"/>
        <c:noMultiLvlLbl val="0"/>
      </c:catAx>
      <c:valAx>
        <c:axId val="-6524731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52475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0.9375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41569712"/>
        <c:axId val="-441567536"/>
      </c:barChart>
      <c:catAx>
        <c:axId val="-441569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41567536"/>
        <c:crosses val="autoZero"/>
        <c:auto val="1"/>
        <c:lblAlgn val="ctr"/>
        <c:lblOffset val="100"/>
        <c:noMultiLvlLbl val="0"/>
      </c:catAx>
      <c:valAx>
        <c:axId val="-441567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41569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41574064"/>
        <c:axId val="-441566992"/>
      </c:barChart>
      <c:catAx>
        <c:axId val="-441574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41566992"/>
        <c:crosses val="autoZero"/>
        <c:auto val="1"/>
        <c:lblAlgn val="ctr"/>
        <c:lblOffset val="100"/>
        <c:noMultiLvlLbl val="0"/>
      </c:catAx>
      <c:valAx>
        <c:axId val="-441566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41574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0.83333333333333337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41571344"/>
        <c:axId val="-441568624"/>
      </c:barChart>
      <c:catAx>
        <c:axId val="-44157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41568624"/>
        <c:crosses val="autoZero"/>
        <c:auto val="1"/>
        <c:lblAlgn val="ctr"/>
        <c:lblOffset val="100"/>
        <c:noMultiLvlLbl val="0"/>
      </c:catAx>
      <c:valAx>
        <c:axId val="-441568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41571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0.85984848484848486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382257744"/>
        <c:axId val="-382251216"/>
        <c:extLst xmlns:c16r2="http://schemas.microsoft.com/office/drawing/2015/06/chart"/>
      </c:barChart>
      <c:catAx>
        <c:axId val="-38225774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2251216"/>
        <c:crosses val="autoZero"/>
        <c:auto val="1"/>
        <c:lblAlgn val="ctr"/>
        <c:lblOffset val="100"/>
        <c:noMultiLvlLbl val="0"/>
      </c:catAx>
      <c:valAx>
        <c:axId val="-38225121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2257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0.71570833333333339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382260464"/>
        <c:axId val="-382261552"/>
        <c:extLst xmlns:c16r2="http://schemas.microsoft.com/office/drawing/2015/06/chart"/>
      </c:barChart>
      <c:catAx>
        <c:axId val="-382260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2261552"/>
        <c:crosses val="autoZero"/>
        <c:auto val="1"/>
        <c:lblAlgn val="ctr"/>
        <c:lblOffset val="100"/>
        <c:noMultiLvlLbl val="0"/>
      </c:catAx>
      <c:valAx>
        <c:axId val="-382261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82260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62593648"/>
        <c:axId val="-562591472"/>
      </c:barChart>
      <c:catAx>
        <c:axId val="-562593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62591472"/>
        <c:crosses val="autoZero"/>
        <c:auto val="1"/>
        <c:lblAlgn val="ctr"/>
        <c:lblOffset val="100"/>
        <c:noMultiLvlLbl val="0"/>
      </c:catAx>
      <c:valAx>
        <c:axId val="-562591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62593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0.94444444444444442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17110544"/>
        <c:axId val="-517107824"/>
      </c:barChart>
      <c:catAx>
        <c:axId val="-517110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17107824"/>
        <c:crosses val="autoZero"/>
        <c:auto val="1"/>
        <c:lblAlgn val="ctr"/>
        <c:lblOffset val="100"/>
        <c:noMultiLvlLbl val="0"/>
      </c:catAx>
      <c:valAx>
        <c:axId val="-517107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17110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0.94871794871794868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17107280"/>
        <c:axId val="-517115440"/>
      </c:barChart>
      <c:catAx>
        <c:axId val="-517107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17115440"/>
        <c:crosses val="autoZero"/>
        <c:auto val="1"/>
        <c:lblAlgn val="ctr"/>
        <c:lblOffset val="100"/>
        <c:noMultiLvlLbl val="0"/>
      </c:catAx>
      <c:valAx>
        <c:axId val="-517115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17107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0.39743589743589741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17115984"/>
        <c:axId val="-517106736"/>
      </c:barChart>
      <c:catAx>
        <c:axId val="-51711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17106736"/>
        <c:crosses val="autoZero"/>
        <c:auto val="1"/>
        <c:lblAlgn val="ctr"/>
        <c:lblOffset val="100"/>
        <c:noMultiLvlLbl val="0"/>
      </c:catAx>
      <c:valAx>
        <c:axId val="-517106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17115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0.79545454545454541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17101840"/>
        <c:axId val="-517103472"/>
      </c:barChart>
      <c:catAx>
        <c:axId val="-51710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17103472"/>
        <c:crosses val="autoZero"/>
        <c:auto val="1"/>
        <c:lblAlgn val="ctr"/>
        <c:lblOffset val="100"/>
        <c:noMultiLvlLbl val="0"/>
      </c:catAx>
      <c:valAx>
        <c:axId val="-517103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17101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0.73076923076923073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54246288"/>
        <c:axId val="-454249552"/>
      </c:barChart>
      <c:catAx>
        <c:axId val="-454246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54249552"/>
        <c:crosses val="autoZero"/>
        <c:auto val="1"/>
        <c:lblAlgn val="ctr"/>
        <c:lblOffset val="100"/>
        <c:noMultiLvlLbl val="0"/>
      </c:catAx>
      <c:valAx>
        <c:axId val="-454249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54246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0.9642857142857143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54256624"/>
        <c:axId val="-454244112"/>
      </c:barChart>
      <c:catAx>
        <c:axId val="-454256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54244112"/>
        <c:crosses val="autoZero"/>
        <c:auto val="1"/>
        <c:lblAlgn val="ctr"/>
        <c:lblOffset val="100"/>
        <c:noMultiLvlLbl val="0"/>
      </c:catAx>
      <c:valAx>
        <c:axId val="-454244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54256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54255536"/>
        <c:axId val="-454254992"/>
      </c:barChart>
      <c:catAx>
        <c:axId val="-454255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54254992"/>
        <c:crosses val="autoZero"/>
        <c:auto val="1"/>
        <c:lblAlgn val="ctr"/>
        <c:lblOffset val="100"/>
        <c:noMultiLvlLbl val="0"/>
      </c:catAx>
      <c:valAx>
        <c:axId val="-454254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54255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tabSelected="1" view="pageBreakPreview" topLeftCell="A23" zoomScaleSheetLayoutView="100" workbookViewId="0">
      <selection activeCell="I20" sqref="I20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62" t="s">
        <v>275</v>
      </c>
      <c r="B18" s="362"/>
      <c r="C18" s="362"/>
      <c r="D18" s="363" t="s">
        <v>465</v>
      </c>
      <c r="E18" s="363"/>
      <c r="F18" s="363"/>
      <c r="G18" s="363"/>
      <c r="H18" s="363"/>
      <c r="I18" s="363"/>
      <c r="J18" s="363"/>
      <c r="K18" s="363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64" t="s">
        <v>276</v>
      </c>
      <c r="B21" s="364"/>
      <c r="C21" s="364"/>
      <c r="D21" s="364"/>
      <c r="E21" s="364"/>
      <c r="F21" s="364"/>
      <c r="G21" s="364"/>
      <c r="H21" s="364"/>
      <c r="I21" s="364"/>
      <c r="J21" s="364"/>
      <c r="K21" s="364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58" t="s">
        <v>278</v>
      </c>
      <c r="C23" s="358"/>
      <c r="D23" s="42"/>
      <c r="E23" s="42"/>
      <c r="F23" s="42"/>
      <c r="G23" s="42"/>
      <c r="H23" s="42"/>
      <c r="I23" s="42"/>
      <c r="J23" t="str">
        <f>D18</f>
        <v>BENI KHALLED</v>
      </c>
    </row>
    <row r="24" spans="1:11" ht="33" customHeight="1" x14ac:dyDescent="0.25">
      <c r="A24" s="50" t="s">
        <v>279</v>
      </c>
      <c r="B24" s="360">
        <f>AVERAGE('A3 Exploitation'!D719,'A3 Technique'!D215)</f>
        <v>0.85984848484848486</v>
      </c>
      <c r="C24" s="360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60" t="e">
        <f>AVERAGE('A4 Exploitation'!D719,'A4 Technique'!D215)</f>
        <v>#DIV/0!</v>
      </c>
      <c r="C25" s="360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58" t="s">
        <v>281</v>
      </c>
      <c r="C29" s="358"/>
      <c r="D29" s="42"/>
      <c r="E29" s="42"/>
      <c r="F29" s="42"/>
      <c r="G29" s="42"/>
      <c r="H29" s="42"/>
      <c r="I29" s="42"/>
      <c r="J29" t="str">
        <f>D18</f>
        <v>BENI KHALLED</v>
      </c>
    </row>
    <row r="30" spans="1:11" ht="33" customHeight="1" x14ac:dyDescent="0.25">
      <c r="A30" s="50" t="s">
        <v>279</v>
      </c>
      <c r="B30" s="360">
        <f>'A3 Exploitation'!D719</f>
        <v>0.83333333333333337</v>
      </c>
      <c r="C30" s="360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60" t="e">
        <f>'A4 Exploitation'!D719</f>
        <v>#DIV/0!</v>
      </c>
      <c r="C31" s="360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61" t="s">
        <v>282</v>
      </c>
      <c r="C34" s="361"/>
      <c r="D34" s="42"/>
      <c r="E34" s="42"/>
      <c r="F34" s="42"/>
      <c r="G34" s="42"/>
      <c r="H34" s="42"/>
      <c r="I34" s="42"/>
      <c r="J34" t="str">
        <f>D18</f>
        <v>BENI KHALLED</v>
      </c>
    </row>
    <row r="35" spans="1:10" ht="33" customHeight="1" x14ac:dyDescent="0.25">
      <c r="A35" s="50" t="s">
        <v>279</v>
      </c>
      <c r="B35" s="360">
        <f>AVERAGE('A3 Exploitation'!D717, 'A3 Technique'!D213)</f>
        <v>0.71570833333333339</v>
      </c>
      <c r="C35" s="360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60" t="e">
        <f>AVERAGE('A4 Exploitation'!D717, 'A4 Technique'!D213)</f>
        <v>#DIV/0!</v>
      </c>
      <c r="C36" s="360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58" t="s">
        <v>283</v>
      </c>
      <c r="C39" s="358"/>
      <c r="D39" s="42"/>
      <c r="E39" s="42"/>
      <c r="F39" s="42"/>
      <c r="G39" s="42"/>
      <c r="H39" s="42"/>
      <c r="I39" s="42"/>
      <c r="J39" t="str">
        <f>D18</f>
        <v>BENI KHALLED</v>
      </c>
    </row>
    <row r="40" spans="1:10" ht="33" customHeight="1" x14ac:dyDescent="0.25">
      <c r="A40" s="50" t="s">
        <v>279</v>
      </c>
      <c r="B40" s="357">
        <f>'A3 Exploitation'!D48</f>
        <v>1</v>
      </c>
      <c r="C40" s="357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57" t="e">
        <f>'A4 Exploitation'!D48</f>
        <v>#DIV/0!</v>
      </c>
      <c r="C41" s="357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58" t="s">
        <v>284</v>
      </c>
      <c r="C44" s="358"/>
      <c r="D44" s="42"/>
      <c r="E44" s="42"/>
      <c r="F44" s="42"/>
      <c r="G44" s="42"/>
      <c r="H44" s="42"/>
      <c r="I44" s="42"/>
      <c r="J44" t="str">
        <f>D18</f>
        <v>BENI KHALLED</v>
      </c>
    </row>
    <row r="45" spans="1:10" ht="33" customHeight="1" x14ac:dyDescent="0.25">
      <c r="A45" s="50" t="s">
        <v>279</v>
      </c>
      <c r="B45" s="357" t="e">
        <f>'A3 Exploitation'!D129</f>
        <v>#DIV/0!</v>
      </c>
      <c r="C45" s="357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57" t="e">
        <f>'A4 Exploitation'!D129</f>
        <v>#DIV/0!</v>
      </c>
      <c r="C46" s="357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58" t="s">
        <v>444</v>
      </c>
      <c r="C49" s="358"/>
      <c r="D49" s="42"/>
      <c r="E49" s="42"/>
      <c r="F49" s="42"/>
      <c r="G49" s="42"/>
      <c r="H49" s="42"/>
      <c r="I49" s="42"/>
      <c r="J49" t="str">
        <f>D18</f>
        <v>BENI KHALLED</v>
      </c>
    </row>
    <row r="50" spans="1:10" ht="33" customHeight="1" x14ac:dyDescent="0.25">
      <c r="A50" s="50" t="s">
        <v>279</v>
      </c>
      <c r="B50" s="357">
        <f>'A3 Exploitation'!D183</f>
        <v>0.94444444444444442</v>
      </c>
      <c r="C50" s="357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57" t="e">
        <f>'A4 Exploitation'!D183</f>
        <v>#DIV/0!</v>
      </c>
      <c r="C51" s="357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58" t="s">
        <v>445</v>
      </c>
      <c r="C54" s="358"/>
      <c r="D54" s="42"/>
      <c r="E54" s="42"/>
      <c r="F54" s="42"/>
      <c r="G54" s="42"/>
      <c r="H54" s="42"/>
      <c r="I54" s="42"/>
      <c r="J54" t="str">
        <f>D18</f>
        <v>BENI KHALLED</v>
      </c>
    </row>
    <row r="55" spans="1:10" ht="33" customHeight="1" x14ac:dyDescent="0.25">
      <c r="A55" s="50" t="s">
        <v>279</v>
      </c>
      <c r="B55" s="357">
        <f>'A3 Exploitation'!D245</f>
        <v>0.94871794871794868</v>
      </c>
      <c r="C55" s="357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57" t="e">
        <f>'A4 Exploitation'!D245</f>
        <v>#DIV/0!</v>
      </c>
      <c r="C56" s="357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58" t="s">
        <v>446</v>
      </c>
      <c r="C59" s="358"/>
      <c r="D59" s="42"/>
      <c r="E59" s="42"/>
      <c r="F59" s="42"/>
      <c r="G59" s="42"/>
      <c r="H59" s="42"/>
      <c r="I59" s="42"/>
      <c r="J59" t="str">
        <f>D18</f>
        <v>BENI KHALLED</v>
      </c>
    </row>
    <row r="60" spans="1:10" ht="33" customHeight="1" x14ac:dyDescent="0.25">
      <c r="A60" s="50" t="s">
        <v>279</v>
      </c>
      <c r="B60" s="357">
        <f>'A3 Exploitation'!D300</f>
        <v>0.39743589743589741</v>
      </c>
      <c r="C60" s="357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57" t="e">
        <f>'A4 Exploitation'!D300</f>
        <v>#DIV/0!</v>
      </c>
      <c r="C61" s="357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58" t="s">
        <v>447</v>
      </c>
      <c r="C64" s="358"/>
      <c r="D64" s="42"/>
      <c r="E64" s="42"/>
      <c r="F64" s="42"/>
      <c r="G64" s="42"/>
      <c r="H64" s="42"/>
      <c r="I64" s="42"/>
      <c r="J64" t="str">
        <f>D18</f>
        <v>BENI KHALLED</v>
      </c>
    </row>
    <row r="65" spans="1:10" ht="33" customHeight="1" x14ac:dyDescent="0.25">
      <c r="A65" s="50" t="s">
        <v>279</v>
      </c>
      <c r="B65" s="357">
        <f>'A3 Exploitation'!D366</f>
        <v>0.79545454545454541</v>
      </c>
      <c r="C65" s="357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57" t="e">
        <f>'A4 Exploitation'!D366</f>
        <v>#DIV/0!</v>
      </c>
      <c r="C66" s="357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58" t="s">
        <v>448</v>
      </c>
      <c r="C69" s="358"/>
      <c r="D69" s="42"/>
      <c r="E69" s="42"/>
      <c r="F69" s="42"/>
      <c r="G69" s="42"/>
      <c r="H69" s="42"/>
      <c r="I69" s="42"/>
      <c r="J69" t="str">
        <f>D18</f>
        <v>BENI KHALLED</v>
      </c>
    </row>
    <row r="70" spans="1:10" ht="33" customHeight="1" x14ac:dyDescent="0.25">
      <c r="A70" s="50" t="s">
        <v>279</v>
      </c>
      <c r="B70" s="357">
        <f>'A3 Exploitation'!D424</f>
        <v>0.73076923076923073</v>
      </c>
      <c r="C70" s="357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57" t="e">
        <f>'A4 Exploitation'!D424</f>
        <v>#DIV/0!</v>
      </c>
      <c r="C71" s="357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58" t="s">
        <v>449</v>
      </c>
      <c r="C74" s="358"/>
      <c r="D74" s="42"/>
      <c r="E74" s="42"/>
      <c r="F74" s="42"/>
      <c r="G74" s="42"/>
      <c r="H74" s="42"/>
      <c r="I74" s="42"/>
      <c r="J74" t="str">
        <f>D18</f>
        <v>BENI KHALLED</v>
      </c>
    </row>
    <row r="75" spans="1:10" ht="33" customHeight="1" x14ac:dyDescent="0.25">
      <c r="A75" s="50" t="s">
        <v>279</v>
      </c>
      <c r="B75" s="357">
        <f>'A3 Exploitation'!D471</f>
        <v>0.9642857142857143</v>
      </c>
      <c r="C75" s="357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57" t="e">
        <f>'A4 Exploitation'!D471</f>
        <v>#DIV/0!</v>
      </c>
      <c r="C76" s="357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58" t="s">
        <v>450</v>
      </c>
      <c r="C79" s="358"/>
      <c r="D79" s="42"/>
      <c r="E79" s="42"/>
      <c r="F79" s="42"/>
      <c r="G79" s="42"/>
      <c r="H79" s="42"/>
      <c r="I79" s="42"/>
      <c r="J79" t="str">
        <f>D18</f>
        <v>BENI KHALLED</v>
      </c>
    </row>
    <row r="80" spans="1:10" ht="33" customHeight="1" x14ac:dyDescent="0.25">
      <c r="A80" s="50" t="s">
        <v>279</v>
      </c>
      <c r="B80" s="357" t="e">
        <f>'A3 Exploitation'!D517</f>
        <v>#DIV/0!</v>
      </c>
      <c r="C80" s="357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57" t="e">
        <f>'A4 Exploitation'!D517</f>
        <v>#DIV/0!</v>
      </c>
      <c r="C81" s="357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58" t="s">
        <v>451</v>
      </c>
      <c r="C84" s="358"/>
      <c r="D84" s="42"/>
      <c r="E84" s="42"/>
      <c r="F84" s="42"/>
      <c r="G84" s="42"/>
      <c r="H84" s="42"/>
      <c r="I84" s="42"/>
      <c r="J84" t="str">
        <f>D18</f>
        <v>BENI KHALLED</v>
      </c>
    </row>
    <row r="85" spans="1:10" ht="33" customHeight="1" x14ac:dyDescent="0.25">
      <c r="A85" s="50" t="s">
        <v>279</v>
      </c>
      <c r="B85" s="357">
        <f>'A3 Exploitation'!D560</f>
        <v>0.97826086956521741</v>
      </c>
      <c r="C85" s="357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57" t="e">
        <f>'A4 Exploitation'!D560</f>
        <v>#DIV/0!</v>
      </c>
      <c r="C86" s="357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58" t="s">
        <v>285</v>
      </c>
      <c r="C89" s="358"/>
      <c r="D89" s="42"/>
      <c r="E89" s="42"/>
      <c r="F89" s="42"/>
      <c r="G89" s="42"/>
      <c r="H89" s="42"/>
      <c r="I89" s="42"/>
      <c r="J89" t="str">
        <f>D18</f>
        <v>BENI KHALLED</v>
      </c>
    </row>
    <row r="90" spans="1:10" ht="33" customHeight="1" x14ac:dyDescent="0.25">
      <c r="A90" s="50" t="s">
        <v>279</v>
      </c>
      <c r="B90" s="357">
        <f>'A3 Exploitation'!D600</f>
        <v>0.97619047619047616</v>
      </c>
      <c r="C90" s="357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57" t="e">
        <f>'A4 Exploitation'!D600</f>
        <v>#DIV/0!</v>
      </c>
      <c r="C91" s="357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58" t="s">
        <v>286</v>
      </c>
      <c r="C94" s="358"/>
      <c r="D94" s="42"/>
      <c r="E94" s="42"/>
      <c r="F94" s="42"/>
      <c r="G94" s="42"/>
      <c r="H94" s="42"/>
      <c r="I94" s="42"/>
      <c r="J94" t="str">
        <f>D18</f>
        <v>BENI KHALLED</v>
      </c>
    </row>
    <row r="95" spans="1:10" ht="33" customHeight="1" x14ac:dyDescent="0.25">
      <c r="A95" s="50" t="s">
        <v>279</v>
      </c>
      <c r="B95" s="357">
        <f>'A3 Exploitation'!D662</f>
        <v>0.81081081081081086</v>
      </c>
      <c r="C95" s="357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57" t="e">
        <f>'A4 Exploitation'!D662</f>
        <v>#DIV/0!</v>
      </c>
      <c r="C96" s="357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59"/>
      <c r="C99" s="359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58" t="s">
        <v>452</v>
      </c>
      <c r="C100" s="358"/>
      <c r="D100" s="42"/>
      <c r="E100" s="42"/>
      <c r="F100" s="42"/>
      <c r="G100" s="42"/>
      <c r="H100" s="42"/>
      <c r="I100" s="42"/>
      <c r="J100" t="str">
        <f>D18</f>
        <v>BENI KHALLED</v>
      </c>
    </row>
    <row r="101" spans="1:10" ht="33" customHeight="1" x14ac:dyDescent="0.25">
      <c r="A101" s="50" t="s">
        <v>279</v>
      </c>
      <c r="B101" s="357">
        <f>'A3 Exploitation'!D691</f>
        <v>0.91176470588235292</v>
      </c>
      <c r="C101" s="357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57" t="e">
        <f>'A4 Exploitation'!D691</f>
        <v>#DIV/0!</v>
      </c>
      <c r="C102" s="357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58" t="s">
        <v>453</v>
      </c>
      <c r="C105" s="358"/>
      <c r="J105" t="str">
        <f>D18</f>
        <v>BENI KHALLED</v>
      </c>
    </row>
    <row r="106" spans="1:10" ht="33" customHeight="1" x14ac:dyDescent="0.25">
      <c r="A106" s="50" t="s">
        <v>279</v>
      </c>
      <c r="B106" s="357">
        <f>'A3 Exploitation'!D715</f>
        <v>0.9375</v>
      </c>
      <c r="C106" s="357"/>
    </row>
    <row r="107" spans="1:10" ht="33" customHeight="1" x14ac:dyDescent="0.25">
      <c r="A107" s="50" t="s">
        <v>280</v>
      </c>
      <c r="B107" s="357" t="e">
        <f>'A4 Exploitation'!D715</f>
        <v>#DIV/0!</v>
      </c>
      <c r="C107" s="357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58" t="s">
        <v>287</v>
      </c>
      <c r="C110" s="358"/>
      <c r="J110" t="str">
        <f>D18</f>
        <v>BENI KHALLED</v>
      </c>
    </row>
    <row r="111" spans="1:10" ht="33" customHeight="1" x14ac:dyDescent="0.25">
      <c r="A111" s="50" t="s">
        <v>279</v>
      </c>
      <c r="B111" s="357" t="str">
        <f>'A3 Exploitation'!D215</f>
        <v>Absence d'enregistrement du N°Lot pour le produit "Pâté rectangle" sur la feuille de traçabilité du 11/07/19.
Absence de l'enregistrement des quantités vendus et casses sur les tableaux correspondants au niveau des feuilles de traçabilité.</v>
      </c>
      <c r="C111" s="357"/>
    </row>
    <row r="112" spans="1:10" ht="33" customHeight="1" x14ac:dyDescent="0.25">
      <c r="A112" s="50" t="s">
        <v>280</v>
      </c>
      <c r="B112" s="357">
        <f>'A4 Exploitation'!D215</f>
        <v>0</v>
      </c>
      <c r="C112" s="357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algorithmName="SHA-512" hashValue="B92N0qUraCAx32naki+l5WLqi8EnYPjVpMGT20FdqI19WEZboUKDiaTAOz9azkvp7hph5DA+8yi/gPA7kKP1fQ==" saltValue="UkGlu1wZY0IIs1cWugXZhA==" spinCount="100000" sheet="1" formatCells="0" formatColumns="0" formatRows="0"/>
  <mergeCells count="58"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  <mergeCell ref="B36:C36"/>
    <mergeCell ref="B34:C34"/>
    <mergeCell ref="B44:C44"/>
    <mergeCell ref="B46:C46"/>
    <mergeCell ref="B45:C45"/>
    <mergeCell ref="B39:C39"/>
    <mergeCell ref="B41:C41"/>
    <mergeCell ref="B40:C40"/>
    <mergeCell ref="B51:C51"/>
    <mergeCell ref="B54:C54"/>
    <mergeCell ref="B49:C49"/>
    <mergeCell ref="B50:C50"/>
    <mergeCell ref="B61:C61"/>
    <mergeCell ref="B60:C60"/>
    <mergeCell ref="B64:C64"/>
    <mergeCell ref="B55:C55"/>
    <mergeCell ref="B56:C56"/>
    <mergeCell ref="B59:C59"/>
    <mergeCell ref="B69:C69"/>
    <mergeCell ref="B70:C70"/>
    <mergeCell ref="B71:C71"/>
    <mergeCell ref="B65:C65"/>
    <mergeCell ref="B66:C66"/>
    <mergeCell ref="B79:C79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99:C99"/>
    <mergeCell ref="B100:C100"/>
    <mergeCell ref="B111:C111"/>
    <mergeCell ref="B96:C96"/>
    <mergeCell ref="B91:C91"/>
    <mergeCell ref="B101:C101"/>
    <mergeCell ref="B112:C112"/>
    <mergeCell ref="B107:C107"/>
    <mergeCell ref="B106:C106"/>
    <mergeCell ref="B110:C110"/>
    <mergeCell ref="B102:C102"/>
    <mergeCell ref="B105:C105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7" zoomScale="80" zoomScaleNormal="100" zoomScaleSheetLayoutView="80" workbookViewId="0">
      <selection activeCell="D25" sqref="D2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45"/>
      <c r="E1" s="445"/>
      <c r="F1" s="445"/>
      <c r="G1" s="445"/>
    </row>
    <row r="2" spans="1:7" ht="22.5" x14ac:dyDescent="0.45">
      <c r="A2" s="92"/>
      <c r="B2" s="91">
        <v>0</v>
      </c>
      <c r="C2" s="91">
        <v>1</v>
      </c>
      <c r="D2" s="328"/>
      <c r="E2" s="328"/>
      <c r="F2" s="93"/>
      <c r="G2" s="93"/>
    </row>
    <row r="3" spans="1:7" ht="22.5" x14ac:dyDescent="0.45">
      <c r="A3" s="92"/>
      <c r="B3" s="90">
        <v>2</v>
      </c>
      <c r="C3" s="91">
        <v>2</v>
      </c>
      <c r="D3" s="328"/>
      <c r="E3" s="328"/>
      <c r="F3" s="93"/>
      <c r="G3" s="93"/>
    </row>
    <row r="4" spans="1:7" ht="22.5" x14ac:dyDescent="0.45">
      <c r="A4" s="92"/>
      <c r="B4" s="90"/>
      <c r="C4" s="91" t="s">
        <v>30</v>
      </c>
      <c r="D4" s="328"/>
      <c r="E4" s="328"/>
      <c r="F4" s="93"/>
      <c r="G4" s="93"/>
    </row>
    <row r="5" spans="1:7" ht="22.5" x14ac:dyDescent="0.45">
      <c r="A5" s="92"/>
      <c r="B5" s="90"/>
      <c r="C5" s="90"/>
      <c r="D5" s="328"/>
      <c r="E5" s="328"/>
      <c r="F5" s="93"/>
      <c r="G5" s="93"/>
    </row>
    <row r="6" spans="1:7" ht="22.5" x14ac:dyDescent="0.45">
      <c r="A6" s="92"/>
      <c r="B6" s="90"/>
      <c r="C6" s="90"/>
      <c r="D6" s="328"/>
      <c r="E6" s="328"/>
      <c r="F6" s="93"/>
      <c r="G6" s="93"/>
    </row>
    <row r="7" spans="1:7" ht="22.5" x14ac:dyDescent="0.45">
      <c r="A7" s="446" t="s">
        <v>149</v>
      </c>
      <c r="B7" s="446"/>
      <c r="C7" s="446"/>
      <c r="D7" s="446"/>
      <c r="E7" s="446"/>
      <c r="F7" s="446"/>
      <c r="G7" s="93"/>
    </row>
    <row r="8" spans="1:7" ht="22.5" x14ac:dyDescent="0.45">
      <c r="A8" s="447" t="str">
        <f>'Page de garde'!D18</f>
        <v>BENI KHALLED</v>
      </c>
      <c r="B8" s="447"/>
      <c r="C8" s="447"/>
      <c r="D8" s="447"/>
      <c r="E8" s="447"/>
      <c r="F8" s="447"/>
      <c r="G8" s="93"/>
    </row>
    <row r="9" spans="1:7" ht="22.5" x14ac:dyDescent="0.45">
      <c r="A9" s="94" t="s">
        <v>39</v>
      </c>
      <c r="B9" s="448" t="s">
        <v>501</v>
      </c>
      <c r="C9" s="448"/>
      <c r="D9" s="448"/>
      <c r="E9" s="448"/>
      <c r="F9" s="448"/>
      <c r="G9" s="93"/>
    </row>
    <row r="10" spans="1:7" ht="22.5" x14ac:dyDescent="0.45">
      <c r="A10" s="95" t="s">
        <v>41</v>
      </c>
      <c r="B10" s="449" t="s">
        <v>502</v>
      </c>
      <c r="C10" s="449"/>
      <c r="D10" s="449"/>
      <c r="E10" s="449"/>
      <c r="F10" s="449"/>
      <c r="G10" s="93"/>
    </row>
    <row r="11" spans="1:7" ht="22.5" x14ac:dyDescent="0.45">
      <c r="A11" s="94" t="s">
        <v>40</v>
      </c>
      <c r="B11" s="450">
        <v>43658</v>
      </c>
      <c r="C11" s="450"/>
      <c r="D11" s="450"/>
      <c r="E11" s="450"/>
      <c r="F11" s="450"/>
      <c r="G11" s="93"/>
    </row>
    <row r="12" spans="1:7" ht="22.5" x14ac:dyDescent="0.45">
      <c r="A12" s="94" t="s">
        <v>198</v>
      </c>
      <c r="B12" s="451">
        <f>D719</f>
        <v>0.83333333333333337</v>
      </c>
      <c r="C12" s="451"/>
      <c r="D12" s="451"/>
      <c r="E12" s="451"/>
      <c r="F12" s="451"/>
      <c r="G12" s="93"/>
    </row>
    <row r="13" spans="1:7" ht="22.5" x14ac:dyDescent="0.45">
      <c r="A13" s="92"/>
      <c r="B13" s="90"/>
      <c r="C13" s="90"/>
      <c r="D13" s="445"/>
      <c r="E13" s="445"/>
      <c r="F13" s="445"/>
      <c r="G13" s="445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43658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1" t="s">
        <v>28</v>
      </c>
      <c r="B17" s="373" t="s">
        <v>29</v>
      </c>
      <c r="C17" s="373"/>
      <c r="D17" s="373" t="s">
        <v>42</v>
      </c>
      <c r="E17" s="374" t="s">
        <v>264</v>
      </c>
      <c r="F17" s="374" t="s">
        <v>294</v>
      </c>
      <c r="G17" s="96"/>
    </row>
    <row r="18" spans="1:8" ht="16.5" customHeight="1" x14ac:dyDescent="0.4">
      <c r="A18" s="371"/>
      <c r="B18" s="100" t="s">
        <v>32</v>
      </c>
      <c r="C18" s="100" t="s">
        <v>31</v>
      </c>
      <c r="D18" s="373"/>
      <c r="E18" s="374"/>
      <c r="F18" s="374"/>
      <c r="G18" s="96"/>
    </row>
    <row r="19" spans="1:8" ht="16.5" customHeight="1" x14ac:dyDescent="0.4">
      <c r="A19" s="282"/>
      <c r="B19" s="283"/>
      <c r="C19" s="283"/>
      <c r="D19" s="283"/>
      <c r="E19" s="324"/>
      <c r="F19" s="324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8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>
        <v>2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454</v>
      </c>
      <c r="B35" s="104">
        <v>2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>
        <v>2</v>
      </c>
      <c r="C43" s="104"/>
      <c r="D43" s="319">
        <v>1</v>
      </c>
      <c r="E43" s="353"/>
      <c r="F43" s="353"/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26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1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26" t="s">
        <v>36</v>
      </c>
      <c r="B47" s="124"/>
      <c r="C47" s="125"/>
      <c r="D47" s="126">
        <f>SUM(D44,D26)</f>
        <v>34</v>
      </c>
      <c r="E47" s="90"/>
      <c r="F47" s="96"/>
      <c r="G47" s="96"/>
    </row>
    <row r="48" spans="1:7" ht="22.5" x14ac:dyDescent="0.45">
      <c r="A48" s="326" t="s">
        <v>166</v>
      </c>
      <c r="B48" s="124"/>
      <c r="C48" s="125"/>
      <c r="D48" s="127">
        <f>D47/(COUNT(B30:C37,B21:C25,B39:C43)*2)</f>
        <v>1</v>
      </c>
      <c r="E48" s="90"/>
      <c r="F48" s="96"/>
      <c r="G48" s="96"/>
    </row>
    <row r="49" spans="1:7" ht="21" x14ac:dyDescent="0.3">
      <c r="A49" s="404"/>
      <c r="B49" s="404"/>
      <c r="C49" s="404"/>
      <c r="D49" s="404"/>
      <c r="E49" s="404"/>
      <c r="F49" s="404"/>
      <c r="G49" s="404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43658</v>
      </c>
      <c r="B51" s="96"/>
      <c r="C51" s="96"/>
      <c r="D51" s="96"/>
      <c r="E51" s="90"/>
      <c r="F51" s="96"/>
      <c r="G51" s="96"/>
    </row>
    <row r="52" spans="1:7" ht="21" x14ac:dyDescent="0.4">
      <c r="A52" s="371" t="s">
        <v>28</v>
      </c>
      <c r="B52" s="373" t="s">
        <v>29</v>
      </c>
      <c r="C52" s="373"/>
      <c r="D52" s="373" t="s">
        <v>42</v>
      </c>
      <c r="E52" s="374" t="s">
        <v>264</v>
      </c>
      <c r="F52" s="374" t="s">
        <v>295</v>
      </c>
      <c r="G52" s="96"/>
    </row>
    <row r="53" spans="1:7" ht="21" x14ac:dyDescent="0.4">
      <c r="A53" s="371"/>
      <c r="B53" s="100" t="s">
        <v>32</v>
      </c>
      <c r="C53" s="100" t="s">
        <v>31</v>
      </c>
      <c r="D53" s="373"/>
      <c r="E53" s="374"/>
      <c r="F53" s="374"/>
      <c r="G53" s="96"/>
    </row>
    <row r="54" spans="1:7" ht="22.5" x14ac:dyDescent="0.4">
      <c r="A54" s="282"/>
      <c r="B54" s="283"/>
      <c r="C54" s="283"/>
      <c r="D54" s="283"/>
      <c r="E54" s="324"/>
      <c r="F54" s="324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42"/>
      <c r="B64" s="443"/>
      <c r="C64" s="443"/>
      <c r="D64" s="443"/>
      <c r="E64" s="443"/>
      <c r="F64" s="443"/>
      <c r="G64" s="443"/>
    </row>
    <row r="65" spans="1:7" ht="43.5" customHeight="1" x14ac:dyDescent="0.4">
      <c r="A65" s="438" t="s">
        <v>341</v>
      </c>
      <c r="B65" s="438"/>
      <c r="C65" s="438"/>
      <c r="D65" s="438"/>
      <c r="E65" s="438"/>
      <c r="F65" s="438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422"/>
      <c r="B83" s="422"/>
      <c r="C83" s="422"/>
      <c r="D83" s="422"/>
      <c r="E83" s="422"/>
      <c r="F83" s="422"/>
      <c r="G83" s="422"/>
    </row>
    <row r="84" spans="1:7" ht="45" customHeight="1" x14ac:dyDescent="0.45">
      <c r="A84" s="444" t="s">
        <v>342</v>
      </c>
      <c r="B84" s="444"/>
      <c r="C84" s="444"/>
      <c r="D84" s="444"/>
      <c r="E84" s="444"/>
      <c r="F84" s="444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30"/>
      <c r="B101" s="431"/>
      <c r="C101" s="431"/>
      <c r="D101" s="431"/>
      <c r="E101" s="431"/>
      <c r="F101" s="437"/>
      <c r="G101" s="96"/>
    </row>
    <row r="102" spans="1:7" ht="46.5" customHeight="1" x14ac:dyDescent="0.4">
      <c r="A102" s="438" t="s">
        <v>343</v>
      </c>
      <c r="B102" s="438"/>
      <c r="C102" s="438"/>
      <c r="D102" s="438"/>
      <c r="E102" s="438"/>
      <c r="F102" s="438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430"/>
      <c r="B109" s="431"/>
      <c r="C109" s="431"/>
      <c r="D109" s="431"/>
      <c r="E109" s="431"/>
      <c r="F109" s="437"/>
      <c r="G109" s="96"/>
    </row>
    <row r="110" spans="1:7" ht="39.75" customHeight="1" x14ac:dyDescent="0.4">
      <c r="A110" s="438" t="s">
        <v>375</v>
      </c>
      <c r="B110" s="438"/>
      <c r="C110" s="438"/>
      <c r="D110" s="438"/>
      <c r="E110" s="438"/>
      <c r="F110" s="438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431"/>
      <c r="B118" s="431"/>
      <c r="C118" s="431"/>
      <c r="D118" s="431"/>
      <c r="E118" s="431"/>
      <c r="F118" s="431"/>
      <c r="G118" s="96"/>
    </row>
    <row r="119" spans="1:7" ht="22.5" x14ac:dyDescent="0.4">
      <c r="A119" s="438" t="s">
        <v>304</v>
      </c>
      <c r="B119" s="438"/>
      <c r="C119" s="438"/>
      <c r="D119" s="438"/>
      <c r="E119" s="438"/>
      <c r="F119" s="438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53"/>
      <c r="F127" s="353"/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39"/>
      <c r="B130" s="439"/>
      <c r="C130" s="439"/>
      <c r="D130" s="439"/>
      <c r="E130" s="439"/>
      <c r="F130" s="439"/>
      <c r="G130" s="96"/>
    </row>
    <row r="131" spans="1:16384" ht="22.5" customHeight="1" x14ac:dyDescent="0.4">
      <c r="A131" s="440" t="s">
        <v>404</v>
      </c>
      <c r="B131" s="440"/>
      <c r="C131" s="440"/>
      <c r="D131" s="440"/>
      <c r="E131" s="440"/>
      <c r="F131" s="440"/>
      <c r="G131" s="96"/>
    </row>
    <row r="132" spans="1:16384" ht="22.5" customHeight="1" x14ac:dyDescent="0.4">
      <c r="A132" s="441"/>
      <c r="B132" s="441"/>
      <c r="C132" s="441"/>
      <c r="D132" s="441"/>
      <c r="E132" s="441"/>
      <c r="F132" s="441"/>
      <c r="G132" s="96"/>
    </row>
    <row r="133" spans="1:16384" s="258" customFormat="1" ht="22.5" customHeight="1" x14ac:dyDescent="0.25">
      <c r="A133" s="371" t="s">
        <v>28</v>
      </c>
      <c r="B133" s="373" t="s">
        <v>29</v>
      </c>
      <c r="C133" s="373"/>
      <c r="D133" s="373" t="s">
        <v>42</v>
      </c>
      <c r="E133" s="374" t="s">
        <v>264</v>
      </c>
      <c r="F133" s="374" t="s">
        <v>295</v>
      </c>
    </row>
    <row r="134" spans="1:16384" s="258" customFormat="1" ht="22.5" customHeight="1" x14ac:dyDescent="0.25">
      <c r="A134" s="371"/>
      <c r="B134" s="100" t="s">
        <v>32</v>
      </c>
      <c r="C134" s="100" t="s">
        <v>31</v>
      </c>
      <c r="D134" s="373"/>
      <c r="E134" s="374"/>
      <c r="F134" s="374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32" t="s">
        <v>441</v>
      </c>
      <c r="B137" s="432"/>
      <c r="C137" s="432"/>
      <c r="D137" s="432"/>
      <c r="E137" s="432"/>
      <c r="F137" s="432"/>
      <c r="G137" s="96"/>
    </row>
    <row r="138" spans="1:16384" ht="22.5" x14ac:dyDescent="0.45">
      <c r="A138" s="275" t="s">
        <v>50</v>
      </c>
      <c r="B138" s="104">
        <v>2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>
        <v>2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>
        <v>2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>
        <v>2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29" t="s">
        <v>340</v>
      </c>
      <c r="B144" s="429"/>
      <c r="C144" s="429"/>
      <c r="D144" s="429"/>
      <c r="E144" s="429"/>
      <c r="F144" s="429"/>
      <c r="G144" s="96"/>
    </row>
    <row r="145" spans="1:7" ht="42" x14ac:dyDescent="0.4">
      <c r="A145" s="149" t="s">
        <v>327</v>
      </c>
      <c r="B145" s="252">
        <v>1</v>
      </c>
      <c r="C145" s="149"/>
      <c r="D145" s="149" t="s">
        <v>536</v>
      </c>
      <c r="E145" s="149" t="s">
        <v>466</v>
      </c>
      <c r="F145" s="209"/>
      <c r="G145" s="96"/>
    </row>
    <row r="146" spans="1:7" ht="21" x14ac:dyDescent="0.4">
      <c r="A146" s="107" t="s">
        <v>401</v>
      </c>
      <c r="B146" s="252">
        <v>2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>
        <v>2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>
        <v>2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>
        <v>2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>
        <v>2</v>
      </c>
      <c r="C150" s="140" t="str">
        <f>IF(B150=0, -5, "0")</f>
        <v>0</v>
      </c>
      <c r="D150" s="107"/>
      <c r="E150" s="107"/>
      <c r="F150" s="209"/>
      <c r="G150" s="96"/>
    </row>
    <row r="151" spans="1:7" ht="168" x14ac:dyDescent="0.4">
      <c r="A151" s="107" t="s">
        <v>331</v>
      </c>
      <c r="B151" s="252">
        <v>0</v>
      </c>
      <c r="C151" s="107"/>
      <c r="D151" s="107" t="s">
        <v>467</v>
      </c>
      <c r="E151" s="107" t="s">
        <v>468</v>
      </c>
      <c r="F151" s="209"/>
      <c r="G151" s="96"/>
    </row>
    <row r="152" spans="1:7" ht="21" x14ac:dyDescent="0.4">
      <c r="A152" s="224" t="s">
        <v>358</v>
      </c>
      <c r="B152" s="252">
        <v>2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>
        <v>2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>
        <v>2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>
        <v>2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>
        <v>2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>
        <v>2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 t="s">
        <v>30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>
        <v>2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430"/>
      <c r="B161" s="431"/>
      <c r="C161" s="431"/>
      <c r="D161" s="431"/>
      <c r="E161" s="431"/>
      <c r="F161" s="431"/>
      <c r="G161" s="96"/>
    </row>
    <row r="162" spans="1:7" ht="32.25" customHeight="1" x14ac:dyDescent="0.4">
      <c r="A162" s="432" t="s">
        <v>442</v>
      </c>
      <c r="B162" s="432"/>
      <c r="C162" s="432"/>
      <c r="D162" s="432"/>
      <c r="E162" s="432"/>
      <c r="F162" s="432"/>
      <c r="G162" s="96"/>
    </row>
    <row r="163" spans="1:7" ht="63" x14ac:dyDescent="0.4">
      <c r="A163" s="312" t="s">
        <v>309</v>
      </c>
      <c r="B163" s="104">
        <v>2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>
        <v>2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>
        <v>2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>
        <v>2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>
        <v>2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>
        <v>2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>
        <v>2</v>
      </c>
      <c r="C171" s="107"/>
      <c r="D171" s="107"/>
      <c r="E171" s="106"/>
      <c r="F171" s="209"/>
      <c r="G171" s="96"/>
    </row>
    <row r="172" spans="1:7" ht="21" x14ac:dyDescent="0.4">
      <c r="A172" s="433"/>
      <c r="B172" s="434"/>
      <c r="C172" s="434"/>
      <c r="D172" s="434"/>
      <c r="E172" s="434"/>
      <c r="F172" s="434"/>
      <c r="G172" s="96"/>
    </row>
    <row r="173" spans="1:7" ht="32.25" customHeight="1" x14ac:dyDescent="0.4">
      <c r="A173" s="432" t="s">
        <v>304</v>
      </c>
      <c r="B173" s="432"/>
      <c r="C173" s="432"/>
      <c r="D173" s="432"/>
      <c r="E173" s="432"/>
      <c r="F173" s="432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>
        <v>2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>
        <v>2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>
        <v>2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>
        <v>1</v>
      </c>
      <c r="C181" s="103"/>
      <c r="D181" s="319">
        <v>0.66700000000000004</v>
      </c>
      <c r="E181" s="353"/>
      <c r="F181" s="353"/>
      <c r="G181" s="96"/>
    </row>
    <row r="182" spans="1:7" ht="22.5" x14ac:dyDescent="0.4">
      <c r="A182" s="231" t="s">
        <v>418</v>
      </c>
      <c r="B182" s="435"/>
      <c r="C182" s="436"/>
      <c r="D182" s="243">
        <f>SUM(B145:C160,B174:C181,B163:C171,B138:C142)</f>
        <v>68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>
        <f>D182/(COUNT(B138:C142,B145:C160,B163:C171,B174:C181)*2)</f>
        <v>0.94444444444444442</v>
      </c>
      <c r="E183" s="90"/>
      <c r="F183" s="96"/>
      <c r="G183" s="96"/>
    </row>
    <row r="184" spans="1:7" ht="21" x14ac:dyDescent="0.4">
      <c r="A184" s="428"/>
      <c r="B184" s="428"/>
      <c r="C184" s="428"/>
      <c r="D184" s="428"/>
      <c r="E184" s="428"/>
      <c r="F184" s="428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43658</v>
      </c>
      <c r="B186" s="96"/>
      <c r="C186" s="96"/>
      <c r="D186" s="96"/>
      <c r="E186" s="90"/>
      <c r="F186" s="96"/>
      <c r="G186" s="96"/>
    </row>
    <row r="187" spans="1:7" ht="21" x14ac:dyDescent="0.4">
      <c r="A187" s="371" t="s">
        <v>28</v>
      </c>
      <c r="B187" s="373" t="s">
        <v>29</v>
      </c>
      <c r="C187" s="373"/>
      <c r="D187" s="373" t="s">
        <v>42</v>
      </c>
      <c r="E187" s="374" t="s">
        <v>264</v>
      </c>
      <c r="F187" s="374" t="s">
        <v>295</v>
      </c>
      <c r="G187" s="96"/>
    </row>
    <row r="188" spans="1:7" ht="21" x14ac:dyDescent="0.4">
      <c r="A188" s="371"/>
      <c r="B188" s="100" t="s">
        <v>32</v>
      </c>
      <c r="C188" s="100" t="s">
        <v>31</v>
      </c>
      <c r="D188" s="373"/>
      <c r="E188" s="374"/>
      <c r="F188" s="374"/>
      <c r="G188" s="96"/>
    </row>
    <row r="189" spans="1:7" ht="22.5" x14ac:dyDescent="0.4">
      <c r="A189" s="282"/>
      <c r="B189" s="283"/>
      <c r="C189" s="283"/>
      <c r="D189" s="283"/>
      <c r="E189" s="324"/>
      <c r="F189" s="324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>
        <v>2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>
        <v>2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>
        <v>2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6"/>
      <c r="F198" s="105"/>
      <c r="G198" s="96"/>
    </row>
    <row r="199" spans="1:7" ht="21" x14ac:dyDescent="0.4">
      <c r="A199" s="378" t="s">
        <v>34</v>
      </c>
      <c r="B199" s="379"/>
      <c r="C199" s="380"/>
      <c r="D199" s="108">
        <f>SUM(B191:C198)</f>
        <v>16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1</v>
      </c>
      <c r="E200" s="90"/>
      <c r="F200" s="96"/>
      <c r="G200" s="96"/>
    </row>
    <row r="201" spans="1:7" ht="21" x14ac:dyDescent="0.4">
      <c r="A201" s="404"/>
      <c r="B201" s="404"/>
      <c r="C201" s="404"/>
      <c r="D201" s="404"/>
      <c r="E201" s="404"/>
      <c r="F201" s="404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42" x14ac:dyDescent="0.4">
      <c r="A203" s="103" t="s">
        <v>208</v>
      </c>
      <c r="B203" s="104">
        <v>1</v>
      </c>
      <c r="C203" s="104"/>
      <c r="D203" s="141" t="s">
        <v>525</v>
      </c>
      <c r="E203" s="141" t="s">
        <v>469</v>
      </c>
      <c r="F203" s="105"/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>
        <v>2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 t="s">
        <v>30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>
        <v>2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>
        <v>2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>
        <v>2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>
        <v>2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>
        <v>2</v>
      </c>
      <c r="C212" s="159" t="str">
        <f>IF(B212=0, -5, "0")</f>
        <v>0</v>
      </c>
      <c r="D212" s="105"/>
      <c r="E212" s="105"/>
      <c r="F212" s="105"/>
      <c r="G212" s="96"/>
    </row>
    <row r="213" spans="1:7" ht="63" x14ac:dyDescent="0.4">
      <c r="A213" s="103" t="s">
        <v>199</v>
      </c>
      <c r="B213" s="104">
        <v>1</v>
      </c>
      <c r="C213" s="104"/>
      <c r="D213" s="105" t="s">
        <v>526</v>
      </c>
      <c r="E213" s="105" t="s">
        <v>470</v>
      </c>
      <c r="F213" s="105"/>
      <c r="G213" s="96"/>
    </row>
    <row r="214" spans="1:7" ht="42" x14ac:dyDescent="0.4">
      <c r="A214" s="139" t="s">
        <v>378</v>
      </c>
      <c r="B214" s="104">
        <v>2</v>
      </c>
      <c r="C214" s="159" t="str">
        <f>IF(B214=0, -5, "0")</f>
        <v>0</v>
      </c>
      <c r="D214" s="105"/>
      <c r="E214" s="105"/>
      <c r="F214" s="105"/>
      <c r="G214" s="96"/>
    </row>
    <row r="215" spans="1:7" ht="189.75" x14ac:dyDescent="0.45">
      <c r="A215" s="184" t="s">
        <v>132</v>
      </c>
      <c r="B215" s="104">
        <v>1</v>
      </c>
      <c r="C215" s="118" t="str">
        <f>IF(B215=0, -10, "0")</f>
        <v>0</v>
      </c>
      <c r="D215" s="354" t="s">
        <v>537</v>
      </c>
      <c r="E215" s="105" t="s">
        <v>538</v>
      </c>
      <c r="F215" s="105"/>
      <c r="G215" s="96"/>
    </row>
    <row r="216" spans="1:7" ht="40.5" customHeight="1" x14ac:dyDescent="0.45">
      <c r="A216" s="139" t="s">
        <v>344</v>
      </c>
      <c r="B216" s="104">
        <v>2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>
        <v>2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>
        <v>2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>
        <v>2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>
        <v>2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>
        <v>2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>
        <v>2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78" t="s">
        <v>34</v>
      </c>
      <c r="B223" s="379"/>
      <c r="C223" s="380"/>
      <c r="D223" s="123">
        <f>SUM(B203:C222)</f>
        <v>35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0.92105263157894735</v>
      </c>
      <c r="E224" s="90"/>
      <c r="F224" s="96"/>
      <c r="G224" s="96"/>
    </row>
    <row r="225" spans="1:7" ht="21" x14ac:dyDescent="0.4">
      <c r="A225" s="404"/>
      <c r="B225" s="404"/>
      <c r="C225" s="404"/>
      <c r="D225" s="404"/>
      <c r="E225" s="404"/>
      <c r="F225" s="404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>
        <v>2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>
        <v>2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>
        <v>2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25" t="s">
        <v>304</v>
      </c>
      <c r="B232" s="426"/>
      <c r="C232" s="426"/>
      <c r="D232" s="427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>
        <v>2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>
        <v>2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>
        <v>2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>
        <v>2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>
        <v>2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>
        <v>1</v>
      </c>
      <c r="C240" s="137"/>
      <c r="D240" s="319">
        <v>0.75</v>
      </c>
      <c r="E240" s="353"/>
      <c r="F240" s="353"/>
      <c r="G240" s="96"/>
    </row>
    <row r="241" spans="1:7" ht="21" x14ac:dyDescent="0.4">
      <c r="A241" s="378" t="s">
        <v>34</v>
      </c>
      <c r="B241" s="379"/>
      <c r="C241" s="380"/>
      <c r="D241" s="108">
        <f>SUM(B227:C231,B233:C240)</f>
        <v>23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0.95833333333333337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26" t="s">
        <v>421</v>
      </c>
      <c r="B244" s="153"/>
      <c r="C244" s="154"/>
      <c r="D244" s="126">
        <f>SUM(D241,D199,D223)</f>
        <v>74</v>
      </c>
      <c r="E244" s="90"/>
      <c r="F244" s="96"/>
      <c r="G244" s="96"/>
    </row>
    <row r="245" spans="1:7" ht="22.5" x14ac:dyDescent="0.45">
      <c r="A245" s="326" t="s">
        <v>422</v>
      </c>
      <c r="B245" s="153"/>
      <c r="C245" s="154"/>
      <c r="D245" s="127">
        <f>D244/(COUNT(B227:C231,B191:C198,B203:C222,B233:C240)*2)</f>
        <v>0.94871794871794868</v>
      </c>
      <c r="E245" s="90"/>
      <c r="F245" s="96"/>
      <c r="G245" s="96"/>
    </row>
    <row r="246" spans="1:7" ht="21" x14ac:dyDescent="0.4">
      <c r="A246" s="404"/>
      <c r="B246" s="404"/>
      <c r="C246" s="404"/>
      <c r="D246" s="404"/>
      <c r="E246" s="404"/>
      <c r="F246" s="404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43658</v>
      </c>
      <c r="B248" s="96"/>
      <c r="C248" s="96"/>
      <c r="D248" s="96"/>
      <c r="E248" s="90"/>
      <c r="F248" s="96"/>
      <c r="G248" s="96"/>
    </row>
    <row r="249" spans="1:7" ht="21" x14ac:dyDescent="0.4">
      <c r="A249" s="371" t="s">
        <v>28</v>
      </c>
      <c r="B249" s="373" t="s">
        <v>29</v>
      </c>
      <c r="C249" s="373"/>
      <c r="D249" s="373" t="s">
        <v>42</v>
      </c>
      <c r="E249" s="374" t="s">
        <v>264</v>
      </c>
      <c r="F249" s="374" t="s">
        <v>295</v>
      </c>
      <c r="G249" s="96"/>
    </row>
    <row r="250" spans="1:7" ht="21" x14ac:dyDescent="0.4">
      <c r="A250" s="371"/>
      <c r="B250" s="100" t="s">
        <v>32</v>
      </c>
      <c r="C250" s="100" t="s">
        <v>31</v>
      </c>
      <c r="D250" s="373"/>
      <c r="E250" s="374"/>
      <c r="F250" s="374"/>
      <c r="G250" s="96"/>
    </row>
    <row r="251" spans="1:7" ht="22.5" x14ac:dyDescent="0.4">
      <c r="A251" s="282"/>
      <c r="B251" s="283"/>
      <c r="C251" s="283"/>
      <c r="D251" s="283"/>
      <c r="E251" s="324"/>
      <c r="F251" s="324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>
        <v>2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78" t="s">
        <v>34</v>
      </c>
      <c r="B261" s="379"/>
      <c r="C261" s="380"/>
      <c r="D261" s="201">
        <f>SUM(B253:C260)</f>
        <v>16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42" x14ac:dyDescent="0.4">
      <c r="A265" s="103" t="s">
        <v>80</v>
      </c>
      <c r="B265" s="104">
        <v>1</v>
      </c>
      <c r="C265" s="104"/>
      <c r="D265" s="141" t="s">
        <v>534</v>
      </c>
      <c r="E265" s="105" t="s">
        <v>535</v>
      </c>
      <c r="F265" s="105"/>
      <c r="G265" s="96"/>
    </row>
    <row r="266" spans="1:7" ht="42" x14ac:dyDescent="0.4">
      <c r="A266" s="103" t="s">
        <v>106</v>
      </c>
      <c r="B266" s="104">
        <v>1</v>
      </c>
      <c r="C266" s="104"/>
      <c r="D266" s="141" t="s">
        <v>471</v>
      </c>
      <c r="E266" s="105" t="s">
        <v>469</v>
      </c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63.75" x14ac:dyDescent="0.45">
      <c r="A270" s="134" t="s">
        <v>376</v>
      </c>
      <c r="B270" s="104">
        <v>0</v>
      </c>
      <c r="C270" s="118">
        <f>IF(B270=0, -10, "0")</f>
        <v>-10</v>
      </c>
      <c r="D270" s="148" t="s">
        <v>472</v>
      </c>
      <c r="E270" s="105" t="s">
        <v>527</v>
      </c>
      <c r="F270" s="105"/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7"/>
      <c r="E271" s="105"/>
      <c r="F271" s="105"/>
      <c r="G271" s="96"/>
    </row>
    <row r="272" spans="1:7" ht="105" x14ac:dyDescent="0.4">
      <c r="A272" s="230" t="s">
        <v>420</v>
      </c>
      <c r="B272" s="104">
        <v>0</v>
      </c>
      <c r="C272" s="118">
        <f>IF(B272=0, -10, "0")</f>
        <v>-10</v>
      </c>
      <c r="D272" s="157" t="s">
        <v>473</v>
      </c>
      <c r="E272" s="105" t="s">
        <v>539</v>
      </c>
      <c r="F272" s="105"/>
      <c r="G272" s="96"/>
    </row>
    <row r="273" spans="1:7" ht="84" x14ac:dyDescent="0.4">
      <c r="A273" s="168" t="s">
        <v>379</v>
      </c>
      <c r="B273" s="104">
        <v>1</v>
      </c>
      <c r="C273" s="140" t="str">
        <f>IF(B273=0, -5, "0")</f>
        <v>0</v>
      </c>
      <c r="D273" s="157" t="s">
        <v>474</v>
      </c>
      <c r="E273" s="105" t="s">
        <v>475</v>
      </c>
      <c r="F273" s="105"/>
      <c r="G273" s="96"/>
    </row>
    <row r="274" spans="1:7" ht="84" x14ac:dyDescent="0.4">
      <c r="A274" s="103" t="s">
        <v>116</v>
      </c>
      <c r="B274" s="104">
        <v>1</v>
      </c>
      <c r="C274" s="104"/>
      <c r="D274" s="157" t="s">
        <v>476</v>
      </c>
      <c r="E274" s="105" t="s">
        <v>477</v>
      </c>
      <c r="F274" s="105"/>
      <c r="G274" s="96"/>
    </row>
    <row r="275" spans="1:7" ht="126" x14ac:dyDescent="0.4">
      <c r="A275" s="168" t="s">
        <v>359</v>
      </c>
      <c r="B275" s="104">
        <v>0</v>
      </c>
      <c r="C275" s="140">
        <f>IF(B275=0, -10, "0")</f>
        <v>-10</v>
      </c>
      <c r="D275" s="211" t="s">
        <v>478</v>
      </c>
      <c r="E275" s="105" t="s">
        <v>479</v>
      </c>
      <c r="F275" s="105"/>
      <c r="G275" s="96"/>
    </row>
    <row r="276" spans="1:7" ht="28.5" customHeight="1" x14ac:dyDescent="0.4">
      <c r="A276" s="168" t="s">
        <v>360</v>
      </c>
      <c r="B276" s="104">
        <v>2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>
        <v>2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>
        <v>2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>
        <v>2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88"/>
      <c r="B286" s="388"/>
      <c r="C286" s="388"/>
      <c r="D286" s="388"/>
      <c r="E286" s="388"/>
      <c r="F286" s="388"/>
      <c r="G286" s="96"/>
    </row>
    <row r="287" spans="1:7" ht="31.5" customHeight="1" x14ac:dyDescent="0.4">
      <c r="A287" s="424" t="s">
        <v>304</v>
      </c>
      <c r="B287" s="424"/>
      <c r="C287" s="424"/>
      <c r="D287" s="424"/>
      <c r="E287" s="424"/>
      <c r="F287" s="424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>
        <v>2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>
        <v>2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>
        <v>1</v>
      </c>
      <c r="C295" s="104"/>
      <c r="D295" s="319">
        <v>0.5</v>
      </c>
      <c r="E295" s="353"/>
      <c r="F295" s="353"/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15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0.24193548387096775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26" t="s">
        <v>423</v>
      </c>
      <c r="B299" s="153"/>
      <c r="C299" s="154"/>
      <c r="D299" s="126">
        <f>SUM(D261,D296)</f>
        <v>31</v>
      </c>
      <c r="E299" s="90"/>
      <c r="F299" s="96"/>
      <c r="G299" s="96"/>
    </row>
    <row r="300" spans="1:7" ht="22.5" x14ac:dyDescent="0.45">
      <c r="A300" s="326" t="s">
        <v>424</v>
      </c>
      <c r="B300" s="153"/>
      <c r="C300" s="154"/>
      <c r="D300" s="127">
        <f>D299/(COUNT(B253:C260,B265:C285,B288:C295)*2)</f>
        <v>0.39743589743589741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43658</v>
      </c>
      <c r="B303" s="96"/>
      <c r="C303" s="96"/>
      <c r="D303" s="96"/>
      <c r="E303" s="90"/>
      <c r="F303" s="96"/>
      <c r="G303" s="96"/>
    </row>
    <row r="304" spans="1:7" ht="21" x14ac:dyDescent="0.4">
      <c r="A304" s="371" t="s">
        <v>28</v>
      </c>
      <c r="B304" s="373" t="s">
        <v>29</v>
      </c>
      <c r="C304" s="373"/>
      <c r="D304" s="373" t="s">
        <v>42</v>
      </c>
      <c r="E304" s="374" t="s">
        <v>264</v>
      </c>
      <c r="F304" s="374" t="s">
        <v>295</v>
      </c>
      <c r="G304" s="96"/>
    </row>
    <row r="305" spans="1:7" ht="21" x14ac:dyDescent="0.4">
      <c r="A305" s="371"/>
      <c r="B305" s="100" t="s">
        <v>32</v>
      </c>
      <c r="C305" s="100" t="s">
        <v>31</v>
      </c>
      <c r="D305" s="373"/>
      <c r="E305" s="374"/>
      <c r="F305" s="374"/>
      <c r="G305" s="96"/>
    </row>
    <row r="306" spans="1:7" ht="22.5" x14ac:dyDescent="0.4">
      <c r="A306" s="282"/>
      <c r="B306" s="283"/>
      <c r="C306" s="283"/>
      <c r="D306" s="283"/>
      <c r="E306" s="324"/>
      <c r="F306" s="324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>
        <v>2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>
        <v>2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>
        <v>2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>
        <v>2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16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1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>
        <v>2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>
        <v>2</v>
      </c>
      <c r="C321" s="118"/>
      <c r="D321" s="141"/>
      <c r="E321" s="105"/>
      <c r="F321" s="105"/>
      <c r="G321" s="96"/>
    </row>
    <row r="322" spans="1:7" ht="126" x14ac:dyDescent="0.45">
      <c r="A322" s="170" t="s">
        <v>309</v>
      </c>
      <c r="B322" s="104">
        <v>1</v>
      </c>
      <c r="C322" s="118" t="str">
        <f>IF(B322=0, -10, "0")</f>
        <v>0</v>
      </c>
      <c r="D322" s="156" t="s">
        <v>528</v>
      </c>
      <c r="E322" s="105" t="s">
        <v>480</v>
      </c>
      <c r="F322" s="105"/>
      <c r="G322" s="96"/>
    </row>
    <row r="323" spans="1:7" ht="22.5" x14ac:dyDescent="0.4">
      <c r="A323" s="103" t="s">
        <v>53</v>
      </c>
      <c r="B323" s="104">
        <v>2</v>
      </c>
      <c r="C323" s="104"/>
      <c r="D323" s="120"/>
      <c r="E323" s="106"/>
      <c r="F323" s="105"/>
      <c r="G323" s="96"/>
    </row>
    <row r="324" spans="1:7" ht="105" x14ac:dyDescent="0.4">
      <c r="A324" s="230" t="s">
        <v>420</v>
      </c>
      <c r="B324" s="104">
        <v>0</v>
      </c>
      <c r="C324" s="118">
        <f>IF(B324=0, -10, "0")</f>
        <v>-10</v>
      </c>
      <c r="D324" s="157" t="s">
        <v>473</v>
      </c>
      <c r="E324" s="105" t="s">
        <v>539</v>
      </c>
      <c r="F324" s="105"/>
      <c r="G324" s="96"/>
    </row>
    <row r="325" spans="1:7" ht="21" x14ac:dyDescent="0.4">
      <c r="A325" s="103" t="s">
        <v>207</v>
      </c>
      <c r="B325" s="104">
        <v>2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>
        <v>2</v>
      </c>
      <c r="C326" s="104"/>
      <c r="D326" s="105"/>
      <c r="E326" s="106"/>
      <c r="F326" s="105"/>
      <c r="G326" s="96"/>
    </row>
    <row r="327" spans="1:7" ht="63" x14ac:dyDescent="0.4">
      <c r="A327" s="103" t="s">
        <v>121</v>
      </c>
      <c r="B327" s="104">
        <v>1</v>
      </c>
      <c r="C327" s="104"/>
      <c r="D327" s="105" t="s">
        <v>481</v>
      </c>
      <c r="E327" s="105" t="s">
        <v>482</v>
      </c>
      <c r="F327" s="105"/>
      <c r="G327" s="96"/>
    </row>
    <row r="328" spans="1:7" ht="22.5" x14ac:dyDescent="0.4">
      <c r="A328" s="103" t="s">
        <v>395</v>
      </c>
      <c r="B328" s="104">
        <v>2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>
        <v>2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>
        <v>2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6"/>
      <c r="F331" s="105"/>
      <c r="G331" s="96"/>
    </row>
    <row r="332" spans="1:7" ht="22.5" x14ac:dyDescent="0.4">
      <c r="A332" s="173" t="s">
        <v>58</v>
      </c>
      <c r="B332" s="104">
        <v>2</v>
      </c>
      <c r="C332" s="118" t="str">
        <f>IF(B332=0, -10, "0")</f>
        <v>0</v>
      </c>
      <c r="D332" s="172"/>
      <c r="E332" s="106"/>
      <c r="F332" s="105"/>
      <c r="G332" s="96"/>
    </row>
    <row r="333" spans="1:7" ht="19.5" customHeight="1" x14ac:dyDescent="0.45">
      <c r="A333" s="229" t="s">
        <v>344</v>
      </c>
      <c r="B333" s="104">
        <v>2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>
        <v>2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>
        <v>2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>
        <v>2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>
        <v>2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>
        <v>2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24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0.6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>
        <v>2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>
        <v>2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>
        <v>2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>
        <v>2</v>
      </c>
      <c r="C347" s="104"/>
      <c r="D347" s="135"/>
      <c r="E347" s="106"/>
      <c r="F347" s="105"/>
      <c r="G347" s="96"/>
    </row>
    <row r="348" spans="1:7" ht="147" x14ac:dyDescent="0.4">
      <c r="A348" s="103" t="s">
        <v>212</v>
      </c>
      <c r="B348" s="104">
        <v>1</v>
      </c>
      <c r="C348" s="104"/>
      <c r="D348" s="175" t="s">
        <v>529</v>
      </c>
      <c r="E348" s="105" t="s">
        <v>530</v>
      </c>
      <c r="F348" s="105"/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>
        <v>2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>
        <v>2</v>
      </c>
      <c r="C351" s="104"/>
      <c r="D351" s="131"/>
      <c r="E351" s="106"/>
      <c r="F351" s="105"/>
      <c r="G351" s="96"/>
    </row>
    <row r="352" spans="1:7" ht="21" x14ac:dyDescent="0.3">
      <c r="A352" s="409"/>
      <c r="B352" s="409"/>
      <c r="C352" s="409"/>
      <c r="D352" s="409"/>
      <c r="E352" s="409"/>
      <c r="F352" s="409"/>
      <c r="G352" s="409"/>
    </row>
    <row r="353" spans="1:7" ht="32.25" customHeight="1" x14ac:dyDescent="0.4">
      <c r="A353" s="423" t="s">
        <v>304</v>
      </c>
      <c r="B353" s="423"/>
      <c r="C353" s="423"/>
      <c r="D353" s="423"/>
      <c r="E353" s="423"/>
      <c r="F353" s="423"/>
      <c r="G353" s="96"/>
    </row>
    <row r="354" spans="1:7" ht="21" x14ac:dyDescent="0.4">
      <c r="A354" s="107" t="s">
        <v>322</v>
      </c>
      <c r="B354" s="104">
        <v>2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>
        <v>2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>
        <v>2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>
        <v>2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>
        <v>2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>
        <v>2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>
        <v>1</v>
      </c>
      <c r="C361" s="137"/>
      <c r="D361" s="319">
        <v>0.5</v>
      </c>
      <c r="E361" s="353"/>
      <c r="F361" s="353"/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30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0.9375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26" t="s">
        <v>425</v>
      </c>
      <c r="B365" s="153"/>
      <c r="C365" s="154"/>
      <c r="D365" s="126">
        <f>SUM(D362,D316,D339)</f>
        <v>70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>
        <f>D365/(COUNT(B320:C338,B343:C351,B308:C315,B354:C361)*2)</f>
        <v>0.79545454545454541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43658</v>
      </c>
      <c r="B369" s="96"/>
      <c r="C369" s="96"/>
      <c r="D369" s="96"/>
      <c r="E369" s="90"/>
      <c r="F369" s="96"/>
      <c r="G369" s="96"/>
    </row>
    <row r="370" spans="1:7" ht="21" x14ac:dyDescent="0.4">
      <c r="A370" s="371" t="s">
        <v>28</v>
      </c>
      <c r="B370" s="373" t="s">
        <v>29</v>
      </c>
      <c r="C370" s="373"/>
      <c r="D370" s="373" t="s">
        <v>42</v>
      </c>
      <c r="E370" s="374" t="s">
        <v>264</v>
      </c>
      <c r="F370" s="374" t="s">
        <v>295</v>
      </c>
      <c r="G370" s="96"/>
    </row>
    <row r="371" spans="1:7" ht="21" x14ac:dyDescent="0.4">
      <c r="A371" s="371"/>
      <c r="B371" s="100" t="s">
        <v>32</v>
      </c>
      <c r="C371" s="100" t="s">
        <v>31</v>
      </c>
      <c r="D371" s="373"/>
      <c r="E371" s="374"/>
      <c r="F371" s="374"/>
      <c r="G371" s="96"/>
    </row>
    <row r="372" spans="1:7" ht="22.5" x14ac:dyDescent="0.4">
      <c r="A372" s="282"/>
      <c r="B372" s="283"/>
      <c r="C372" s="283"/>
      <c r="D372" s="283"/>
      <c r="E372" s="324"/>
      <c r="F372" s="324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>
        <v>2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>
        <v>2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>
        <v>2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>
        <v>2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>
        <v>2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>
        <v>2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>
        <v>2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>
        <v>2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>
        <v>2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>
        <v>2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>
        <v>2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22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1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42" customHeight="1" x14ac:dyDescent="0.4">
      <c r="A389" s="135" t="s">
        <v>355</v>
      </c>
      <c r="B389" s="104">
        <v>1</v>
      </c>
      <c r="C389" s="104"/>
      <c r="D389" s="96" t="s">
        <v>483</v>
      </c>
      <c r="E389" s="105" t="s">
        <v>484</v>
      </c>
      <c r="F389" s="105"/>
      <c r="G389" s="96"/>
    </row>
    <row r="390" spans="1:7" ht="84" x14ac:dyDescent="0.4">
      <c r="A390" s="103" t="s">
        <v>152</v>
      </c>
      <c r="B390" s="104">
        <v>1</v>
      </c>
      <c r="C390" s="104"/>
      <c r="D390" s="156" t="s">
        <v>485</v>
      </c>
      <c r="E390" s="105" t="s">
        <v>486</v>
      </c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>
        <v>2</v>
      </c>
      <c r="C392" s="104"/>
      <c r="D392" s="156"/>
      <c r="E392" s="106"/>
      <c r="F392" s="105"/>
      <c r="G392" s="96"/>
    </row>
    <row r="393" spans="1:7" ht="63" x14ac:dyDescent="0.4">
      <c r="A393" s="103" t="s">
        <v>116</v>
      </c>
      <c r="B393" s="104">
        <v>1</v>
      </c>
      <c r="C393" s="104"/>
      <c r="D393" s="156" t="s">
        <v>516</v>
      </c>
      <c r="E393" s="105" t="s">
        <v>517</v>
      </c>
      <c r="F393" s="105"/>
      <c r="G393" s="96"/>
    </row>
    <row r="394" spans="1:7" ht="22.5" x14ac:dyDescent="0.45">
      <c r="A394" s="184" t="s">
        <v>7</v>
      </c>
      <c r="B394" s="104">
        <v>2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>
        <v>2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>
        <v>2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>
        <v>2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>
        <v>2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>
        <v>2</v>
      </c>
      <c r="C399" s="104"/>
      <c r="D399" s="156"/>
      <c r="E399" s="105"/>
      <c r="F399" s="105"/>
      <c r="G399" s="96"/>
    </row>
    <row r="400" spans="1:7" ht="105" x14ac:dyDescent="0.4">
      <c r="A400" s="103" t="s">
        <v>303</v>
      </c>
      <c r="B400" s="104">
        <v>0</v>
      </c>
      <c r="C400" s="188"/>
      <c r="D400" s="157" t="s">
        <v>473</v>
      </c>
      <c r="E400" s="105" t="s">
        <v>539</v>
      </c>
      <c r="F400" s="105"/>
      <c r="G400" s="96"/>
    </row>
    <row r="401" spans="1:7" ht="21" x14ac:dyDescent="0.4">
      <c r="A401" s="103" t="s">
        <v>397</v>
      </c>
      <c r="B401" s="104">
        <v>2</v>
      </c>
      <c r="C401" s="104"/>
      <c r="D401" s="156"/>
      <c r="E401" s="106"/>
      <c r="F401" s="105"/>
      <c r="G401" s="96"/>
    </row>
    <row r="402" spans="1:7" ht="195" customHeight="1" x14ac:dyDescent="0.4">
      <c r="A402" s="173" t="s">
        <v>132</v>
      </c>
      <c r="B402" s="104">
        <v>0</v>
      </c>
      <c r="C402" s="118">
        <f>IF(B402=0, -10, "0")</f>
        <v>-10</v>
      </c>
      <c r="D402" s="156" t="s">
        <v>540</v>
      </c>
      <c r="E402" s="105" t="s">
        <v>487</v>
      </c>
      <c r="F402" s="105"/>
      <c r="G402" s="96"/>
    </row>
    <row r="403" spans="1:7" ht="18" customHeight="1" x14ac:dyDescent="0.45">
      <c r="A403" s="139" t="s">
        <v>344</v>
      </c>
      <c r="B403" s="104">
        <v>2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>
        <v>2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>
        <v>2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>
        <v>2</v>
      </c>
      <c r="C406" s="166"/>
      <c r="D406" s="156"/>
      <c r="E406" s="106"/>
      <c r="F406" s="105"/>
      <c r="G406" s="96"/>
    </row>
    <row r="407" spans="1:7" ht="63" x14ac:dyDescent="0.4">
      <c r="A407" s="103" t="s">
        <v>148</v>
      </c>
      <c r="B407" s="104">
        <v>1</v>
      </c>
      <c r="C407" s="104"/>
      <c r="D407" s="156" t="s">
        <v>488</v>
      </c>
      <c r="E407" s="105" t="s">
        <v>489</v>
      </c>
      <c r="F407" s="105"/>
      <c r="G407" s="96"/>
    </row>
    <row r="408" spans="1:7" ht="21" x14ac:dyDescent="0.4">
      <c r="A408" s="107" t="s">
        <v>350</v>
      </c>
      <c r="B408" s="104">
        <v>2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>
        <v>2</v>
      </c>
      <c r="C409" s="104"/>
      <c r="D409" s="161"/>
      <c r="E409" s="106"/>
      <c r="F409" s="105"/>
      <c r="G409" s="96"/>
    </row>
    <row r="410" spans="1:7" ht="21" x14ac:dyDescent="0.4">
      <c r="A410" s="421"/>
      <c r="B410" s="422"/>
      <c r="C410" s="422"/>
      <c r="D410" s="422"/>
      <c r="E410" s="422"/>
      <c r="F410" s="422"/>
      <c r="G410" s="422"/>
    </row>
    <row r="411" spans="1:7" ht="24.75" x14ac:dyDescent="0.4">
      <c r="A411" s="419" t="s">
        <v>313</v>
      </c>
      <c r="B411" s="419"/>
      <c r="C411" s="419"/>
      <c r="D411" s="419"/>
      <c r="E411" s="419"/>
      <c r="F411" s="419"/>
      <c r="G411" s="96"/>
    </row>
    <row r="412" spans="1:7" ht="22.5" x14ac:dyDescent="0.4">
      <c r="A412" s="103" t="s">
        <v>322</v>
      </c>
      <c r="B412" s="104">
        <v>2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>
        <v>2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>
        <v>2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>
        <v>2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>
        <v>2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>
        <v>2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>
        <v>1</v>
      </c>
      <c r="C419" s="104"/>
      <c r="D419" s="319">
        <v>0.6</v>
      </c>
      <c r="E419" s="353"/>
      <c r="F419" s="353"/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35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0.625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26" t="s">
        <v>428</v>
      </c>
      <c r="B423" s="153"/>
      <c r="C423" s="154"/>
      <c r="D423" s="126">
        <f>SUM(D420,D385)</f>
        <v>57</v>
      </c>
      <c r="E423" s="90"/>
      <c r="F423" s="96"/>
      <c r="G423" s="96"/>
    </row>
    <row r="424" spans="1:7" ht="22.5" x14ac:dyDescent="0.45">
      <c r="A424" s="326" t="s">
        <v>429</v>
      </c>
      <c r="B424" s="153"/>
      <c r="C424" s="154"/>
      <c r="D424" s="127">
        <f>D423/(COUNT(B374:C384,B389:C409,B412:C419)*2)</f>
        <v>0.73076923076923073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43658</v>
      </c>
      <c r="B427" s="96"/>
      <c r="C427" s="96"/>
      <c r="D427" s="96"/>
      <c r="E427" s="90"/>
      <c r="F427" s="96"/>
      <c r="G427" s="96"/>
    </row>
    <row r="428" spans="1:7" ht="21" x14ac:dyDescent="0.4">
      <c r="A428" s="371" t="s">
        <v>28</v>
      </c>
      <c r="B428" s="373" t="s">
        <v>29</v>
      </c>
      <c r="C428" s="373"/>
      <c r="D428" s="373" t="s">
        <v>42</v>
      </c>
      <c r="E428" s="374" t="s">
        <v>264</v>
      </c>
      <c r="F428" s="374" t="s">
        <v>295</v>
      </c>
      <c r="G428" s="96"/>
    </row>
    <row r="429" spans="1:7" ht="21" x14ac:dyDescent="0.4">
      <c r="A429" s="371"/>
      <c r="B429" s="100" t="s">
        <v>32</v>
      </c>
      <c r="C429" s="100" t="s">
        <v>31</v>
      </c>
      <c r="D429" s="373"/>
      <c r="E429" s="374"/>
      <c r="F429" s="374"/>
      <c r="G429" s="96"/>
    </row>
    <row r="430" spans="1:7" ht="22.5" x14ac:dyDescent="0.4">
      <c r="A430" s="282"/>
      <c r="B430" s="283"/>
      <c r="C430" s="283"/>
      <c r="D430" s="283"/>
      <c r="E430" s="324"/>
      <c r="F430" s="324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16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0"/>
      <c r="F441" s="96"/>
      <c r="G441" s="96"/>
    </row>
    <row r="442" spans="1:7" ht="21" x14ac:dyDescent="0.4">
      <c r="A442" s="325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42" x14ac:dyDescent="0.4">
      <c r="A445" s="333" t="s">
        <v>272</v>
      </c>
      <c r="B445" s="104">
        <v>1</v>
      </c>
      <c r="C445" s="118" t="str">
        <f>IF(B445=0, -5, "0")</f>
        <v>0</v>
      </c>
      <c r="D445" s="105" t="s">
        <v>490</v>
      </c>
      <c r="E445" s="105" t="s">
        <v>469</v>
      </c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>
        <v>2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>
        <v>2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>
        <v>2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>
        <v>2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>
        <v>2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19" t="s">
        <v>304</v>
      </c>
      <c r="B459" s="419"/>
      <c r="C459" s="419"/>
      <c r="D459" s="419"/>
      <c r="E459" s="419"/>
      <c r="F459" s="419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>
        <v>2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>
        <v>1</v>
      </c>
      <c r="C466" s="104"/>
      <c r="D466" s="319">
        <v>0.66700000000000004</v>
      </c>
      <c r="E466" s="353"/>
      <c r="F466" s="353"/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38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0.95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26" t="s">
        <v>431</v>
      </c>
      <c r="B470" s="153"/>
      <c r="C470" s="154"/>
      <c r="D470" s="126">
        <f>SUM(D467,D440)</f>
        <v>54</v>
      </c>
      <c r="E470" s="90"/>
      <c r="F470" s="96"/>
      <c r="G470" s="96"/>
    </row>
    <row r="471" spans="1:7" ht="22.5" x14ac:dyDescent="0.45">
      <c r="A471" s="326" t="s">
        <v>432</v>
      </c>
      <c r="B471" s="153"/>
      <c r="C471" s="154"/>
      <c r="D471" s="127">
        <f>D470/(COUNT(B444:C457,B432:C439,B460:C466)*2)</f>
        <v>0.9642857142857143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20" t="s">
        <v>405</v>
      </c>
      <c r="B473" s="420"/>
      <c r="C473" s="420"/>
      <c r="D473" s="420"/>
      <c r="E473" s="420"/>
      <c r="F473" s="420"/>
      <c r="G473" s="96"/>
    </row>
    <row r="474" spans="1:7" ht="21" customHeight="1" x14ac:dyDescent="0.4">
      <c r="A474" s="191">
        <f>B11</f>
        <v>43658</v>
      </c>
      <c r="F474" s="2"/>
      <c r="G474" s="96"/>
    </row>
    <row r="475" spans="1:7" ht="21" x14ac:dyDescent="0.4">
      <c r="A475" s="405" t="s">
        <v>28</v>
      </c>
      <c r="B475" s="406" t="s">
        <v>29</v>
      </c>
      <c r="C475" s="406"/>
      <c r="D475" s="406" t="s">
        <v>42</v>
      </c>
      <c r="E475" s="407" t="s">
        <v>264</v>
      </c>
      <c r="F475" s="407" t="s">
        <v>295</v>
      </c>
      <c r="G475" s="96"/>
    </row>
    <row r="476" spans="1:7" ht="21" x14ac:dyDescent="0.4">
      <c r="A476" s="405"/>
      <c r="B476" s="254" t="s">
        <v>32</v>
      </c>
      <c r="C476" s="254" t="s">
        <v>31</v>
      </c>
      <c r="D476" s="406"/>
      <c r="E476" s="407"/>
      <c r="F476" s="407"/>
      <c r="G476" s="96"/>
    </row>
    <row r="477" spans="1:7" ht="22.5" x14ac:dyDescent="0.4">
      <c r="A477" s="282"/>
      <c r="B477" s="283"/>
      <c r="C477" s="283"/>
      <c r="D477" s="283"/>
      <c r="E477" s="324"/>
      <c r="F477" s="324"/>
      <c r="G477" s="96"/>
    </row>
    <row r="478" spans="1:7" ht="24.75" x14ac:dyDescent="0.4">
      <c r="A478" s="352" t="s">
        <v>52</v>
      </c>
      <c r="B478" s="352"/>
      <c r="C478" s="352"/>
      <c r="D478" s="352"/>
      <c r="E478" s="352"/>
      <c r="F478" s="352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25"/>
      <c r="C483" s="238"/>
      <c r="D483" s="238"/>
      <c r="E483" s="238"/>
      <c r="F483" s="238"/>
      <c r="G483" s="96"/>
    </row>
    <row r="484" spans="1:7" ht="30" customHeight="1" x14ac:dyDescent="0.5">
      <c r="A484" s="350" t="s">
        <v>443</v>
      </c>
      <c r="B484" s="351"/>
      <c r="C484" s="351"/>
      <c r="D484" s="351"/>
      <c r="E484" s="351"/>
      <c r="F484" s="351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25"/>
      <c r="C494" s="238"/>
      <c r="D494" s="238"/>
      <c r="E494" s="238"/>
      <c r="F494" s="238"/>
      <c r="G494" s="96"/>
    </row>
    <row r="495" spans="1:7" ht="39" customHeight="1" x14ac:dyDescent="0.5">
      <c r="A495" s="347" t="s">
        <v>23</v>
      </c>
      <c r="B495" s="348"/>
      <c r="C495" s="348"/>
      <c r="D495" s="348"/>
      <c r="E495" s="348"/>
      <c r="F495" s="349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390"/>
      <c r="B507" s="390"/>
      <c r="C507" s="390"/>
      <c r="D507" s="390"/>
      <c r="E507" s="390"/>
      <c r="F507" s="390"/>
      <c r="G507" s="390"/>
    </row>
    <row r="508" spans="1:7" ht="26.25" customHeight="1" x14ac:dyDescent="0.5">
      <c r="A508" s="288" t="s">
        <v>304</v>
      </c>
      <c r="B508" s="417"/>
      <c r="C508" s="417"/>
      <c r="D508" s="417"/>
      <c r="E508" s="417"/>
      <c r="F508" s="417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53"/>
      <c r="F515" s="353"/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26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25"/>
      <c r="C518" s="238"/>
      <c r="D518" s="245"/>
      <c r="E518" s="246"/>
      <c r="F518" s="246"/>
      <c r="G518" s="96"/>
    </row>
    <row r="519" spans="1:7" ht="21" x14ac:dyDescent="0.4">
      <c r="A519" s="237"/>
      <c r="B519" s="325"/>
      <c r="C519" s="238"/>
      <c r="D519" s="245"/>
      <c r="E519" s="246"/>
      <c r="F519" s="246"/>
      <c r="G519" s="96"/>
    </row>
    <row r="520" spans="1:7" ht="21" customHeight="1" x14ac:dyDescent="0.5">
      <c r="A520" s="418" t="s">
        <v>97</v>
      </c>
      <c r="B520" s="418"/>
      <c r="C520" s="418"/>
      <c r="D520" s="418"/>
      <c r="E520" s="418"/>
      <c r="F520" s="418"/>
      <c r="G520" s="96"/>
    </row>
    <row r="521" spans="1:7" ht="22.5" customHeight="1" x14ac:dyDescent="0.4">
      <c r="A521" s="191">
        <f>B11</f>
        <v>43658</v>
      </c>
      <c r="B521" s="96"/>
      <c r="C521" s="96"/>
      <c r="D521" s="114"/>
      <c r="E521" s="114"/>
      <c r="F521" s="114"/>
      <c r="G521" s="96"/>
    </row>
    <row r="522" spans="1:7" ht="21" x14ac:dyDescent="0.4">
      <c r="A522" s="412" t="s">
        <v>28</v>
      </c>
      <c r="B522" s="372" t="s">
        <v>29</v>
      </c>
      <c r="C522" s="414"/>
      <c r="D522" s="373" t="s">
        <v>42</v>
      </c>
      <c r="E522" s="374" t="s">
        <v>264</v>
      </c>
      <c r="F522" s="374" t="s">
        <v>295</v>
      </c>
      <c r="G522" s="96"/>
    </row>
    <row r="523" spans="1:7" ht="21" x14ac:dyDescent="0.4">
      <c r="A523" s="413"/>
      <c r="B523" s="249" t="s">
        <v>32</v>
      </c>
      <c r="C523" s="250" t="s">
        <v>31</v>
      </c>
      <c r="D523" s="373"/>
      <c r="E523" s="374"/>
      <c r="F523" s="374"/>
      <c r="G523" s="96"/>
    </row>
    <row r="524" spans="1:7" ht="22.5" x14ac:dyDescent="0.4">
      <c r="A524" s="286"/>
      <c r="B524" s="287"/>
      <c r="C524" s="287"/>
      <c r="D524" s="283"/>
      <c r="E524" s="324"/>
      <c r="F524" s="324"/>
      <c r="G524" s="96"/>
    </row>
    <row r="525" spans="1:7" ht="24.75" x14ac:dyDescent="0.4">
      <c r="A525" s="289" t="s">
        <v>17</v>
      </c>
      <c r="B525" s="251"/>
      <c r="C525" s="415"/>
      <c r="D525" s="415"/>
      <c r="E525" s="415"/>
      <c r="F525" s="416"/>
      <c r="G525" s="96"/>
    </row>
    <row r="526" spans="1:7" ht="21" x14ac:dyDescent="0.4">
      <c r="A526" s="192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>
        <v>2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>
        <v>2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>
        <v>2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78" t="s">
        <v>34</v>
      </c>
      <c r="B532" s="379"/>
      <c r="C532" s="380"/>
      <c r="D532" s="315">
        <f>SUM(B526:C531)</f>
        <v>12</v>
      </c>
      <c r="E532" s="202"/>
      <c r="F532" s="202"/>
      <c r="G532" s="96"/>
    </row>
    <row r="533" spans="1:7" ht="21" customHeight="1" x14ac:dyDescent="0.4">
      <c r="A533" s="378" t="s">
        <v>33</v>
      </c>
      <c r="B533" s="379"/>
      <c r="C533" s="380"/>
      <c r="D533" s="298">
        <f>D532/(COUNT(B526:C531)*2)</f>
        <v>1</v>
      </c>
      <c r="E533" s="202"/>
      <c r="F533" s="202"/>
      <c r="G533" s="96"/>
    </row>
    <row r="534" spans="1:7" ht="21" x14ac:dyDescent="0.4">
      <c r="A534" s="404"/>
      <c r="B534" s="404"/>
      <c r="C534" s="404"/>
      <c r="D534" s="404"/>
      <c r="E534" s="404"/>
      <c r="F534" s="404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>
        <v>2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>
        <v>2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>
        <v>2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>
        <v>2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08"/>
      <c r="B546" s="409"/>
      <c r="C546" s="409"/>
      <c r="D546" s="409"/>
      <c r="E546" s="409"/>
      <c r="F546" s="409"/>
      <c r="G546" s="409"/>
    </row>
    <row r="547" spans="1:7" ht="35.25" customHeight="1" x14ac:dyDescent="0.4">
      <c r="A547" s="290" t="s">
        <v>304</v>
      </c>
      <c r="B547" s="265"/>
      <c r="C547" s="410"/>
      <c r="D547" s="410"/>
      <c r="E547" s="410"/>
      <c r="F547" s="411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>
        <v>2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>
        <v>2</v>
      </c>
      <c r="C551" s="137"/>
      <c r="D551" s="105"/>
      <c r="E551" s="106"/>
      <c r="F551" s="105"/>
      <c r="G551" s="96"/>
    </row>
    <row r="552" spans="1:7" ht="126" x14ac:dyDescent="0.4">
      <c r="A552" s="139" t="s">
        <v>311</v>
      </c>
      <c r="B552" s="104">
        <v>1</v>
      </c>
      <c r="C552" s="118" t="str">
        <f>IF(B552=0, -5, "0")</f>
        <v>0</v>
      </c>
      <c r="D552" s="355" t="s">
        <v>524</v>
      </c>
      <c r="E552" s="356" t="s">
        <v>491</v>
      </c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>
        <v>2</v>
      </c>
      <c r="C555" s="104"/>
      <c r="D555" s="319">
        <v>1</v>
      </c>
      <c r="E555" s="353"/>
      <c r="F555" s="353"/>
      <c r="G555" s="96"/>
    </row>
    <row r="556" spans="1:7" ht="21" x14ac:dyDescent="0.4">
      <c r="A556" s="386" t="s">
        <v>34</v>
      </c>
      <c r="B556" s="386"/>
      <c r="C556" s="398"/>
      <c r="D556" s="327">
        <f>SUM(B548:C555,B536:C545)</f>
        <v>33</v>
      </c>
      <c r="E556" s="90"/>
      <c r="F556" s="96"/>
      <c r="G556" s="96"/>
    </row>
    <row r="557" spans="1:7" ht="21" x14ac:dyDescent="0.4">
      <c r="A557" s="386" t="s">
        <v>33</v>
      </c>
      <c r="B557" s="386"/>
      <c r="C557" s="386"/>
      <c r="D557" s="298">
        <f>D556/(COUNT(B548:C555,B536:C545)*2)</f>
        <v>0.97058823529411764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26" t="s">
        <v>435</v>
      </c>
      <c r="B559" s="153"/>
      <c r="C559" s="154"/>
      <c r="D559" s="126">
        <f>SUM(D556,D532)</f>
        <v>45</v>
      </c>
      <c r="E559" s="90"/>
      <c r="F559" s="96"/>
      <c r="G559" s="96"/>
    </row>
    <row r="560" spans="1:7" ht="21" customHeight="1" x14ac:dyDescent="0.45">
      <c r="A560" s="326" t="s">
        <v>436</v>
      </c>
      <c r="B560" s="153"/>
      <c r="C560" s="154"/>
      <c r="D560" s="127">
        <f>D559/(COUNT(B536:C545,B526:C531,B548:C555)*2)</f>
        <v>0.97826086956521741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04"/>
      <c r="B562" s="404"/>
      <c r="C562" s="404"/>
      <c r="D562" s="404"/>
      <c r="E562" s="404"/>
      <c r="F562" s="404"/>
      <c r="G562" s="96"/>
    </row>
    <row r="563" spans="1:7" ht="22.5" x14ac:dyDescent="0.45">
      <c r="A563" s="385" t="s">
        <v>19</v>
      </c>
      <c r="B563" s="385"/>
      <c r="C563" s="385"/>
      <c r="D563" s="385"/>
      <c r="E563" s="385"/>
      <c r="F563" s="385"/>
      <c r="G563" s="96"/>
    </row>
    <row r="564" spans="1:7" ht="22.5" x14ac:dyDescent="0.4">
      <c r="A564" s="198">
        <f>B11</f>
        <v>43658</v>
      </c>
      <c r="B564" s="96"/>
      <c r="C564" s="96"/>
      <c r="D564" s="280"/>
      <c r="E564" s="280"/>
      <c r="F564" s="280"/>
      <c r="G564" s="96"/>
    </row>
    <row r="565" spans="1:7" ht="21" x14ac:dyDescent="0.4">
      <c r="A565" s="405" t="s">
        <v>28</v>
      </c>
      <c r="B565" s="406" t="s">
        <v>29</v>
      </c>
      <c r="C565" s="406"/>
      <c r="D565" s="406" t="s">
        <v>42</v>
      </c>
      <c r="E565" s="407" t="s">
        <v>264</v>
      </c>
      <c r="F565" s="407" t="s">
        <v>295</v>
      </c>
      <c r="G565" s="96"/>
    </row>
    <row r="566" spans="1:7" ht="21" x14ac:dyDescent="0.4">
      <c r="A566" s="405"/>
      <c r="B566" s="254" t="s">
        <v>32</v>
      </c>
      <c r="C566" s="254" t="s">
        <v>31</v>
      </c>
      <c r="D566" s="406"/>
      <c r="E566" s="407"/>
      <c r="F566" s="407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395" t="s">
        <v>10</v>
      </c>
      <c r="B568" s="396"/>
      <c r="C568" s="396"/>
      <c r="D568" s="396"/>
      <c r="E568" s="396"/>
      <c r="F568" s="397"/>
      <c r="G568" s="96"/>
    </row>
    <row r="569" spans="1:7" ht="21" x14ac:dyDescent="0.4">
      <c r="A569" s="103" t="s">
        <v>86</v>
      </c>
      <c r="B569" s="104">
        <v>2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>
        <v>2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>
        <v>2</v>
      </c>
      <c r="C577" s="104"/>
      <c r="D577" s="105"/>
      <c r="E577" s="106"/>
      <c r="F577" s="105"/>
      <c r="G577" s="96"/>
    </row>
    <row r="578" spans="1:7" ht="21" x14ac:dyDescent="0.4">
      <c r="A578" s="386" t="s">
        <v>34</v>
      </c>
      <c r="B578" s="386"/>
      <c r="C578" s="398"/>
      <c r="D578" s="327">
        <f>SUM(B569:C577)</f>
        <v>18</v>
      </c>
      <c r="E578" s="90"/>
      <c r="F578" s="96"/>
      <c r="G578" s="96"/>
    </row>
    <row r="579" spans="1:7" ht="21" x14ac:dyDescent="0.4">
      <c r="A579" s="386" t="s">
        <v>33</v>
      </c>
      <c r="B579" s="386"/>
      <c r="C579" s="386"/>
      <c r="D579" s="298">
        <f>D578/(COUNT(B569:C577)*2)</f>
        <v>1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399" t="s">
        <v>23</v>
      </c>
      <c r="B581" s="400"/>
      <c r="C581" s="400"/>
      <c r="D581" s="400"/>
      <c r="E581" s="400"/>
      <c r="F581" s="401"/>
      <c r="G581" s="96"/>
    </row>
    <row r="582" spans="1:7" ht="63" x14ac:dyDescent="0.4">
      <c r="A582" s="103" t="s">
        <v>87</v>
      </c>
      <c r="B582" s="104">
        <v>1</v>
      </c>
      <c r="C582" s="104"/>
      <c r="D582" s="105" t="s">
        <v>492</v>
      </c>
      <c r="E582" s="106"/>
      <c r="F582" s="105"/>
      <c r="G582" s="96"/>
    </row>
    <row r="583" spans="1:7" ht="22.5" customHeight="1" x14ac:dyDescent="0.45">
      <c r="A583" s="184" t="s">
        <v>7</v>
      </c>
      <c r="B583" s="104">
        <v>2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>
        <v>2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02" t="s">
        <v>370</v>
      </c>
      <c r="B588" s="403"/>
      <c r="C588" s="403"/>
      <c r="D588" s="403"/>
      <c r="E588" s="403"/>
      <c r="F588" s="403"/>
      <c r="G588" s="403"/>
    </row>
    <row r="589" spans="1:7" ht="48.75" customHeight="1" x14ac:dyDescent="0.4">
      <c r="A589" s="107" t="s">
        <v>322</v>
      </c>
      <c r="B589" s="104">
        <v>2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>
        <v>2</v>
      </c>
      <c r="C595" s="104"/>
      <c r="D595" s="319">
        <v>1</v>
      </c>
      <c r="E595" s="353"/>
      <c r="F595" s="353"/>
      <c r="G595" s="96"/>
    </row>
    <row r="596" spans="1:7" ht="21" x14ac:dyDescent="0.4">
      <c r="A596" s="386" t="s">
        <v>34</v>
      </c>
      <c r="B596" s="386"/>
      <c r="C596" s="398"/>
      <c r="D596" s="327">
        <f>SUM(B589:C595,B582:C587)</f>
        <v>23</v>
      </c>
      <c r="E596" s="90"/>
      <c r="F596" s="96"/>
      <c r="G596" s="96"/>
    </row>
    <row r="597" spans="1:7" ht="21" x14ac:dyDescent="0.4">
      <c r="A597" s="386" t="s">
        <v>33</v>
      </c>
      <c r="B597" s="386"/>
      <c r="C597" s="386"/>
      <c r="D597" s="298">
        <f>D596/(COUNT(B582:C587,B589:C595)*2)</f>
        <v>0.95833333333333337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26" t="s">
        <v>37</v>
      </c>
      <c r="B599" s="124"/>
      <c r="C599" s="125"/>
      <c r="D599" s="126">
        <f>SUM(D596,D578)</f>
        <v>41</v>
      </c>
      <c r="E599" s="239"/>
      <c r="F599" s="239"/>
      <c r="G599" s="96"/>
    </row>
    <row r="600" spans="1:7" ht="22.5" x14ac:dyDescent="0.45">
      <c r="A600" s="392" t="s">
        <v>168</v>
      </c>
      <c r="B600" s="393"/>
      <c r="C600" s="394"/>
      <c r="D600" s="127">
        <f>D599/(COUNT(B569:C577,B589:C595,B582:C587)*2)</f>
        <v>0.97619047619047616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385" t="s">
        <v>8</v>
      </c>
      <c r="B602" s="385"/>
      <c r="C602" s="385"/>
      <c r="D602" s="385"/>
      <c r="E602" s="385"/>
      <c r="F602" s="385"/>
      <c r="G602" s="96"/>
    </row>
    <row r="603" spans="1:7" ht="22.5" x14ac:dyDescent="0.4">
      <c r="A603" s="129">
        <f>B11</f>
        <v>43658</v>
      </c>
      <c r="B603" s="96"/>
      <c r="C603" s="96"/>
      <c r="D603" s="114"/>
      <c r="E603" s="114"/>
      <c r="F603" s="114"/>
      <c r="G603" s="96"/>
    </row>
    <row r="604" spans="1:7" ht="21" x14ac:dyDescent="0.4">
      <c r="A604" s="371" t="s">
        <v>28</v>
      </c>
      <c r="B604" s="373" t="s">
        <v>29</v>
      </c>
      <c r="C604" s="373"/>
      <c r="D604" s="373" t="s">
        <v>42</v>
      </c>
      <c r="E604" s="374" t="s">
        <v>264</v>
      </c>
      <c r="F604" s="374" t="s">
        <v>295</v>
      </c>
      <c r="G604" s="96"/>
    </row>
    <row r="605" spans="1:7" ht="18.75" customHeight="1" x14ac:dyDescent="0.4">
      <c r="A605" s="371"/>
      <c r="B605" s="100" t="s">
        <v>32</v>
      </c>
      <c r="C605" s="100" t="s">
        <v>31</v>
      </c>
      <c r="D605" s="373"/>
      <c r="E605" s="374"/>
      <c r="F605" s="374"/>
      <c r="G605" s="96"/>
    </row>
    <row r="606" spans="1:7" ht="18.75" customHeight="1" x14ac:dyDescent="0.4">
      <c r="A606" s="282"/>
      <c r="B606" s="283"/>
      <c r="C606" s="283"/>
      <c r="D606" s="283"/>
      <c r="E606" s="324"/>
      <c r="F606" s="324"/>
      <c r="G606" s="96"/>
    </row>
    <row r="607" spans="1:7" ht="24.75" x14ac:dyDescent="0.4">
      <c r="A607" s="284" t="s">
        <v>90</v>
      </c>
      <c r="B607" s="114"/>
      <c r="C607" s="376"/>
      <c r="D607" s="376"/>
      <c r="E607" s="376"/>
      <c r="F607" s="377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386" t="s">
        <v>34</v>
      </c>
      <c r="B616" s="386"/>
      <c r="C616" s="386"/>
      <c r="D616" s="327">
        <f>SUM(B608:C615)</f>
        <v>16</v>
      </c>
      <c r="E616" s="387"/>
      <c r="F616" s="388"/>
      <c r="G616" s="96"/>
    </row>
    <row r="617" spans="1:7" ht="21" x14ac:dyDescent="0.4">
      <c r="A617" s="386" t="s">
        <v>33</v>
      </c>
      <c r="B617" s="386"/>
      <c r="C617" s="386"/>
      <c r="D617" s="298">
        <f>D616/(COUNT(B608:C615)*2)</f>
        <v>1</v>
      </c>
      <c r="E617" s="389"/>
      <c r="F617" s="390"/>
      <c r="G617" s="96"/>
    </row>
    <row r="618" spans="1:7" ht="21" x14ac:dyDescent="0.4">
      <c r="A618" s="128"/>
      <c r="B618" s="96"/>
      <c r="C618" s="391"/>
      <c r="D618" s="391"/>
      <c r="E618" s="391"/>
      <c r="F618" s="391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>
        <v>2</v>
      </c>
      <c r="C620" s="104"/>
      <c r="D620" s="156"/>
      <c r="E620" s="106"/>
      <c r="F620" s="105"/>
      <c r="G620" s="96"/>
    </row>
    <row r="621" spans="1:7" ht="88.5" customHeight="1" x14ac:dyDescent="0.45">
      <c r="A621" s="184" t="s">
        <v>50</v>
      </c>
      <c r="B621" s="104">
        <v>0</v>
      </c>
      <c r="C621" s="118">
        <f>IF(B621=0, -10, "0")</f>
        <v>-10</v>
      </c>
      <c r="D621" s="119" t="s">
        <v>493</v>
      </c>
      <c r="E621" s="105" t="s">
        <v>494</v>
      </c>
      <c r="F621" s="105"/>
      <c r="G621" s="96"/>
    </row>
    <row r="622" spans="1:7" ht="21" x14ac:dyDescent="0.4">
      <c r="A622" s="103" t="s">
        <v>184</v>
      </c>
      <c r="B622" s="104">
        <v>2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>
        <v>2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78" t="s">
        <v>34</v>
      </c>
      <c r="B629" s="379"/>
      <c r="C629" s="380"/>
      <c r="D629" s="201">
        <f>SUM(B620:C628)</f>
        <v>6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0.3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376"/>
      <c r="D632" s="376"/>
      <c r="E632" s="376"/>
      <c r="F632" s="377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>
        <v>2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78" t="s">
        <v>34</v>
      </c>
      <c r="B639" s="379"/>
      <c r="C639" s="380"/>
      <c r="D639" s="123">
        <f>SUM(B633:C638)</f>
        <v>12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1</v>
      </c>
      <c r="E640" s="96"/>
      <c r="F640" s="96"/>
      <c r="G640" s="96"/>
    </row>
    <row r="641" spans="1:7" ht="22.5" x14ac:dyDescent="0.3">
      <c r="A641" s="381"/>
      <c r="B641" s="381"/>
      <c r="C641" s="381"/>
      <c r="D641" s="381"/>
      <c r="E641" s="381"/>
      <c r="F641" s="381"/>
      <c r="G641" s="381"/>
    </row>
    <row r="642" spans="1:7" ht="24.75" x14ac:dyDescent="0.4">
      <c r="A642" s="284" t="s">
        <v>26</v>
      </c>
      <c r="B642" s="376"/>
      <c r="C642" s="376"/>
      <c r="D642" s="376"/>
      <c r="E642" s="376"/>
      <c r="F642" s="377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>
        <v>2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>
        <v>2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>
        <v>2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>
        <v>2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6"/>
      <c r="F649" s="105"/>
      <c r="G649" s="90"/>
    </row>
    <row r="650" spans="1:7" ht="21" x14ac:dyDescent="0.4">
      <c r="A650" s="382" t="s">
        <v>304</v>
      </c>
      <c r="B650" s="383"/>
      <c r="C650" s="383"/>
      <c r="D650" s="383"/>
      <c r="E650" s="383"/>
      <c r="F650" s="384"/>
      <c r="G650" s="90"/>
    </row>
    <row r="651" spans="1:7" ht="21" x14ac:dyDescent="0.4">
      <c r="A651" s="107" t="s">
        <v>322</v>
      </c>
      <c r="B651" s="104">
        <v>2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>
        <v>2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>
        <v>2</v>
      </c>
      <c r="C657" s="104"/>
      <c r="D657" s="319">
        <v>1</v>
      </c>
      <c r="E657" s="353"/>
      <c r="F657" s="353"/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26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1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26" t="s">
        <v>38</v>
      </c>
      <c r="B661" s="153"/>
      <c r="C661" s="154"/>
      <c r="D661" s="126">
        <f>SUM(D616,D629,D639,D658)</f>
        <v>60</v>
      </c>
      <c r="E661" s="90"/>
      <c r="F661" s="96"/>
      <c r="G661" s="96"/>
    </row>
    <row r="662" spans="1:7" ht="22.5" x14ac:dyDescent="0.45">
      <c r="A662" s="326" t="s">
        <v>169</v>
      </c>
      <c r="B662" s="153"/>
      <c r="C662" s="154"/>
      <c r="D662" s="127">
        <f>D661/(COUNT(B651:C657,B620:C628,B633:C638,B608:C615,B643:C649)*2)</f>
        <v>0.81081081081081086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385" t="s">
        <v>346</v>
      </c>
      <c r="B665" s="385"/>
      <c r="C665" s="385"/>
      <c r="D665" s="385"/>
      <c r="E665" s="385"/>
      <c r="F665" s="385"/>
      <c r="G665" s="96"/>
    </row>
    <row r="666" spans="1:7" ht="21" x14ac:dyDescent="0.4">
      <c r="A666" s="198">
        <f>B11</f>
        <v>43658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1" t="s">
        <v>28</v>
      </c>
      <c r="B667" s="373" t="s">
        <v>29</v>
      </c>
      <c r="C667" s="373"/>
      <c r="D667" s="373" t="s">
        <v>42</v>
      </c>
      <c r="E667" s="374" t="s">
        <v>264</v>
      </c>
      <c r="F667" s="374" t="s">
        <v>295</v>
      </c>
      <c r="G667" s="96"/>
    </row>
    <row r="668" spans="1:7" ht="21" x14ac:dyDescent="0.4">
      <c r="A668" s="371"/>
      <c r="B668" s="100" t="s">
        <v>32</v>
      </c>
      <c r="C668" s="100" t="s">
        <v>31</v>
      </c>
      <c r="D668" s="373"/>
      <c r="E668" s="374"/>
      <c r="F668" s="374"/>
      <c r="G668" s="96"/>
    </row>
    <row r="669" spans="1:7" ht="22.5" x14ac:dyDescent="0.4">
      <c r="A669" s="282"/>
      <c r="B669" s="283"/>
      <c r="C669" s="283"/>
      <c r="D669" s="283"/>
      <c r="E669" s="324"/>
      <c r="F669" s="324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>
        <v>2</v>
      </c>
      <c r="C676" s="106"/>
      <c r="D676" s="207"/>
      <c r="E676" s="106"/>
      <c r="F676" s="105"/>
      <c r="G676" s="96"/>
    </row>
    <row r="677" spans="1:7" ht="63" x14ac:dyDescent="0.4">
      <c r="A677" s="311" t="s">
        <v>290</v>
      </c>
      <c r="B677" s="104">
        <v>1</v>
      </c>
      <c r="C677" s="140" t="str">
        <f>IF(B677=0, -5, "0")</f>
        <v>0</v>
      </c>
      <c r="D677" s="160" t="s">
        <v>495</v>
      </c>
      <c r="E677" s="160" t="s">
        <v>496</v>
      </c>
      <c r="F677" s="105"/>
      <c r="G677" s="96"/>
    </row>
    <row r="678" spans="1:7" ht="48" customHeight="1" x14ac:dyDescent="0.4">
      <c r="A678" s="107" t="s">
        <v>373</v>
      </c>
      <c r="B678" s="104">
        <v>2</v>
      </c>
      <c r="C678" s="159"/>
      <c r="D678" s="55"/>
      <c r="E678" s="55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>
        <v>2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>
        <v>2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>
        <v>2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>
        <v>2</v>
      </c>
      <c r="C685" s="118"/>
      <c r="D685" s="121"/>
      <c r="E685" s="122"/>
      <c r="F685" s="105"/>
      <c r="G685" s="96"/>
    </row>
    <row r="686" spans="1:7" ht="84" x14ac:dyDescent="0.4">
      <c r="A686" s="208" t="s">
        <v>312</v>
      </c>
      <c r="B686" s="104">
        <v>1</v>
      </c>
      <c r="C686" s="118"/>
      <c r="D686" s="103" t="s">
        <v>497</v>
      </c>
      <c r="E686" s="105" t="s">
        <v>498</v>
      </c>
      <c r="F686" s="105"/>
      <c r="G686" s="96"/>
    </row>
    <row r="687" spans="1:7" ht="42" x14ac:dyDescent="0.4">
      <c r="A687" s="208" t="s">
        <v>438</v>
      </c>
      <c r="B687" s="104">
        <v>2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>
        <v>2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>
        <v>1</v>
      </c>
      <c r="C689" s="104"/>
      <c r="D689" s="319">
        <v>0.33300000000000002</v>
      </c>
      <c r="E689" s="353"/>
      <c r="F689" s="353"/>
      <c r="G689" s="96"/>
    </row>
    <row r="690" spans="1:7" ht="22.5" x14ac:dyDescent="0.45">
      <c r="A690" s="326" t="s">
        <v>407</v>
      </c>
      <c r="B690" s="153"/>
      <c r="C690" s="154"/>
      <c r="D690" s="126">
        <f>SUM(B670:C689)</f>
        <v>31</v>
      </c>
      <c r="E690" s="90"/>
      <c r="F690" s="96"/>
      <c r="G690" s="96"/>
    </row>
    <row r="691" spans="1:7" ht="22.5" x14ac:dyDescent="0.45">
      <c r="A691" s="326" t="s">
        <v>408</v>
      </c>
      <c r="B691" s="153"/>
      <c r="C691" s="154"/>
      <c r="D691" s="127">
        <f>D690/(COUNT(B670:C689)*2)</f>
        <v>0.91176470588235292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375" t="s">
        <v>439</v>
      </c>
      <c r="B693" s="375"/>
      <c r="C693" s="375"/>
      <c r="D693" s="375"/>
      <c r="E693" s="375"/>
      <c r="F693" s="375"/>
      <c r="G693" s="215"/>
    </row>
    <row r="694" spans="1:7" ht="21" customHeight="1" x14ac:dyDescent="0.4">
      <c r="A694" s="198">
        <f>B11</f>
        <v>43658</v>
      </c>
      <c r="B694" s="96"/>
      <c r="C694" s="96"/>
      <c r="D694" s="214"/>
      <c r="E694" s="214"/>
      <c r="F694" s="214"/>
      <c r="G694" s="215"/>
    </row>
    <row r="695" spans="1:7" ht="21" x14ac:dyDescent="0.4">
      <c r="A695" s="370" t="s">
        <v>28</v>
      </c>
      <c r="B695" s="372" t="s">
        <v>29</v>
      </c>
      <c r="C695" s="372"/>
      <c r="D695" s="373" t="s">
        <v>42</v>
      </c>
      <c r="E695" s="374" t="s">
        <v>264</v>
      </c>
      <c r="F695" s="374" t="s">
        <v>295</v>
      </c>
      <c r="G695" s="215"/>
    </row>
    <row r="696" spans="1:7" ht="21" x14ac:dyDescent="0.4">
      <c r="A696" s="371"/>
      <c r="B696" s="100" t="s">
        <v>32</v>
      </c>
      <c r="C696" s="100" t="s">
        <v>31</v>
      </c>
      <c r="D696" s="373"/>
      <c r="E696" s="374"/>
      <c r="F696" s="374"/>
      <c r="G696" s="215"/>
    </row>
    <row r="697" spans="1:7" ht="22.5" x14ac:dyDescent="0.4">
      <c r="A697" s="282"/>
      <c r="B697" s="283"/>
      <c r="C697" s="283"/>
      <c r="D697" s="283"/>
      <c r="E697" s="324"/>
      <c r="F697" s="324"/>
      <c r="G697" s="96"/>
    </row>
    <row r="698" spans="1:7" ht="24.75" x14ac:dyDescent="0.4">
      <c r="A698" s="367" t="s">
        <v>299</v>
      </c>
      <c r="B698" s="368"/>
      <c r="C698" s="368"/>
      <c r="D698" s="368"/>
      <c r="E698" s="368"/>
      <c r="F698" s="369"/>
      <c r="G698" s="215"/>
    </row>
    <row r="699" spans="1:7" ht="21" x14ac:dyDescent="0.4">
      <c r="A699" s="133" t="s">
        <v>218</v>
      </c>
      <c r="B699" s="216">
        <v>2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>
        <v>2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>
        <v>2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5"/>
      <c r="E702" s="210"/>
      <c r="F702" s="160"/>
      <c r="G702" s="215"/>
    </row>
    <row r="703" spans="1:7" ht="63" x14ac:dyDescent="0.4">
      <c r="A703" s="213" t="s">
        <v>315</v>
      </c>
      <c r="B703" s="216">
        <v>1</v>
      </c>
      <c r="C703" s="216"/>
      <c r="D703" s="105" t="s">
        <v>499</v>
      </c>
      <c r="E703" s="105" t="s">
        <v>500</v>
      </c>
      <c r="F703" s="160"/>
      <c r="G703" s="215"/>
    </row>
    <row r="704" spans="1:7" ht="21" x14ac:dyDescent="0.4">
      <c r="A704" s="108" t="s">
        <v>34</v>
      </c>
      <c r="B704" s="365"/>
      <c r="C704" s="366"/>
      <c r="D704" s="201">
        <f>SUM(B699:C703)</f>
        <v>9</v>
      </c>
      <c r="E704" s="90"/>
      <c r="F704" s="96"/>
      <c r="G704" s="96"/>
    </row>
    <row r="705" spans="1:7" ht="21" x14ac:dyDescent="0.4">
      <c r="A705" s="108" t="s">
        <v>33</v>
      </c>
      <c r="B705" s="365"/>
      <c r="C705" s="366"/>
      <c r="D705" s="306">
        <f>D704/(COUNT(B699:C703)*2)</f>
        <v>0.9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367" t="s">
        <v>300</v>
      </c>
      <c r="B707" s="368"/>
      <c r="C707" s="368"/>
      <c r="D707" s="368"/>
      <c r="E707" s="368"/>
      <c r="F707" s="369"/>
      <c r="G707" s="96"/>
    </row>
    <row r="708" spans="1:7" ht="21" x14ac:dyDescent="0.4">
      <c r="A708" s="217" t="s">
        <v>3</v>
      </c>
      <c r="B708" s="216">
        <v>2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>
        <v>2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>
        <v>2</v>
      </c>
      <c r="C710" s="104"/>
      <c r="D710" s="319">
        <v>1</v>
      </c>
      <c r="E710" s="321"/>
      <c r="F710" s="321"/>
    </row>
    <row r="711" spans="1:7" ht="21" x14ac:dyDescent="0.3">
      <c r="A711" s="108" t="s">
        <v>34</v>
      </c>
      <c r="B711" s="108"/>
      <c r="C711" s="123"/>
      <c r="D711" s="281">
        <f>SUM(B708:C710)</f>
        <v>6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1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26" t="s">
        <v>409</v>
      </c>
      <c r="B714" s="153"/>
      <c r="C714" s="154"/>
      <c r="D714" s="247">
        <f>SUM(D711,D704)</f>
        <v>15</v>
      </c>
      <c r="G714" s="96"/>
    </row>
    <row r="715" spans="1:7" ht="22.5" x14ac:dyDescent="0.45">
      <c r="A715" s="326" t="s">
        <v>410</v>
      </c>
      <c r="B715" s="153"/>
      <c r="C715" s="154"/>
      <c r="D715" s="127">
        <f>D714/(COUNT(B708:C710,B699:C703)*2)</f>
        <v>0.9375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>
        <f>AVERAGE(D710,D689,D657,D595,D555,D515,D466,D419,D361,D295,D240,D181,D127,D43)</f>
        <v>0.75141666666666662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580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0.83333333333333337</v>
      </c>
      <c r="E719" s="3"/>
      <c r="F719" s="3"/>
    </row>
  </sheetData>
  <sheetProtection algorithmName="SHA-512" hashValue="4YMsD+UwoPyVW4q80zEIo2ONvtN7DJeRfsBqkixB00uc/TNZhcH8gStVemhO5xZWG70gpopOH6p/5XRsTPueKg==" saltValue="NMZOBRjZCRFsmRcbQm2mDw==" spinCount="100000" sheet="1" objects="1" scenarios="1" formatCells="0" formatColumns="0" formatRows="0"/>
  <mergeCells count="154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584:B587 B120:B126 B670:B689 B531 B308:B315 B345:B351 B460:B466 B509:B515 B412:B419 B288:B295 B708:B710 B651:B657 B395:B409 B66:B82 B230:B231 B272:B285 B174:B181 B500:B506 B635:B638 B260 B198 B699:B703 B63 B233:B240 B439 B518:B519 B30:B37 B574:B577 B589:B595 B113:B117 B145:B160 B320:B338 B479:B483 B485:B494 B613:B615 B622:B628 B56:B61 B103 B111 B163:B164 B191:B196 B227:B228 B253:B258 B265:B270 B343 B374:B381 B389:B393 B432:B437 B444:B449 B496:B498 B526:B529 B569:B572 B582 B608:B611 B620 B633 B643:B645 B647:B649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573 B583 B612 B621 B634 B646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2" zoomScale="80" zoomScaleNormal="90" zoomScaleSheetLayoutView="80" workbookViewId="0">
      <selection activeCell="D18" sqref="D18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75"/>
      <c r="E1" s="475"/>
      <c r="F1" s="475"/>
      <c r="G1" s="475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76" t="s">
        <v>46</v>
      </c>
      <c r="B6" s="476"/>
      <c r="C6" s="476"/>
      <c r="D6" s="476"/>
      <c r="E6" s="476"/>
      <c r="F6" s="476"/>
      <c r="G6" s="79"/>
    </row>
    <row r="7" spans="1:7" s="2" customFormat="1" ht="21.75" customHeight="1" x14ac:dyDescent="0.45">
      <c r="A7" s="477" t="str">
        <f>'Page de garde'!D18</f>
        <v>BENI KHALLED</v>
      </c>
      <c r="B7" s="477"/>
      <c r="C7" s="477"/>
      <c r="D7" s="477"/>
      <c r="E7" s="477"/>
      <c r="F7" s="477"/>
      <c r="G7" s="79"/>
    </row>
    <row r="8" spans="1:7" s="2" customFormat="1" ht="24" x14ac:dyDescent="0.45">
      <c r="A8" s="4" t="s">
        <v>39</v>
      </c>
      <c r="B8" s="478" t="str">
        <f>'A3 Exploitation'!B9:F9</f>
        <v>M Souheil DRAOUI et Mme Imen SLITI</v>
      </c>
      <c r="C8" s="478"/>
      <c r="D8" s="478"/>
      <c r="E8" s="478"/>
      <c r="F8" s="478"/>
      <c r="G8" s="79"/>
    </row>
    <row r="9" spans="1:7" s="2" customFormat="1" ht="24" x14ac:dyDescent="0.45">
      <c r="A9" s="5" t="s">
        <v>41</v>
      </c>
      <c r="B9" s="479" t="str">
        <f>'A3 Exploitation'!B10:F10</f>
        <v>Directeur magasin et chefs rayons</v>
      </c>
      <c r="C9" s="479"/>
      <c r="D9" s="479"/>
      <c r="E9" s="479"/>
      <c r="F9" s="479"/>
      <c r="G9" s="79"/>
    </row>
    <row r="10" spans="1:7" s="2" customFormat="1" ht="24" x14ac:dyDescent="0.45">
      <c r="A10" s="4" t="s">
        <v>40</v>
      </c>
      <c r="B10" s="474">
        <f>'A3 Exploitation'!B11:F11</f>
        <v>43658</v>
      </c>
      <c r="C10" s="474"/>
      <c r="D10" s="474"/>
      <c r="E10" s="474"/>
      <c r="F10" s="474"/>
      <c r="G10" s="79"/>
    </row>
    <row r="11" spans="1:7" s="2" customFormat="1" ht="24" x14ac:dyDescent="0.45">
      <c r="A11" s="4" t="s">
        <v>248</v>
      </c>
      <c r="B11" s="466">
        <f>D215</f>
        <v>0.88636363636363635</v>
      </c>
      <c r="C11" s="466"/>
      <c r="D11" s="466"/>
      <c r="E11" s="466"/>
      <c r="F11" s="466"/>
      <c r="G11" s="79"/>
    </row>
    <row r="12" spans="1:7" s="2" customFormat="1" ht="22.5" x14ac:dyDescent="0.45">
      <c r="A12" s="1"/>
      <c r="D12" s="445"/>
      <c r="E12" s="445"/>
      <c r="F12" s="445"/>
      <c r="G12" s="445"/>
    </row>
    <row r="13" spans="1:7" s="2" customFormat="1" ht="11.25" customHeight="1" x14ac:dyDescent="0.3">
      <c r="A13" s="467" t="s">
        <v>28</v>
      </c>
      <c r="B13" s="468" t="s">
        <v>29</v>
      </c>
      <c r="C13" s="468"/>
      <c r="D13" s="468" t="s">
        <v>42</v>
      </c>
      <c r="E13" s="468" t="s">
        <v>158</v>
      </c>
      <c r="F13" s="468" t="s">
        <v>159</v>
      </c>
    </row>
    <row r="14" spans="1:7" s="2" customFormat="1" ht="12.75" customHeight="1" x14ac:dyDescent="0.3">
      <c r="A14" s="467"/>
      <c r="B14" s="18" t="s">
        <v>32</v>
      </c>
      <c r="C14" s="18" t="s">
        <v>31</v>
      </c>
      <c r="D14" s="468"/>
      <c r="E14" s="468"/>
      <c r="F14" s="468"/>
      <c r="G14" s="78"/>
    </row>
    <row r="15" spans="1:7" x14ac:dyDescent="0.3">
      <c r="A15" s="469"/>
      <c r="B15" s="470"/>
      <c r="C15" s="470"/>
      <c r="D15" s="470"/>
      <c r="E15" s="470"/>
      <c r="F15" s="470"/>
    </row>
    <row r="16" spans="1:7" ht="19.5" x14ac:dyDescent="0.4">
      <c r="A16" s="471" t="s">
        <v>0</v>
      </c>
      <c r="B16" s="472"/>
      <c r="C16" s="472"/>
      <c r="D16" s="472"/>
      <c r="E16" s="472"/>
      <c r="F16" s="472"/>
      <c r="G16" s="80" t="s">
        <v>292</v>
      </c>
    </row>
    <row r="17" spans="1:7" ht="49.5" x14ac:dyDescent="0.3">
      <c r="A17" s="6" t="s">
        <v>223</v>
      </c>
      <c r="B17" s="55">
        <v>1</v>
      </c>
      <c r="C17" s="55"/>
      <c r="D17" s="56" t="s">
        <v>544</v>
      </c>
      <c r="E17" s="56" t="s">
        <v>503</v>
      </c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x14ac:dyDescent="0.3">
      <c r="A19" s="6" t="s">
        <v>68</v>
      </c>
      <c r="B19" s="55">
        <v>2</v>
      </c>
      <c r="C19" s="55"/>
      <c r="D19" s="56"/>
      <c r="E19" s="56"/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73" t="s">
        <v>34</v>
      </c>
      <c r="B22" s="457"/>
      <c r="C22" s="458"/>
      <c r="D22" s="330">
        <f>SUM(B17:C21)</f>
        <v>9</v>
      </c>
    </row>
    <row r="23" spans="1:7" x14ac:dyDescent="0.3">
      <c r="A23" s="452" t="s">
        <v>249</v>
      </c>
      <c r="B23" s="453"/>
      <c r="C23" s="454"/>
      <c r="D23" s="17">
        <f>D22/(COUNT(B17:C21)*2)</f>
        <v>0.9</v>
      </c>
    </row>
    <row r="24" spans="1:7" x14ac:dyDescent="0.3">
      <c r="A24" s="10"/>
      <c r="B24" s="11"/>
      <c r="C24" s="11"/>
      <c r="D24" s="12"/>
    </row>
    <row r="25" spans="1:7" ht="19.5" x14ac:dyDescent="0.4">
      <c r="A25" s="455" t="s">
        <v>4</v>
      </c>
      <c r="B25" s="456"/>
      <c r="C25" s="456"/>
      <c r="D25" s="456"/>
      <c r="E25" s="456"/>
      <c r="F25" s="456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52" t="s">
        <v>34</v>
      </c>
      <c r="B33" s="453"/>
      <c r="C33" s="454"/>
      <c r="D33" s="329">
        <f>SUM(B26:C32)</f>
        <v>14</v>
      </c>
    </row>
    <row r="34" spans="1:6" x14ac:dyDescent="0.3">
      <c r="A34" s="452" t="s">
        <v>249</v>
      </c>
      <c r="B34" s="453"/>
      <c r="C34" s="454"/>
      <c r="D34" s="17">
        <f>D33/(COUNT(B26:C32)*2)</f>
        <v>1</v>
      </c>
    </row>
    <row r="35" spans="1:6" x14ac:dyDescent="0.3">
      <c r="A35" s="10"/>
      <c r="B35" s="11"/>
      <c r="C35" s="11"/>
      <c r="D35" s="12"/>
    </row>
    <row r="36" spans="1:6" ht="19.5" x14ac:dyDescent="0.4">
      <c r="A36" s="455" t="s">
        <v>178</v>
      </c>
      <c r="B36" s="456"/>
      <c r="C36" s="456"/>
      <c r="D36" s="456"/>
      <c r="E36" s="456"/>
      <c r="F36" s="456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x14ac:dyDescent="0.3">
      <c r="A39" s="6" t="s">
        <v>235</v>
      </c>
      <c r="B39" s="55">
        <v>2</v>
      </c>
      <c r="C39" s="55"/>
      <c r="D39" s="56"/>
      <c r="E39" s="55"/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52" t="s">
        <v>34</v>
      </c>
      <c r="B42" s="453"/>
      <c r="C42" s="454"/>
      <c r="D42" s="329">
        <f>SUM(B37:C41)</f>
        <v>10</v>
      </c>
    </row>
    <row r="43" spans="1:6" x14ac:dyDescent="0.3">
      <c r="A43" s="452" t="s">
        <v>249</v>
      </c>
      <c r="B43" s="453"/>
      <c r="C43" s="454"/>
      <c r="D43" s="17">
        <f>D42/(COUNT(B37:C41)*2)</f>
        <v>1</v>
      </c>
    </row>
    <row r="44" spans="1:6" x14ac:dyDescent="0.3">
      <c r="A44" s="338"/>
      <c r="B44" s="339"/>
      <c r="C44" s="339"/>
      <c r="D44" s="340"/>
    </row>
    <row r="45" spans="1:6" ht="19.5" x14ac:dyDescent="0.4">
      <c r="A45" s="461" t="s">
        <v>405</v>
      </c>
      <c r="B45" s="462"/>
      <c r="C45" s="462"/>
      <c r="D45" s="462"/>
      <c r="E45" s="462"/>
      <c r="F45" s="463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2" t="s">
        <v>34</v>
      </c>
      <c r="B58" s="453"/>
      <c r="C58" s="454"/>
      <c r="D58" s="341">
        <f>SUM(B46:C57)</f>
        <v>0</v>
      </c>
    </row>
    <row r="59" spans="1:6" x14ac:dyDescent="0.3">
      <c r="A59" s="452" t="s">
        <v>249</v>
      </c>
      <c r="B59" s="453"/>
      <c r="C59" s="454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64" t="s">
        <v>19</v>
      </c>
      <c r="B61" s="465"/>
      <c r="C61" s="465"/>
      <c r="D61" s="465"/>
      <c r="E61" s="465"/>
      <c r="F61" s="465"/>
    </row>
    <row r="62" spans="1:6" x14ac:dyDescent="0.3">
      <c r="A62" s="6" t="s">
        <v>224</v>
      </c>
      <c r="B62" s="55">
        <v>2</v>
      </c>
      <c r="C62" s="55"/>
      <c r="D62" s="59"/>
      <c r="E62" s="55"/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ht="33" x14ac:dyDescent="0.3">
      <c r="A66" s="6" t="s">
        <v>71</v>
      </c>
      <c r="B66" s="55">
        <v>2</v>
      </c>
      <c r="C66" s="55"/>
      <c r="D66" s="88" t="s">
        <v>504</v>
      </c>
      <c r="E66" s="55"/>
      <c r="F66" s="55"/>
    </row>
    <row r="67" spans="1:6" ht="18" x14ac:dyDescent="0.35">
      <c r="A67" s="24" t="s">
        <v>250</v>
      </c>
      <c r="B67" s="55">
        <v>2</v>
      </c>
      <c r="C67" s="6" t="str">
        <f>IF(B67=0, -5, "0")</f>
        <v>0</v>
      </c>
      <c r="D67" s="56"/>
      <c r="E67" s="56"/>
      <c r="F67" s="55"/>
    </row>
    <row r="68" spans="1:6" x14ac:dyDescent="0.3">
      <c r="A68" s="452" t="s">
        <v>34</v>
      </c>
      <c r="B68" s="453"/>
      <c r="C68" s="454"/>
      <c r="D68" s="329">
        <f>SUM(B62:C67)</f>
        <v>12</v>
      </c>
    </row>
    <row r="69" spans="1:6" x14ac:dyDescent="0.3">
      <c r="A69" s="452" t="s">
        <v>249</v>
      </c>
      <c r="B69" s="453"/>
      <c r="C69" s="454"/>
      <c r="D69" s="17">
        <f>D68/(COUNT(B62:C67)*2)</f>
        <v>1</v>
      </c>
    </row>
    <row r="70" spans="1:6" x14ac:dyDescent="0.3">
      <c r="A70" s="10"/>
      <c r="B70" s="11"/>
      <c r="C70" s="11"/>
      <c r="D70" s="12"/>
    </row>
    <row r="71" spans="1:6" ht="19.5" x14ac:dyDescent="0.4">
      <c r="A71" s="455" t="s">
        <v>8</v>
      </c>
      <c r="B71" s="456"/>
      <c r="C71" s="456"/>
      <c r="D71" s="456"/>
      <c r="E71" s="456"/>
      <c r="F71" s="456"/>
    </row>
    <row r="72" spans="1:6" ht="36" x14ac:dyDescent="0.35">
      <c r="A72" s="25" t="s">
        <v>146</v>
      </c>
      <c r="B72" s="55">
        <v>2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x14ac:dyDescent="0.3">
      <c r="A74" s="7" t="s">
        <v>203</v>
      </c>
      <c r="B74" s="55">
        <v>2</v>
      </c>
      <c r="C74" s="55"/>
      <c r="D74" s="56"/>
      <c r="E74" s="56"/>
      <c r="F74" s="55"/>
    </row>
    <row r="75" spans="1:6" x14ac:dyDescent="0.3">
      <c r="A75" s="7" t="s">
        <v>79</v>
      </c>
      <c r="B75" s="55">
        <v>2</v>
      </c>
      <c r="C75" s="55"/>
      <c r="D75" s="59"/>
      <c r="E75" s="55"/>
      <c r="F75" s="55"/>
    </row>
    <row r="76" spans="1:6" ht="36" x14ac:dyDescent="0.35">
      <c r="A76" s="25" t="s">
        <v>180</v>
      </c>
      <c r="B76" s="55">
        <v>2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ht="49.5" x14ac:dyDescent="0.3">
      <c r="A78" s="6" t="s">
        <v>247</v>
      </c>
      <c r="B78" s="55">
        <v>1</v>
      </c>
      <c r="C78" s="55"/>
      <c r="D78" s="56" t="s">
        <v>505</v>
      </c>
      <c r="E78" s="56" t="s">
        <v>506</v>
      </c>
      <c r="F78" s="55"/>
    </row>
    <row r="79" spans="1:6" x14ac:dyDescent="0.3">
      <c r="A79" s="452" t="s">
        <v>34</v>
      </c>
      <c r="B79" s="453"/>
      <c r="C79" s="454"/>
      <c r="D79" s="329">
        <f>SUM(B72:C78)</f>
        <v>13</v>
      </c>
    </row>
    <row r="80" spans="1:6" x14ac:dyDescent="0.3">
      <c r="A80" s="452" t="s">
        <v>249</v>
      </c>
      <c r="B80" s="453"/>
      <c r="C80" s="454"/>
      <c r="D80" s="17">
        <f>D79/(COUNT(B72:C78)*2)</f>
        <v>0.9285714285714286</v>
      </c>
    </row>
    <row r="81" spans="1:6" x14ac:dyDescent="0.3">
      <c r="A81" s="10"/>
      <c r="B81" s="11"/>
      <c r="C81" s="11"/>
      <c r="D81" s="12"/>
    </row>
    <row r="82" spans="1:6" ht="19.5" x14ac:dyDescent="0.4">
      <c r="A82" s="455" t="s">
        <v>463</v>
      </c>
      <c r="B82" s="456"/>
      <c r="C82" s="456"/>
      <c r="D82" s="456"/>
      <c r="E82" s="456"/>
      <c r="F82" s="456"/>
    </row>
    <row r="83" spans="1:6" ht="34.5" x14ac:dyDescent="0.4">
      <c r="A83" s="6" t="s">
        <v>225</v>
      </c>
      <c r="B83" s="61">
        <v>1</v>
      </c>
      <c r="C83" s="62"/>
      <c r="D83" s="56" t="s">
        <v>507</v>
      </c>
      <c r="E83" s="56" t="s">
        <v>508</v>
      </c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63"/>
      <c r="F84" s="55"/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>
        <v>2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>
        <v>2</v>
      </c>
      <c r="C93" s="6" t="str">
        <f>IF(B93=0, -5, "0")</f>
        <v>0</v>
      </c>
      <c r="D93" s="56"/>
      <c r="E93" s="66"/>
      <c r="F93" s="55"/>
    </row>
    <row r="94" spans="1:6" ht="33" x14ac:dyDescent="0.3">
      <c r="A94" s="7" t="s">
        <v>191</v>
      </c>
      <c r="B94" s="61">
        <v>1</v>
      </c>
      <c r="C94" s="55"/>
      <c r="D94" s="56" t="s">
        <v>509</v>
      </c>
      <c r="E94" s="56" t="s">
        <v>510</v>
      </c>
      <c r="F94" s="55"/>
    </row>
    <row r="95" spans="1:6" x14ac:dyDescent="0.3">
      <c r="A95" s="6" t="s">
        <v>147</v>
      </c>
      <c r="B95" s="61">
        <v>2</v>
      </c>
      <c r="C95" s="55"/>
      <c r="D95" s="66"/>
      <c r="E95" s="66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52" t="s">
        <v>34</v>
      </c>
      <c r="B100" s="453"/>
      <c r="C100" s="454"/>
      <c r="D100" s="329">
        <f>SUM(B83:C99)</f>
        <v>24</v>
      </c>
    </row>
    <row r="101" spans="1:6" x14ac:dyDescent="0.3">
      <c r="A101" s="452" t="s">
        <v>249</v>
      </c>
      <c r="B101" s="453"/>
      <c r="C101" s="454"/>
      <c r="D101" s="17">
        <f>D100/(COUNT(B83:C99)*2)</f>
        <v>0.92307692307692313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55" t="s">
        <v>170</v>
      </c>
      <c r="B103" s="456"/>
      <c r="C103" s="456"/>
      <c r="D103" s="456"/>
      <c r="E103" s="456"/>
      <c r="F103" s="456"/>
    </row>
    <row r="104" spans="1:6" ht="52.5" customHeight="1" x14ac:dyDescent="0.4">
      <c r="A104" s="32" t="s">
        <v>227</v>
      </c>
      <c r="B104" s="69">
        <v>1</v>
      </c>
      <c r="C104" s="62"/>
      <c r="D104" s="56" t="s">
        <v>541</v>
      </c>
      <c r="E104" s="56" t="s">
        <v>508</v>
      </c>
      <c r="F104" s="55"/>
    </row>
    <row r="105" spans="1:6" ht="19.5" x14ac:dyDescent="0.4">
      <c r="A105" s="6" t="s">
        <v>226</v>
      </c>
      <c r="B105" s="69" t="s">
        <v>30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>
        <v>2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>
        <v>2</v>
      </c>
      <c r="C107" s="62"/>
      <c r="D107" s="56" t="s">
        <v>511</v>
      </c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ht="49.5" x14ac:dyDescent="0.3">
      <c r="A111" s="6" t="s">
        <v>136</v>
      </c>
      <c r="B111" s="69">
        <v>1</v>
      </c>
      <c r="C111" s="55"/>
      <c r="D111" s="56" t="s">
        <v>512</v>
      </c>
      <c r="E111" s="56" t="s">
        <v>513</v>
      </c>
      <c r="F111" s="55"/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5"/>
      <c r="F113" s="55"/>
    </row>
    <row r="114" spans="1:6" x14ac:dyDescent="0.3">
      <c r="A114" s="6" t="s">
        <v>114</v>
      </c>
      <c r="B114" s="69">
        <v>2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 t="s">
        <v>30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 t="s">
        <v>30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>
        <v>2</v>
      </c>
      <c r="C117" s="55"/>
      <c r="D117" s="56"/>
      <c r="E117" s="55"/>
      <c r="F117" s="55"/>
    </row>
    <row r="118" spans="1:6" x14ac:dyDescent="0.3">
      <c r="A118" s="452" t="s">
        <v>34</v>
      </c>
      <c r="B118" s="453"/>
      <c r="C118" s="454"/>
      <c r="D118" s="329">
        <f>SUM(B104:C117)</f>
        <v>16</v>
      </c>
    </row>
    <row r="119" spans="1:6" x14ac:dyDescent="0.3">
      <c r="A119" s="452" t="s">
        <v>249</v>
      </c>
      <c r="B119" s="453"/>
      <c r="C119" s="454"/>
      <c r="D119" s="17">
        <f>D118/(COUNT(B104:C117)*2)</f>
        <v>0.88888888888888884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55" t="s">
        <v>171</v>
      </c>
      <c r="B122" s="456"/>
      <c r="C122" s="456"/>
      <c r="D122" s="456"/>
      <c r="E122" s="456"/>
      <c r="F122" s="456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 t="s">
        <v>30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>
        <v>2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52" t="s">
        <v>34</v>
      </c>
      <c r="B134" s="453"/>
      <c r="C134" s="454"/>
      <c r="D134" s="329">
        <f>SUM(B123:C133)</f>
        <v>20</v>
      </c>
    </row>
    <row r="135" spans="1:6" x14ac:dyDescent="0.3">
      <c r="A135" s="452" t="s">
        <v>249</v>
      </c>
      <c r="B135" s="453"/>
      <c r="C135" s="454"/>
      <c r="D135" s="17">
        <f>D134/(COUNT(B123:C133)*2)</f>
        <v>1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55" t="s">
        <v>154</v>
      </c>
      <c r="B137" s="456"/>
      <c r="C137" s="456"/>
      <c r="D137" s="456"/>
      <c r="E137" s="456"/>
      <c r="F137" s="456"/>
    </row>
    <row r="138" spans="1:6" ht="66" x14ac:dyDescent="0.3">
      <c r="A138" s="26" t="s">
        <v>229</v>
      </c>
      <c r="B138" s="70">
        <v>0</v>
      </c>
      <c r="C138" s="55"/>
      <c r="D138" s="71" t="s">
        <v>542</v>
      </c>
      <c r="E138" s="71" t="s">
        <v>531</v>
      </c>
      <c r="F138" s="55"/>
    </row>
    <row r="139" spans="1:6" x14ac:dyDescent="0.3">
      <c r="A139" s="26" t="s">
        <v>226</v>
      </c>
      <c r="B139" s="70">
        <v>2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>
        <v>2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>
        <v>2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>
        <v>2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>
        <v>2</v>
      </c>
      <c r="C145" s="77"/>
      <c r="D145" s="56"/>
      <c r="E145" s="56"/>
      <c r="F145" s="55"/>
    </row>
    <row r="146" spans="1:6" ht="66.75" x14ac:dyDescent="0.35">
      <c r="A146" s="25" t="s">
        <v>162</v>
      </c>
      <c r="B146" s="70">
        <v>1</v>
      </c>
      <c r="C146" s="6" t="str">
        <f>IF(B146=0, -5, "0")</f>
        <v>0</v>
      </c>
      <c r="D146" s="56" t="s">
        <v>533</v>
      </c>
      <c r="E146" s="56" t="s">
        <v>532</v>
      </c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99.75" x14ac:dyDescent="0.35">
      <c r="A148" s="27" t="s">
        <v>270</v>
      </c>
      <c r="B148" s="70">
        <v>0</v>
      </c>
      <c r="C148" s="6">
        <f>IF(B148=0, -5, "0")</f>
        <v>-5</v>
      </c>
      <c r="D148" s="56" t="s">
        <v>528</v>
      </c>
      <c r="E148" s="56" t="s">
        <v>514</v>
      </c>
      <c r="F148" s="55"/>
    </row>
    <row r="149" spans="1:6" x14ac:dyDescent="0.3">
      <c r="A149" s="452" t="s">
        <v>34</v>
      </c>
      <c r="B149" s="453"/>
      <c r="C149" s="454"/>
      <c r="D149" s="329">
        <f>SUM(B138:C148)</f>
        <v>12</v>
      </c>
    </row>
    <row r="150" spans="1:6" x14ac:dyDescent="0.3">
      <c r="A150" s="452" t="s">
        <v>249</v>
      </c>
      <c r="B150" s="453"/>
      <c r="C150" s="454"/>
      <c r="D150" s="16">
        <f>D149/(COUNT(B138:C148)*2)</f>
        <v>0.5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55" t="s">
        <v>61</v>
      </c>
      <c r="B152" s="456"/>
      <c r="C152" s="456"/>
      <c r="D152" s="456"/>
      <c r="E152" s="456"/>
      <c r="F152" s="456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>
        <v>2</v>
      </c>
      <c r="C155" s="56"/>
      <c r="D155" s="64"/>
      <c r="E155" s="55"/>
      <c r="F155" s="55"/>
    </row>
    <row r="156" spans="1:6" x14ac:dyDescent="0.3">
      <c r="A156" s="26" t="s">
        <v>232</v>
      </c>
      <c r="B156" s="69">
        <v>2</v>
      </c>
      <c r="C156" s="56"/>
      <c r="D156" s="86"/>
      <c r="E156" s="55"/>
      <c r="F156" s="55"/>
    </row>
    <row r="157" spans="1:6" x14ac:dyDescent="0.3">
      <c r="A157" s="7" t="s">
        <v>257</v>
      </c>
      <c r="B157" s="69">
        <v>2</v>
      </c>
      <c r="C157" s="56"/>
      <c r="D157" s="55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ht="49.5" x14ac:dyDescent="0.3">
      <c r="A159" s="7" t="s">
        <v>258</v>
      </c>
      <c r="B159" s="69">
        <v>0</v>
      </c>
      <c r="C159" s="7"/>
      <c r="D159" s="56" t="s">
        <v>515</v>
      </c>
      <c r="E159" s="55" t="s">
        <v>508</v>
      </c>
      <c r="F159" s="55"/>
    </row>
    <row r="160" spans="1:6" ht="18" x14ac:dyDescent="0.35">
      <c r="A160" s="24" t="s">
        <v>196</v>
      </c>
      <c r="B160" s="69">
        <v>2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>
        <v>2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5"/>
      <c r="F162" s="55"/>
    </row>
    <row r="163" spans="1:6" x14ac:dyDescent="0.3">
      <c r="A163" s="32" t="s">
        <v>173</v>
      </c>
      <c r="B163" s="69">
        <v>2</v>
      </c>
      <c r="C163" s="56"/>
      <c r="D163" s="59"/>
      <c r="E163" s="55"/>
      <c r="F163" s="55"/>
    </row>
    <row r="164" spans="1:6" x14ac:dyDescent="0.3">
      <c r="A164" s="6" t="s">
        <v>259</v>
      </c>
      <c r="B164" s="69">
        <v>2</v>
      </c>
      <c r="C164" s="56"/>
      <c r="D164" s="73"/>
      <c r="E164" s="55"/>
      <c r="F164" s="55"/>
    </row>
    <row r="165" spans="1:6" x14ac:dyDescent="0.3">
      <c r="A165" s="452" t="s">
        <v>34</v>
      </c>
      <c r="B165" s="453"/>
      <c r="C165" s="454"/>
      <c r="D165" s="329">
        <f>SUM(B153:C164)</f>
        <v>22</v>
      </c>
    </row>
    <row r="166" spans="1:6" x14ac:dyDescent="0.3">
      <c r="A166" s="452" t="s">
        <v>249</v>
      </c>
      <c r="B166" s="453"/>
      <c r="C166" s="454"/>
      <c r="D166" s="17">
        <f>D165/(COUNT(B153:C164)*2)</f>
        <v>0.91666666666666663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55" t="s">
        <v>176</v>
      </c>
      <c r="B168" s="456"/>
      <c r="C168" s="456"/>
      <c r="D168" s="456"/>
      <c r="E168" s="456"/>
      <c r="F168" s="456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5"/>
      <c r="F171" s="55"/>
    </row>
    <row r="172" spans="1:6" ht="50.25" x14ac:dyDescent="0.35">
      <c r="A172" s="24" t="s">
        <v>261</v>
      </c>
      <c r="B172" s="55">
        <v>1</v>
      </c>
      <c r="C172" s="6" t="str">
        <f>IF(B172=0, -5, "0")</f>
        <v>0</v>
      </c>
      <c r="D172" s="56" t="s">
        <v>518</v>
      </c>
      <c r="E172" s="56" t="s">
        <v>519</v>
      </c>
      <c r="F172" s="55"/>
    </row>
    <row r="173" spans="1:6" ht="18" x14ac:dyDescent="0.35">
      <c r="A173" s="24" t="s">
        <v>262</v>
      </c>
      <c r="B173" s="55">
        <v>2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52" t="s">
        <v>34</v>
      </c>
      <c r="B177" s="457"/>
      <c r="C177" s="458"/>
      <c r="D177" s="330">
        <f>SUM(B169:C176)</f>
        <v>15</v>
      </c>
    </row>
    <row r="178" spans="1:6" x14ac:dyDescent="0.3">
      <c r="A178" s="452" t="s">
        <v>249</v>
      </c>
      <c r="B178" s="453"/>
      <c r="C178" s="454"/>
      <c r="D178" s="17">
        <f>D177/(COUNT(B169:C176)*2)</f>
        <v>0.9375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55" t="s">
        <v>64</v>
      </c>
      <c r="B180" s="456"/>
      <c r="C180" s="456"/>
      <c r="D180" s="456"/>
      <c r="E180" s="456"/>
      <c r="F180" s="456"/>
    </row>
    <row r="181" spans="1:6" ht="18" x14ac:dyDescent="0.35">
      <c r="A181" s="24" t="s">
        <v>240</v>
      </c>
      <c r="B181" s="55">
        <v>2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>
        <v>2</v>
      </c>
      <c r="C182" s="55"/>
      <c r="D182" s="56"/>
      <c r="E182" s="55"/>
      <c r="F182" s="55"/>
    </row>
    <row r="183" spans="1:6" ht="49.5" x14ac:dyDescent="0.3">
      <c r="A183" s="26" t="s">
        <v>174</v>
      </c>
      <c r="B183" s="55">
        <v>1</v>
      </c>
      <c r="C183" s="55"/>
      <c r="D183" s="56" t="s">
        <v>543</v>
      </c>
      <c r="E183" s="56" t="s">
        <v>520</v>
      </c>
      <c r="F183" s="55"/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52" t="s">
        <v>34</v>
      </c>
      <c r="B185" s="453"/>
      <c r="C185" s="454"/>
      <c r="D185" s="329">
        <f>SUM(B181:C184)</f>
        <v>7</v>
      </c>
    </row>
    <row r="186" spans="1:6" x14ac:dyDescent="0.3">
      <c r="A186" s="452" t="s">
        <v>249</v>
      </c>
      <c r="B186" s="453"/>
      <c r="C186" s="454"/>
      <c r="D186" s="17">
        <f>D185/(COUNT(B181:C184)*2)</f>
        <v>0.875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59" t="s">
        <v>15</v>
      </c>
      <c r="B188" s="460"/>
      <c r="C188" s="460"/>
      <c r="D188" s="460"/>
      <c r="E188" s="460"/>
      <c r="F188" s="460"/>
    </row>
    <row r="189" spans="1:6" ht="66" x14ac:dyDescent="0.3">
      <c r="A189" s="6" t="s">
        <v>150</v>
      </c>
      <c r="B189" s="55">
        <v>0</v>
      </c>
      <c r="C189" s="55"/>
      <c r="D189" s="56" t="s">
        <v>521</v>
      </c>
      <c r="E189" s="56" t="s">
        <v>522</v>
      </c>
      <c r="F189" s="55"/>
    </row>
    <row r="190" spans="1:6" x14ac:dyDescent="0.3">
      <c r="A190" s="6" t="s">
        <v>74</v>
      </c>
      <c r="B190" s="55">
        <v>2</v>
      </c>
      <c r="C190" s="55"/>
      <c r="D190" s="76"/>
      <c r="E190" s="55"/>
      <c r="F190" s="55"/>
    </row>
    <row r="191" spans="1:6" x14ac:dyDescent="0.3">
      <c r="A191" s="26" t="s">
        <v>165</v>
      </c>
      <c r="B191" s="55">
        <v>2</v>
      </c>
      <c r="C191" s="55"/>
      <c r="D191" s="56"/>
      <c r="E191" s="55"/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52" t="s">
        <v>34</v>
      </c>
      <c r="B193" s="453"/>
      <c r="C193" s="454"/>
      <c r="D193" s="329">
        <f>SUM(B189:C192)</f>
        <v>6</v>
      </c>
    </row>
    <row r="194" spans="1:7" x14ac:dyDescent="0.3">
      <c r="A194" s="452" t="s">
        <v>249</v>
      </c>
      <c r="B194" s="453"/>
      <c r="C194" s="454"/>
      <c r="D194" s="17">
        <f>D193/(COUNT(B189:C192)*2)</f>
        <v>0.75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55" t="s">
        <v>65</v>
      </c>
      <c r="B196" s="456"/>
      <c r="C196" s="456"/>
      <c r="D196" s="456"/>
      <c r="E196" s="456"/>
      <c r="F196" s="456"/>
    </row>
    <row r="197" spans="1:7" x14ac:dyDescent="0.3">
      <c r="A197" s="26" t="s">
        <v>268</v>
      </c>
      <c r="B197" s="55">
        <v>2</v>
      </c>
      <c r="C197" s="55"/>
      <c r="D197" s="56"/>
      <c r="E197" s="56"/>
      <c r="F197" s="55"/>
    </row>
    <row r="198" spans="1:7" x14ac:dyDescent="0.3">
      <c r="A198" s="26" t="s">
        <v>179</v>
      </c>
      <c r="B198" s="55">
        <v>2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>
        <v>2</v>
      </c>
      <c r="C199" s="55"/>
      <c r="D199" s="56"/>
      <c r="E199" s="55"/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52" t="s">
        <v>34</v>
      </c>
      <c r="B202" s="453"/>
      <c r="C202" s="454"/>
      <c r="D202" s="329">
        <f>SUM(B197:C201)</f>
        <v>10</v>
      </c>
    </row>
    <row r="203" spans="1:7" x14ac:dyDescent="0.3">
      <c r="A203" s="452" t="s">
        <v>249</v>
      </c>
      <c r="B203" s="453"/>
      <c r="C203" s="454"/>
      <c r="D203" s="17">
        <f>D202/(COUNT(B197:C201)*2)</f>
        <v>1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55" t="s">
        <v>175</v>
      </c>
      <c r="B205" s="456"/>
      <c r="C205" s="456"/>
      <c r="D205" s="456"/>
      <c r="E205" s="456"/>
      <c r="F205" s="456"/>
    </row>
    <row r="206" spans="1:7" x14ac:dyDescent="0.3">
      <c r="A206" s="26" t="s">
        <v>302</v>
      </c>
      <c r="B206" s="55">
        <v>2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>
        <v>2</v>
      </c>
      <c r="C207" s="6" t="str">
        <f>IF(B207=0, -5, "0")</f>
        <v>0</v>
      </c>
      <c r="D207" s="55"/>
      <c r="E207" s="55"/>
      <c r="F207" s="55"/>
    </row>
    <row r="208" spans="1:7" ht="33" x14ac:dyDescent="0.3">
      <c r="A208" s="6" t="s">
        <v>265</v>
      </c>
      <c r="B208" s="55">
        <v>1</v>
      </c>
      <c r="C208" s="55"/>
      <c r="D208" s="56" t="s">
        <v>523</v>
      </c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2" t="s">
        <v>34</v>
      </c>
      <c r="B210" s="453"/>
      <c r="C210" s="454"/>
      <c r="D210" s="34">
        <f>SUM(B206:C209)</f>
        <v>5</v>
      </c>
    </row>
    <row r="211" spans="1:6" x14ac:dyDescent="0.3">
      <c r="A211" s="452" t="s">
        <v>249</v>
      </c>
      <c r="B211" s="453"/>
      <c r="C211" s="454"/>
      <c r="D211" s="17">
        <f>D210/(COUNT(B206:C209)*2)</f>
        <v>0.83333333333333337</v>
      </c>
    </row>
    <row r="213" spans="1:6" ht="18" x14ac:dyDescent="0.35">
      <c r="A213" s="37" t="s">
        <v>402</v>
      </c>
      <c r="B213" s="36"/>
      <c r="C213" s="36"/>
      <c r="D213" s="87">
        <v>0.68</v>
      </c>
      <c r="E213" s="323" t="e">
        <f>COUNTIF(#REF!,"ok")</f>
        <v>#REF!</v>
      </c>
      <c r="F213" s="323">
        <f>COUNTA(#REF!)</f>
        <v>1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195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0.88636363636363635</v>
      </c>
    </row>
  </sheetData>
  <sheetProtection algorithmName="SHA-512" hashValue="TbIA5ePh0MwhhIE3CusUUCdQnyrPGNwnimBa7IuncMdcoGW2mJgV7ssSDw/R9Q30pAwgA2w5gzMc6CDjpeWm3w==" saltValue="oNbclrDHHQs6r8ybK+AB8A==" spinCount="100000" sheet="1" objects="1" scenarios="1"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588" zoomScale="70" zoomScaleNormal="100" zoomScaleSheetLayoutView="70" workbookViewId="0">
      <selection activeCell="D600" sqref="D600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45"/>
      <c r="E1" s="445"/>
      <c r="F1" s="445"/>
      <c r="G1" s="445"/>
    </row>
    <row r="2" spans="1:7" ht="22.5" x14ac:dyDescent="0.45">
      <c r="A2" s="92"/>
      <c r="B2" s="91">
        <v>0</v>
      </c>
      <c r="C2" s="91">
        <v>1</v>
      </c>
      <c r="D2" s="342"/>
      <c r="E2" s="342"/>
      <c r="F2" s="93"/>
      <c r="G2" s="93"/>
    </row>
    <row r="3" spans="1:7" ht="22.5" x14ac:dyDescent="0.45">
      <c r="A3" s="92"/>
      <c r="B3" s="90">
        <v>2</v>
      </c>
      <c r="C3" s="91">
        <v>2</v>
      </c>
      <c r="D3" s="342"/>
      <c r="E3" s="342"/>
      <c r="F3" s="93"/>
      <c r="G3" s="93"/>
    </row>
    <row r="4" spans="1:7" ht="22.5" x14ac:dyDescent="0.45">
      <c r="A4" s="92"/>
      <c r="B4" s="90"/>
      <c r="C4" s="91" t="s">
        <v>30</v>
      </c>
      <c r="D4" s="342"/>
      <c r="E4" s="342"/>
      <c r="F4" s="93"/>
      <c r="G4" s="93"/>
    </row>
    <row r="5" spans="1:7" ht="22.5" x14ac:dyDescent="0.45">
      <c r="A5" s="92"/>
      <c r="B5" s="90"/>
      <c r="C5" s="90"/>
      <c r="D5" s="342"/>
      <c r="E5" s="342"/>
      <c r="F5" s="93"/>
      <c r="G5" s="93"/>
    </row>
    <row r="6" spans="1:7" ht="22.5" x14ac:dyDescent="0.45">
      <c r="A6" s="92"/>
      <c r="B6" s="90"/>
      <c r="C6" s="90"/>
      <c r="D6" s="342"/>
      <c r="E6" s="342"/>
      <c r="F6" s="93"/>
      <c r="G6" s="93"/>
    </row>
    <row r="7" spans="1:7" ht="22.5" x14ac:dyDescent="0.45">
      <c r="A7" s="446" t="s">
        <v>149</v>
      </c>
      <c r="B7" s="446"/>
      <c r="C7" s="446"/>
      <c r="D7" s="446"/>
      <c r="E7" s="446"/>
      <c r="F7" s="446"/>
      <c r="G7" s="93"/>
    </row>
    <row r="8" spans="1:7" ht="22.5" x14ac:dyDescent="0.45">
      <c r="A8" s="447" t="str">
        <f>'Page de garde'!D18</f>
        <v>BENI KHALLED</v>
      </c>
      <c r="B8" s="447"/>
      <c r="C8" s="447"/>
      <c r="D8" s="447"/>
      <c r="E8" s="447"/>
      <c r="F8" s="447"/>
      <c r="G8" s="93"/>
    </row>
    <row r="9" spans="1:7" ht="22.5" x14ac:dyDescent="0.45">
      <c r="A9" s="94" t="s">
        <v>39</v>
      </c>
      <c r="B9" s="448"/>
      <c r="C9" s="448"/>
      <c r="D9" s="448"/>
      <c r="E9" s="448"/>
      <c r="F9" s="448"/>
      <c r="G9" s="93"/>
    </row>
    <row r="10" spans="1:7" ht="22.5" x14ac:dyDescent="0.45">
      <c r="A10" s="95" t="s">
        <v>41</v>
      </c>
      <c r="B10" s="449"/>
      <c r="C10" s="449"/>
      <c r="D10" s="449"/>
      <c r="E10" s="449"/>
      <c r="F10" s="449"/>
      <c r="G10" s="93"/>
    </row>
    <row r="11" spans="1:7" ht="22.5" x14ac:dyDescent="0.45">
      <c r="A11" s="94" t="s">
        <v>40</v>
      </c>
      <c r="B11" s="450"/>
      <c r="C11" s="450"/>
      <c r="D11" s="450"/>
      <c r="E11" s="450"/>
      <c r="F11" s="450"/>
      <c r="G11" s="93"/>
    </row>
    <row r="12" spans="1:7" ht="22.5" x14ac:dyDescent="0.45">
      <c r="A12" s="94" t="s">
        <v>198</v>
      </c>
      <c r="B12" s="451" t="e">
        <f>D719</f>
        <v>#DIV/0!</v>
      </c>
      <c r="C12" s="451"/>
      <c r="D12" s="451"/>
      <c r="E12" s="451"/>
      <c r="F12" s="451"/>
      <c r="G12" s="93"/>
    </row>
    <row r="13" spans="1:7" ht="22.5" x14ac:dyDescent="0.45">
      <c r="A13" s="92"/>
      <c r="B13" s="90"/>
      <c r="C13" s="90"/>
      <c r="D13" s="445"/>
      <c r="E13" s="445"/>
      <c r="F13" s="445"/>
      <c r="G13" s="445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0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1" t="s">
        <v>28</v>
      </c>
      <c r="B17" s="373" t="s">
        <v>29</v>
      </c>
      <c r="C17" s="373"/>
      <c r="D17" s="373" t="s">
        <v>42</v>
      </c>
      <c r="E17" s="374" t="s">
        <v>264</v>
      </c>
      <c r="F17" s="374" t="s">
        <v>294</v>
      </c>
      <c r="G17" s="96"/>
    </row>
    <row r="18" spans="1:8" ht="16.5" customHeight="1" x14ac:dyDescent="0.4">
      <c r="A18" s="371"/>
      <c r="B18" s="100" t="s">
        <v>32</v>
      </c>
      <c r="C18" s="100" t="s">
        <v>31</v>
      </c>
      <c r="D18" s="373"/>
      <c r="E18" s="374"/>
      <c r="F18" s="374"/>
      <c r="G18" s="96"/>
    </row>
    <row r="19" spans="1:8" ht="16.5" customHeight="1" x14ac:dyDescent="0.4">
      <c r="A19" s="282"/>
      <c r="B19" s="283"/>
      <c r="C19" s="283"/>
      <c r="D19" s="283"/>
      <c r="E19" s="346"/>
      <c r="F19" s="346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 t="s">
        <v>30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 t="s">
        <v>30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 t="s">
        <v>30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 t="s">
        <v>30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 t="e">
        <f>D26/(COUNT(B21:C25)*2)</f>
        <v>#DIV/0!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 t="s">
        <v>30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 t="s">
        <v>30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 t="s">
        <v>30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 t="s">
        <v>30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 t="s">
        <v>30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454</v>
      </c>
      <c r="B35" s="104" t="s">
        <v>30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 t="s">
        <v>30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 t="s">
        <v>30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 t="s">
        <v>30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 t="s">
        <v>30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 t="s">
        <v>30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 t="s">
        <v>30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 t="str">
        <f>IF(D43=1, 2, IF(AND(D43&lt;1,D43&gt;0), 1, IF(D43=0,"0","NA")))</f>
        <v>NA</v>
      </c>
      <c r="C43" s="104"/>
      <c r="D43" s="319" t="str">
        <f>IFERROR(E43/F43,"N.A")</f>
        <v>N.A</v>
      </c>
      <c r="E43" s="321">
        <f>COUNTIF('A3 Exploitation'!F21:F42,"ok")</f>
        <v>0</v>
      </c>
      <c r="F43" s="321">
        <f>COUNTA('A3 Exploitation'!F21:F42)</f>
        <v>0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0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 t="e">
        <f>D44/(COUNT(B30:C37,B39:C43)*2)</f>
        <v>#DIV/0!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44" t="s">
        <v>36</v>
      </c>
      <c r="B47" s="124"/>
      <c r="C47" s="125"/>
      <c r="D47" s="126">
        <f>SUM(D44,D26)</f>
        <v>0</v>
      </c>
      <c r="E47" s="90"/>
      <c r="F47" s="96"/>
      <c r="G47" s="96"/>
    </row>
    <row r="48" spans="1:7" ht="22.5" x14ac:dyDescent="0.45">
      <c r="A48" s="344" t="s">
        <v>166</v>
      </c>
      <c r="B48" s="124"/>
      <c r="C48" s="125"/>
      <c r="D48" s="127" t="e">
        <f>D47/(COUNT(B30:C37,B21:C25,B39:C43)*2)</f>
        <v>#DIV/0!</v>
      </c>
      <c r="E48" s="90"/>
      <c r="F48" s="96"/>
      <c r="G48" s="96"/>
    </row>
    <row r="49" spans="1:7" ht="21" x14ac:dyDescent="0.3">
      <c r="A49" s="404"/>
      <c r="B49" s="404"/>
      <c r="C49" s="404"/>
      <c r="D49" s="404"/>
      <c r="E49" s="404"/>
      <c r="F49" s="404"/>
      <c r="G49" s="404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0</v>
      </c>
      <c r="B51" s="96"/>
      <c r="C51" s="96"/>
      <c r="D51" s="96"/>
      <c r="E51" s="90"/>
      <c r="F51" s="96"/>
      <c r="G51" s="96"/>
    </row>
    <row r="52" spans="1:7" ht="21" x14ac:dyDescent="0.4">
      <c r="A52" s="371" t="s">
        <v>28</v>
      </c>
      <c r="B52" s="373" t="s">
        <v>29</v>
      </c>
      <c r="C52" s="373"/>
      <c r="D52" s="373" t="s">
        <v>42</v>
      </c>
      <c r="E52" s="374" t="s">
        <v>264</v>
      </c>
      <c r="F52" s="374" t="s">
        <v>295</v>
      </c>
      <c r="G52" s="96"/>
    </row>
    <row r="53" spans="1:7" ht="21" x14ac:dyDescent="0.4">
      <c r="A53" s="371"/>
      <c r="B53" s="100" t="s">
        <v>32</v>
      </c>
      <c r="C53" s="100" t="s">
        <v>31</v>
      </c>
      <c r="D53" s="373"/>
      <c r="E53" s="374"/>
      <c r="F53" s="374"/>
      <c r="G53" s="96"/>
    </row>
    <row r="54" spans="1:7" ht="22.5" x14ac:dyDescent="0.4">
      <c r="A54" s="282"/>
      <c r="B54" s="283"/>
      <c r="C54" s="283"/>
      <c r="D54" s="283"/>
      <c r="E54" s="346"/>
      <c r="F54" s="346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42"/>
      <c r="B64" s="443"/>
      <c r="C64" s="443"/>
      <c r="D64" s="443"/>
      <c r="E64" s="443"/>
      <c r="F64" s="443"/>
      <c r="G64" s="443"/>
    </row>
    <row r="65" spans="1:7" ht="43.5" customHeight="1" x14ac:dyDescent="0.4">
      <c r="A65" s="438" t="s">
        <v>341</v>
      </c>
      <c r="B65" s="438"/>
      <c r="C65" s="438"/>
      <c r="D65" s="438"/>
      <c r="E65" s="438"/>
      <c r="F65" s="438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422"/>
      <c r="B83" s="422"/>
      <c r="C83" s="422"/>
      <c r="D83" s="422"/>
      <c r="E83" s="422"/>
      <c r="F83" s="422"/>
      <c r="G83" s="422"/>
    </row>
    <row r="84" spans="1:7" ht="45" customHeight="1" x14ac:dyDescent="0.45">
      <c r="A84" s="444" t="s">
        <v>342</v>
      </c>
      <c r="B84" s="444"/>
      <c r="C84" s="444"/>
      <c r="D84" s="444"/>
      <c r="E84" s="444"/>
      <c r="F84" s="444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30"/>
      <c r="B101" s="431"/>
      <c r="C101" s="431"/>
      <c r="D101" s="431"/>
      <c r="E101" s="431"/>
      <c r="F101" s="437"/>
      <c r="G101" s="96"/>
    </row>
    <row r="102" spans="1:7" ht="46.5" customHeight="1" x14ac:dyDescent="0.4">
      <c r="A102" s="438" t="s">
        <v>343</v>
      </c>
      <c r="B102" s="438"/>
      <c r="C102" s="438"/>
      <c r="D102" s="438"/>
      <c r="E102" s="438"/>
      <c r="F102" s="438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430"/>
      <c r="B109" s="431"/>
      <c r="C109" s="431"/>
      <c r="D109" s="431"/>
      <c r="E109" s="431"/>
      <c r="F109" s="437"/>
      <c r="G109" s="96"/>
    </row>
    <row r="110" spans="1:7" ht="39.75" customHeight="1" x14ac:dyDescent="0.4">
      <c r="A110" s="438" t="s">
        <v>375</v>
      </c>
      <c r="B110" s="438"/>
      <c r="C110" s="438"/>
      <c r="D110" s="438"/>
      <c r="E110" s="438"/>
      <c r="F110" s="438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431"/>
      <c r="B118" s="431"/>
      <c r="C118" s="431"/>
      <c r="D118" s="431"/>
      <c r="E118" s="431"/>
      <c r="F118" s="431"/>
      <c r="G118" s="96"/>
    </row>
    <row r="119" spans="1:7" ht="22.5" x14ac:dyDescent="0.4">
      <c r="A119" s="438" t="s">
        <v>304</v>
      </c>
      <c r="B119" s="438"/>
      <c r="C119" s="438"/>
      <c r="D119" s="438"/>
      <c r="E119" s="438"/>
      <c r="F119" s="438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21">
        <f>COUNTIF('A3 Exploitation'!F56:F126,"ok")</f>
        <v>0</v>
      </c>
      <c r="F127" s="321">
        <f>COUNTA('A3 Exploitation'!F56:F126)</f>
        <v>0</v>
      </c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39"/>
      <c r="B130" s="439"/>
      <c r="C130" s="439"/>
      <c r="D130" s="439"/>
      <c r="E130" s="439"/>
      <c r="F130" s="439"/>
      <c r="G130" s="96"/>
    </row>
    <row r="131" spans="1:16384" ht="22.5" customHeight="1" x14ac:dyDescent="0.4">
      <c r="A131" s="440" t="s">
        <v>404</v>
      </c>
      <c r="B131" s="440"/>
      <c r="C131" s="440"/>
      <c r="D131" s="440"/>
      <c r="E131" s="440"/>
      <c r="F131" s="440"/>
      <c r="G131" s="96"/>
    </row>
    <row r="132" spans="1:16384" ht="22.5" customHeight="1" x14ac:dyDescent="0.4">
      <c r="A132" s="441"/>
      <c r="B132" s="441"/>
      <c r="C132" s="441"/>
      <c r="D132" s="441"/>
      <c r="E132" s="441"/>
      <c r="F132" s="441"/>
      <c r="G132" s="96"/>
    </row>
    <row r="133" spans="1:16384" s="258" customFormat="1" ht="22.5" customHeight="1" x14ac:dyDescent="0.25">
      <c r="A133" s="371" t="s">
        <v>28</v>
      </c>
      <c r="B133" s="373" t="s">
        <v>29</v>
      </c>
      <c r="C133" s="373"/>
      <c r="D133" s="373" t="s">
        <v>42</v>
      </c>
      <c r="E133" s="374" t="s">
        <v>264</v>
      </c>
      <c r="F133" s="374" t="s">
        <v>295</v>
      </c>
    </row>
    <row r="134" spans="1:16384" s="258" customFormat="1" ht="22.5" customHeight="1" x14ac:dyDescent="0.25">
      <c r="A134" s="371"/>
      <c r="B134" s="100" t="s">
        <v>32</v>
      </c>
      <c r="C134" s="100" t="s">
        <v>31</v>
      </c>
      <c r="D134" s="373"/>
      <c r="E134" s="374"/>
      <c r="F134" s="374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32" t="s">
        <v>441</v>
      </c>
      <c r="B137" s="432"/>
      <c r="C137" s="432"/>
      <c r="D137" s="432"/>
      <c r="E137" s="432"/>
      <c r="F137" s="432"/>
      <c r="G137" s="96"/>
    </row>
    <row r="138" spans="1:16384" ht="22.5" x14ac:dyDescent="0.45">
      <c r="A138" s="275" t="s">
        <v>50</v>
      </c>
      <c r="B138" s="104" t="s">
        <v>30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 t="s">
        <v>30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 t="s">
        <v>30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 t="s">
        <v>30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 t="s">
        <v>30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29" t="s">
        <v>340</v>
      </c>
      <c r="B144" s="429"/>
      <c r="C144" s="429"/>
      <c r="D144" s="429"/>
      <c r="E144" s="429"/>
      <c r="F144" s="429"/>
      <c r="G144" s="96"/>
    </row>
    <row r="145" spans="1:7" ht="21" x14ac:dyDescent="0.4">
      <c r="A145" s="149" t="s">
        <v>327</v>
      </c>
      <c r="B145" s="252" t="s">
        <v>30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 t="s">
        <v>30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 t="s">
        <v>30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 t="s">
        <v>30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 t="s">
        <v>30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 t="s">
        <v>30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 t="s">
        <v>30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 t="s">
        <v>30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 t="s">
        <v>30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 t="s">
        <v>30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 t="s">
        <v>30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 t="s">
        <v>30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 t="s">
        <v>30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 t="s">
        <v>30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 t="s">
        <v>30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 t="s">
        <v>30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430"/>
      <c r="B161" s="431"/>
      <c r="C161" s="431"/>
      <c r="D161" s="431"/>
      <c r="E161" s="431"/>
      <c r="F161" s="431"/>
      <c r="G161" s="96"/>
    </row>
    <row r="162" spans="1:7" ht="32.25" customHeight="1" x14ac:dyDescent="0.4">
      <c r="A162" s="432" t="s">
        <v>442</v>
      </c>
      <c r="B162" s="432"/>
      <c r="C162" s="432"/>
      <c r="D162" s="432"/>
      <c r="E162" s="432"/>
      <c r="F162" s="432"/>
      <c r="G162" s="96"/>
    </row>
    <row r="163" spans="1:7" ht="63" x14ac:dyDescent="0.4">
      <c r="A163" s="312" t="s">
        <v>309</v>
      </c>
      <c r="B163" s="104" t="s">
        <v>30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 t="s">
        <v>30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 t="s">
        <v>30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 t="s">
        <v>30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 t="s">
        <v>30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 t="s">
        <v>30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 t="s">
        <v>30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 t="s">
        <v>30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 t="s">
        <v>30</v>
      </c>
      <c r="C171" s="107"/>
      <c r="D171" s="107"/>
      <c r="E171" s="106"/>
      <c r="F171" s="209"/>
      <c r="G171" s="96"/>
    </row>
    <row r="172" spans="1:7" ht="21" x14ac:dyDescent="0.4">
      <c r="A172" s="433"/>
      <c r="B172" s="434"/>
      <c r="C172" s="434"/>
      <c r="D172" s="434"/>
      <c r="E172" s="434"/>
      <c r="F172" s="434"/>
      <c r="G172" s="96"/>
    </row>
    <row r="173" spans="1:7" ht="32.25" customHeight="1" x14ac:dyDescent="0.4">
      <c r="A173" s="432" t="s">
        <v>304</v>
      </c>
      <c r="B173" s="432"/>
      <c r="C173" s="432"/>
      <c r="D173" s="432"/>
      <c r="E173" s="432"/>
      <c r="F173" s="432"/>
      <c r="G173" s="96"/>
    </row>
    <row r="174" spans="1:7" ht="21" x14ac:dyDescent="0.4">
      <c r="A174" s="103" t="s">
        <v>338</v>
      </c>
      <c r="B174" s="104" t="s">
        <v>30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 t="s">
        <v>30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 t="s">
        <v>30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 t="s">
        <v>30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 t="s">
        <v>30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 t="s">
        <v>30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 t="str">
        <f>IF(D181=1, 2, IF(AND(D181&lt;1,D181&gt;0), 1, IF(D181=0,"0","NA")))</f>
        <v>NA</v>
      </c>
      <c r="C181" s="103"/>
      <c r="D181" s="319" t="str">
        <f>IFERROR(E181/F181,"N.A")</f>
        <v>N.A</v>
      </c>
      <c r="E181" s="321">
        <f>COUNTIF('A3 Exploitation'!F138:F180,"ok")</f>
        <v>0</v>
      </c>
      <c r="F181" s="321">
        <f>COUNTA('A3 Exploitation'!F138:F180)</f>
        <v>0</v>
      </c>
      <c r="G181" s="96"/>
    </row>
    <row r="182" spans="1:7" ht="22.5" x14ac:dyDescent="0.4">
      <c r="A182" s="231" t="s">
        <v>418</v>
      </c>
      <c r="B182" s="435"/>
      <c r="C182" s="436"/>
      <c r="D182" s="243">
        <f>SUM(B145:C160,B174:C181,B163:C171,B138:C142)</f>
        <v>0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 t="e">
        <f>D182/(COUNT(B138:C142,B145:C160,B163:C171,B174:C181)*2)</f>
        <v>#DIV/0!</v>
      </c>
      <c r="E183" s="90"/>
      <c r="F183" s="96"/>
      <c r="G183" s="96"/>
    </row>
    <row r="184" spans="1:7" ht="21" x14ac:dyDescent="0.4">
      <c r="A184" s="428"/>
      <c r="B184" s="428"/>
      <c r="C184" s="428"/>
      <c r="D184" s="428"/>
      <c r="E184" s="428"/>
      <c r="F184" s="428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0</v>
      </c>
      <c r="B186" s="96"/>
      <c r="C186" s="96"/>
      <c r="D186" s="96"/>
      <c r="E186" s="90"/>
      <c r="F186" s="96"/>
      <c r="G186" s="96"/>
    </row>
    <row r="187" spans="1:7" ht="21" x14ac:dyDescent="0.4">
      <c r="A187" s="371" t="s">
        <v>28</v>
      </c>
      <c r="B187" s="373" t="s">
        <v>29</v>
      </c>
      <c r="C187" s="373"/>
      <c r="D187" s="373" t="s">
        <v>42</v>
      </c>
      <c r="E187" s="374" t="s">
        <v>264</v>
      </c>
      <c r="F187" s="374" t="s">
        <v>295</v>
      </c>
      <c r="G187" s="96"/>
    </row>
    <row r="188" spans="1:7" ht="21" x14ac:dyDescent="0.4">
      <c r="A188" s="371"/>
      <c r="B188" s="100" t="s">
        <v>32</v>
      </c>
      <c r="C188" s="100" t="s">
        <v>31</v>
      </c>
      <c r="D188" s="373"/>
      <c r="E188" s="374"/>
      <c r="F188" s="374"/>
      <c r="G188" s="96"/>
    </row>
    <row r="189" spans="1:7" ht="22.5" x14ac:dyDescent="0.4">
      <c r="A189" s="282"/>
      <c r="B189" s="283"/>
      <c r="C189" s="283"/>
      <c r="D189" s="283"/>
      <c r="E189" s="346"/>
      <c r="F189" s="346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 t="s">
        <v>30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 t="s">
        <v>30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 t="s">
        <v>30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 t="s">
        <v>30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 t="s">
        <v>30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 t="s">
        <v>30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 t="s">
        <v>30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 t="s">
        <v>30</v>
      </c>
      <c r="C198" s="136"/>
      <c r="D198" s="105"/>
      <c r="E198" s="106"/>
      <c r="F198" s="105"/>
      <c r="G198" s="96"/>
    </row>
    <row r="199" spans="1:7" ht="21" x14ac:dyDescent="0.4">
      <c r="A199" s="378" t="s">
        <v>34</v>
      </c>
      <c r="B199" s="379"/>
      <c r="C199" s="380"/>
      <c r="D199" s="108">
        <f>SUM(B191:C198)</f>
        <v>0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 t="e">
        <f>D199/(COUNT(B191:C198)*2)</f>
        <v>#DIV/0!</v>
      </c>
      <c r="E200" s="90"/>
      <c r="F200" s="96"/>
      <c r="G200" s="96"/>
    </row>
    <row r="201" spans="1:7" ht="21" x14ac:dyDescent="0.4">
      <c r="A201" s="404"/>
      <c r="B201" s="404"/>
      <c r="C201" s="404"/>
      <c r="D201" s="404"/>
      <c r="E201" s="404"/>
      <c r="F201" s="404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 t="s">
        <v>30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 t="s">
        <v>30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 t="s">
        <v>30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 t="s">
        <v>30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 t="s">
        <v>30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 t="s">
        <v>30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 t="s">
        <v>30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 t="s">
        <v>30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 t="s">
        <v>30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 t="s">
        <v>30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 t="s">
        <v>30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 t="s">
        <v>30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 t="s">
        <v>30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 t="s">
        <v>30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 t="s">
        <v>30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 t="s">
        <v>30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 t="s">
        <v>30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 t="s">
        <v>30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 t="s">
        <v>30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 t="s">
        <v>30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78" t="s">
        <v>34</v>
      </c>
      <c r="B223" s="379"/>
      <c r="C223" s="380"/>
      <c r="D223" s="123">
        <f>SUM(B203:C222)</f>
        <v>0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 t="e">
        <f>D223/(COUNT(B203:C222)*2)</f>
        <v>#DIV/0!</v>
      </c>
      <c r="E224" s="90"/>
      <c r="F224" s="96"/>
      <c r="G224" s="96"/>
    </row>
    <row r="225" spans="1:7" ht="21" x14ac:dyDescent="0.4">
      <c r="A225" s="404"/>
      <c r="B225" s="404"/>
      <c r="C225" s="404"/>
      <c r="D225" s="404"/>
      <c r="E225" s="404"/>
      <c r="F225" s="404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 t="s">
        <v>30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 t="s">
        <v>30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 t="s">
        <v>30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 t="s">
        <v>30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 t="s">
        <v>30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25" t="s">
        <v>304</v>
      </c>
      <c r="B232" s="426"/>
      <c r="C232" s="426"/>
      <c r="D232" s="427"/>
      <c r="E232" s="105"/>
      <c r="F232" s="105"/>
      <c r="G232" s="96"/>
    </row>
    <row r="233" spans="1:7" ht="18" customHeight="1" x14ac:dyDescent="0.4">
      <c r="A233" s="107" t="s">
        <v>322</v>
      </c>
      <c r="B233" s="104" t="s">
        <v>30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 t="s">
        <v>30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 t="s">
        <v>30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 t="s">
        <v>30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 t="s">
        <v>30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 t="s">
        <v>30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 t="str">
        <f>IF(D240=1, 2, IF(AND(D240&lt;1,D240&gt;0), 1, IF(D240=0,"0","NA")))</f>
        <v>NA</v>
      </c>
      <c r="C240" s="137"/>
      <c r="D240" s="319" t="str">
        <f>IFERROR(E240/F240,"N.A")</f>
        <v>N.A</v>
      </c>
      <c r="E240" s="321">
        <f>COUNTIF('A3 Exploitation'!F191:F239,"ok")</f>
        <v>0</v>
      </c>
      <c r="F240" s="321">
        <f>COUNTA('A3 Exploitation'!F191:F239)</f>
        <v>0</v>
      </c>
      <c r="G240" s="96"/>
    </row>
    <row r="241" spans="1:7" ht="21" x14ac:dyDescent="0.4">
      <c r="A241" s="378" t="s">
        <v>34</v>
      </c>
      <c r="B241" s="379"/>
      <c r="C241" s="380"/>
      <c r="D241" s="108">
        <f>SUM(B227:C231,B233:C240)</f>
        <v>0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 t="e">
        <f>D241/(COUNT(B227:C231,B233:C240)*2)</f>
        <v>#DIV/0!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44" t="s">
        <v>421</v>
      </c>
      <c r="B244" s="153"/>
      <c r="C244" s="154"/>
      <c r="D244" s="126">
        <f>SUM(D241,D199,D223)</f>
        <v>0</v>
      </c>
      <c r="E244" s="90"/>
      <c r="F244" s="96"/>
      <c r="G244" s="96"/>
    </row>
    <row r="245" spans="1:7" ht="22.5" x14ac:dyDescent="0.45">
      <c r="A245" s="344" t="s">
        <v>422</v>
      </c>
      <c r="B245" s="153"/>
      <c r="C245" s="154"/>
      <c r="D245" s="127" t="e">
        <f>D244/(COUNT(B227:C231,B191:C198,B203:C222,B233:C240)*2)</f>
        <v>#DIV/0!</v>
      </c>
      <c r="E245" s="90"/>
      <c r="F245" s="96"/>
      <c r="G245" s="96"/>
    </row>
    <row r="246" spans="1:7" ht="21" x14ac:dyDescent="0.4">
      <c r="A246" s="404"/>
      <c r="B246" s="404"/>
      <c r="C246" s="404"/>
      <c r="D246" s="404"/>
      <c r="E246" s="404"/>
      <c r="F246" s="404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0</v>
      </c>
      <c r="B248" s="96"/>
      <c r="C248" s="96"/>
      <c r="D248" s="96"/>
      <c r="E248" s="90"/>
      <c r="F248" s="96"/>
      <c r="G248" s="96"/>
    </row>
    <row r="249" spans="1:7" ht="21" x14ac:dyDescent="0.4">
      <c r="A249" s="371" t="s">
        <v>28</v>
      </c>
      <c r="B249" s="373" t="s">
        <v>29</v>
      </c>
      <c r="C249" s="373"/>
      <c r="D249" s="373" t="s">
        <v>42</v>
      </c>
      <c r="E249" s="374" t="s">
        <v>264</v>
      </c>
      <c r="F249" s="374" t="s">
        <v>295</v>
      </c>
      <c r="G249" s="96"/>
    </row>
    <row r="250" spans="1:7" ht="21" x14ac:dyDescent="0.4">
      <c r="A250" s="371"/>
      <c r="B250" s="100" t="s">
        <v>32</v>
      </c>
      <c r="C250" s="100" t="s">
        <v>31</v>
      </c>
      <c r="D250" s="373"/>
      <c r="E250" s="374"/>
      <c r="F250" s="374"/>
      <c r="G250" s="96"/>
    </row>
    <row r="251" spans="1:7" ht="22.5" x14ac:dyDescent="0.4">
      <c r="A251" s="282"/>
      <c r="B251" s="283"/>
      <c r="C251" s="283"/>
      <c r="D251" s="283"/>
      <c r="E251" s="346"/>
      <c r="F251" s="346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 t="s">
        <v>30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 t="s">
        <v>30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 t="s">
        <v>30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 t="s">
        <v>30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 t="s">
        <v>30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 t="s">
        <v>30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 t="s">
        <v>30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 t="s">
        <v>30</v>
      </c>
      <c r="C260" s="136"/>
      <c r="D260" s="105"/>
      <c r="E260" s="106"/>
      <c r="F260" s="105"/>
      <c r="G260" s="96"/>
    </row>
    <row r="261" spans="1:7" ht="21" x14ac:dyDescent="0.4">
      <c r="A261" s="378" t="s">
        <v>34</v>
      </c>
      <c r="B261" s="379"/>
      <c r="C261" s="380"/>
      <c r="D261" s="201">
        <f>SUM(B253:C260)</f>
        <v>0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 t="e">
        <f>D261/(COUNT(B253:C260)*2)</f>
        <v>#DIV/0!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 t="s">
        <v>30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 t="s">
        <v>30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 t="s">
        <v>30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 t="s">
        <v>30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 t="s">
        <v>30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 t="s">
        <v>30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 t="s">
        <v>30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 t="s">
        <v>30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 t="s">
        <v>30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 t="s">
        <v>30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 t="s">
        <v>30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 t="s">
        <v>30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 t="s">
        <v>30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 t="s">
        <v>30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 t="s">
        <v>30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 t="s">
        <v>30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 t="s">
        <v>30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 t="s">
        <v>30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 t="s">
        <v>30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 t="s">
        <v>30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 t="s">
        <v>30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88"/>
      <c r="B286" s="388"/>
      <c r="C286" s="388"/>
      <c r="D286" s="388"/>
      <c r="E286" s="388"/>
      <c r="F286" s="388"/>
      <c r="G286" s="96"/>
    </row>
    <row r="287" spans="1:7" ht="31.5" customHeight="1" x14ac:dyDescent="0.4">
      <c r="A287" s="424" t="s">
        <v>304</v>
      </c>
      <c r="B287" s="424"/>
      <c r="C287" s="424"/>
      <c r="D287" s="424"/>
      <c r="E287" s="424"/>
      <c r="F287" s="424"/>
      <c r="G287" s="96"/>
    </row>
    <row r="288" spans="1:7" ht="20.25" customHeight="1" x14ac:dyDescent="0.4">
      <c r="A288" s="107" t="s">
        <v>322</v>
      </c>
      <c r="B288" s="104" t="s">
        <v>30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 t="s">
        <v>30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 t="s">
        <v>30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 t="s">
        <v>30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 t="s">
        <v>30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 t="s">
        <v>30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 t="str">
        <f>IF(D295=1, 2, IF(AND(D295&lt;1,D295&gt;0), 1, IF(D295=0,"0","NA")))</f>
        <v>NA</v>
      </c>
      <c r="C295" s="104"/>
      <c r="D295" s="319" t="str">
        <f>IFERROR(E295/F295,"N.A")</f>
        <v>N.A</v>
      </c>
      <c r="E295" s="321">
        <f>COUNTIF('A3 Exploitation'!F253:F294,"ok")</f>
        <v>0</v>
      </c>
      <c r="F295" s="321">
        <f>COUNTA('A3 Exploitation'!F253:F294)</f>
        <v>0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0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 t="e">
        <f>D296/(COUNT(B265:C285,B288:C295)*2)</f>
        <v>#DIV/0!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44" t="s">
        <v>423</v>
      </c>
      <c r="B299" s="153"/>
      <c r="C299" s="154"/>
      <c r="D299" s="126">
        <f>SUM(D261,D296)</f>
        <v>0</v>
      </c>
      <c r="E299" s="90"/>
      <c r="F299" s="96"/>
      <c r="G299" s="96"/>
    </row>
    <row r="300" spans="1:7" ht="22.5" x14ac:dyDescent="0.45">
      <c r="A300" s="344" t="s">
        <v>424</v>
      </c>
      <c r="B300" s="153"/>
      <c r="C300" s="154"/>
      <c r="D300" s="127" t="e">
        <f>D299/(COUNT(B253:C260,B265:C285,B288:C295)*2)</f>
        <v>#DIV/0!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0</v>
      </c>
      <c r="B303" s="96"/>
      <c r="C303" s="96"/>
      <c r="D303" s="96"/>
      <c r="E303" s="90"/>
      <c r="F303" s="96"/>
      <c r="G303" s="96"/>
    </row>
    <row r="304" spans="1:7" ht="21" x14ac:dyDescent="0.4">
      <c r="A304" s="371" t="s">
        <v>28</v>
      </c>
      <c r="B304" s="373" t="s">
        <v>29</v>
      </c>
      <c r="C304" s="373"/>
      <c r="D304" s="373" t="s">
        <v>42</v>
      </c>
      <c r="E304" s="374" t="s">
        <v>264</v>
      </c>
      <c r="F304" s="374" t="s">
        <v>295</v>
      </c>
      <c r="G304" s="96"/>
    </row>
    <row r="305" spans="1:7" ht="21" x14ac:dyDescent="0.4">
      <c r="A305" s="371"/>
      <c r="B305" s="100" t="s">
        <v>32</v>
      </c>
      <c r="C305" s="100" t="s">
        <v>31</v>
      </c>
      <c r="D305" s="373"/>
      <c r="E305" s="374"/>
      <c r="F305" s="374"/>
      <c r="G305" s="96"/>
    </row>
    <row r="306" spans="1:7" ht="22.5" x14ac:dyDescent="0.4">
      <c r="A306" s="282"/>
      <c r="B306" s="283"/>
      <c r="C306" s="283"/>
      <c r="D306" s="283"/>
      <c r="E306" s="346"/>
      <c r="F306" s="346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 t="s">
        <v>30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 t="s">
        <v>30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 t="s">
        <v>30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 t="s">
        <v>30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 t="s">
        <v>30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 t="s">
        <v>30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 t="s">
        <v>30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 t="s">
        <v>30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0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 t="e">
        <f>D316/(COUNT(B308:C315)*2)</f>
        <v>#DIV/0!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 t="s">
        <v>30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 t="s">
        <v>30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 t="s">
        <v>30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 t="s">
        <v>30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 t="s">
        <v>30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 t="s">
        <v>30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 t="s">
        <v>30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 t="s">
        <v>30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 t="s">
        <v>30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 t="s">
        <v>30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 t="s">
        <v>30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 t="s">
        <v>30</v>
      </c>
      <c r="C331" s="118" t="str">
        <f>IF(B331=0, -5, "0")</f>
        <v>0</v>
      </c>
      <c r="D331" s="105"/>
      <c r="E331" s="106"/>
      <c r="F331" s="105"/>
      <c r="G331" s="96"/>
    </row>
    <row r="332" spans="1:7" ht="22.5" x14ac:dyDescent="0.4">
      <c r="A332" s="173" t="s">
        <v>58</v>
      </c>
      <c r="B332" s="104" t="s">
        <v>30</v>
      </c>
      <c r="C332" s="118" t="str">
        <f>IF(B332=0, -10, "0")</f>
        <v>0</v>
      </c>
      <c r="D332" s="172"/>
      <c r="E332" s="106"/>
      <c r="F332" s="105"/>
      <c r="G332" s="96"/>
    </row>
    <row r="333" spans="1:7" ht="19.5" customHeight="1" x14ac:dyDescent="0.45">
      <c r="A333" s="229" t="s">
        <v>344</v>
      </c>
      <c r="B333" s="104" t="s">
        <v>30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 t="s">
        <v>30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 t="s">
        <v>30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 t="s">
        <v>30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 t="s">
        <v>30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 t="s">
        <v>30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0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 t="e">
        <f>D339/(COUNT(B320:C338)*2)</f>
        <v>#DIV/0!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 t="s">
        <v>30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 t="s">
        <v>30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 t="s">
        <v>30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 t="s">
        <v>30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 t="s">
        <v>30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 t="s">
        <v>30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 t="s">
        <v>30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 t="s">
        <v>30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 t="s">
        <v>30</v>
      </c>
      <c r="C351" s="104"/>
      <c r="D351" s="131"/>
      <c r="E351" s="106"/>
      <c r="F351" s="105"/>
      <c r="G351" s="96"/>
    </row>
    <row r="352" spans="1:7" ht="21" x14ac:dyDescent="0.3">
      <c r="A352" s="409"/>
      <c r="B352" s="409"/>
      <c r="C352" s="409"/>
      <c r="D352" s="409"/>
      <c r="E352" s="409"/>
      <c r="F352" s="409"/>
      <c r="G352" s="409"/>
    </row>
    <row r="353" spans="1:7" ht="32.25" customHeight="1" x14ac:dyDescent="0.4">
      <c r="A353" s="423" t="s">
        <v>304</v>
      </c>
      <c r="B353" s="423"/>
      <c r="C353" s="423"/>
      <c r="D353" s="423"/>
      <c r="E353" s="423"/>
      <c r="F353" s="423"/>
      <c r="G353" s="96"/>
    </row>
    <row r="354" spans="1:7" ht="21" x14ac:dyDescent="0.4">
      <c r="A354" s="107" t="s">
        <v>322</v>
      </c>
      <c r="B354" s="104" t="s">
        <v>30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 t="s">
        <v>30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 t="s">
        <v>30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 t="s">
        <v>30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 t="s">
        <v>30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 t="s">
        <v>30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 t="str">
        <f>IF(D361=1, 2, IF(AND(D361&lt;1,D361&gt;0), 1, IF(D361=0,"0","NA")))</f>
        <v>NA</v>
      </c>
      <c r="C361" s="137"/>
      <c r="D361" s="319" t="str">
        <f>IFERROR(E361/F361,"N.A")</f>
        <v>N.A</v>
      </c>
      <c r="E361" s="321">
        <f>COUNTIF('A3 Exploitation'!F308:F360,"ok")</f>
        <v>0</v>
      </c>
      <c r="F361" s="321">
        <f>COUNTA('A3 Exploitation'!F308:F360)</f>
        <v>0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0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 t="e">
        <f>D362/(COUNT(B343:C351,B354:C361)*2)</f>
        <v>#DIV/0!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44" t="s">
        <v>425</v>
      </c>
      <c r="B365" s="153"/>
      <c r="C365" s="154"/>
      <c r="D365" s="126">
        <f>SUM(D362,D316,D339)</f>
        <v>0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 t="e">
        <f>D365/(COUNT(B320:C338,B343:C351,B308:C315,B354:C361)*2)</f>
        <v>#DIV/0!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0</v>
      </c>
      <c r="B369" s="96"/>
      <c r="C369" s="96"/>
      <c r="D369" s="96"/>
      <c r="E369" s="90"/>
      <c r="F369" s="96"/>
      <c r="G369" s="96"/>
    </row>
    <row r="370" spans="1:7" ht="21" x14ac:dyDescent="0.4">
      <c r="A370" s="371" t="s">
        <v>28</v>
      </c>
      <c r="B370" s="373" t="s">
        <v>29</v>
      </c>
      <c r="C370" s="373"/>
      <c r="D370" s="373" t="s">
        <v>42</v>
      </c>
      <c r="E370" s="374" t="s">
        <v>264</v>
      </c>
      <c r="F370" s="374" t="s">
        <v>295</v>
      </c>
      <c r="G370" s="96"/>
    </row>
    <row r="371" spans="1:7" ht="21" x14ac:dyDescent="0.4">
      <c r="A371" s="371"/>
      <c r="B371" s="100" t="s">
        <v>32</v>
      </c>
      <c r="C371" s="100" t="s">
        <v>31</v>
      </c>
      <c r="D371" s="373"/>
      <c r="E371" s="374"/>
      <c r="F371" s="374"/>
      <c r="G371" s="96"/>
    </row>
    <row r="372" spans="1:7" ht="22.5" x14ac:dyDescent="0.4">
      <c r="A372" s="282"/>
      <c r="B372" s="283"/>
      <c r="C372" s="283"/>
      <c r="D372" s="283"/>
      <c r="E372" s="346"/>
      <c r="F372" s="346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 t="s">
        <v>30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 t="s">
        <v>30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 t="s">
        <v>30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 t="s">
        <v>30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 t="s">
        <v>30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 t="s">
        <v>30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 t="s">
        <v>30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 t="s">
        <v>30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 t="s">
        <v>30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 t="s">
        <v>30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 t="s">
        <v>30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 t="e">
        <f>D385/(COUNT(B374:C384)*2)</f>
        <v>#DIV/0!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 t="s">
        <v>30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 t="s">
        <v>30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 t="s">
        <v>30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 t="s">
        <v>30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 t="s">
        <v>30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 t="s">
        <v>30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 t="s">
        <v>30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 t="s">
        <v>30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 t="s">
        <v>30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 t="s">
        <v>30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 t="s">
        <v>30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 t="s">
        <v>30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 t="s">
        <v>30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 t="s">
        <v>30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 t="s">
        <v>30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 t="s">
        <v>30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 t="s">
        <v>30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 t="s">
        <v>30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 t="s">
        <v>30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 t="s">
        <v>30</v>
      </c>
      <c r="C409" s="104"/>
      <c r="D409" s="161"/>
      <c r="E409" s="106"/>
      <c r="F409" s="105"/>
      <c r="G409" s="96"/>
    </row>
    <row r="410" spans="1:7" ht="21" x14ac:dyDescent="0.4">
      <c r="A410" s="421"/>
      <c r="B410" s="422"/>
      <c r="C410" s="422"/>
      <c r="D410" s="422"/>
      <c r="E410" s="422"/>
      <c r="F410" s="422"/>
      <c r="G410" s="422"/>
    </row>
    <row r="411" spans="1:7" ht="24.75" x14ac:dyDescent="0.4">
      <c r="A411" s="419" t="s">
        <v>313</v>
      </c>
      <c r="B411" s="419"/>
      <c r="C411" s="419"/>
      <c r="D411" s="419"/>
      <c r="E411" s="419"/>
      <c r="F411" s="419"/>
      <c r="G411" s="96"/>
    </row>
    <row r="412" spans="1:7" ht="22.5" x14ac:dyDescent="0.4">
      <c r="A412" s="103" t="s">
        <v>322</v>
      </c>
      <c r="B412" s="104" t="s">
        <v>30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 t="s">
        <v>30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 t="s">
        <v>30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 t="s">
        <v>30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 t="s">
        <v>30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 t="s">
        <v>30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 t="str">
        <f>IF(D419=1, 2, IF(AND(D419&lt;1,D419&gt;0), 1, IF(D419=0,"0","NA")))</f>
        <v>NA</v>
      </c>
      <c r="C419" s="104"/>
      <c r="D419" s="319" t="str">
        <f>IFERROR(E419/F419,"N.A")</f>
        <v>N.A</v>
      </c>
      <c r="E419" s="321">
        <f>COUNTIF('A3 Exploitation'!F374:F418,"ok")</f>
        <v>0</v>
      </c>
      <c r="F419" s="321">
        <f>COUNTA('A3 Exploitation'!F374:F418)</f>
        <v>0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0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 t="e">
        <f>D420/(COUNT(B389:C409,B412:C419)*2)</f>
        <v>#DIV/0!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44" t="s">
        <v>428</v>
      </c>
      <c r="B423" s="153"/>
      <c r="C423" s="154"/>
      <c r="D423" s="126">
        <f>SUM(D420,D385)</f>
        <v>0</v>
      </c>
      <c r="E423" s="90"/>
      <c r="F423" s="96"/>
      <c r="G423" s="96"/>
    </row>
    <row r="424" spans="1:7" ht="22.5" x14ac:dyDescent="0.45">
      <c r="A424" s="344" t="s">
        <v>429</v>
      </c>
      <c r="B424" s="153"/>
      <c r="C424" s="154"/>
      <c r="D424" s="127" t="e">
        <f>D423/(COUNT(B374:C384,B389:C409,B412:C419)*2)</f>
        <v>#DIV/0!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0</v>
      </c>
      <c r="B427" s="96"/>
      <c r="C427" s="96"/>
      <c r="D427" s="96"/>
      <c r="E427" s="90"/>
      <c r="F427" s="96"/>
      <c r="G427" s="96"/>
    </row>
    <row r="428" spans="1:7" ht="21" x14ac:dyDescent="0.4">
      <c r="A428" s="371" t="s">
        <v>28</v>
      </c>
      <c r="B428" s="373" t="s">
        <v>29</v>
      </c>
      <c r="C428" s="373"/>
      <c r="D428" s="373" t="s">
        <v>42</v>
      </c>
      <c r="E428" s="374" t="s">
        <v>264</v>
      </c>
      <c r="F428" s="374" t="s">
        <v>295</v>
      </c>
      <c r="G428" s="96"/>
    </row>
    <row r="429" spans="1:7" ht="21" x14ac:dyDescent="0.4">
      <c r="A429" s="371"/>
      <c r="B429" s="100" t="s">
        <v>32</v>
      </c>
      <c r="C429" s="100" t="s">
        <v>31</v>
      </c>
      <c r="D429" s="373"/>
      <c r="E429" s="374"/>
      <c r="F429" s="374"/>
      <c r="G429" s="96"/>
    </row>
    <row r="430" spans="1:7" ht="22.5" x14ac:dyDescent="0.4">
      <c r="A430" s="282"/>
      <c r="B430" s="283"/>
      <c r="C430" s="283"/>
      <c r="D430" s="283"/>
      <c r="E430" s="346"/>
      <c r="F430" s="346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 t="s">
        <v>30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 t="s">
        <v>30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 t="s">
        <v>30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 t="s">
        <v>30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 t="s">
        <v>30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 t="s">
        <v>30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 t="s">
        <v>30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 t="s">
        <v>30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0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 t="e">
        <f>D440/(COUNT(B432:C439)*2)</f>
        <v>#DIV/0!</v>
      </c>
      <c r="E441" s="90"/>
      <c r="F441" s="96"/>
      <c r="G441" s="96"/>
    </row>
    <row r="442" spans="1:7" ht="21" x14ac:dyDescent="0.4">
      <c r="A442" s="343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 t="s">
        <v>30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 t="s">
        <v>30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 t="s">
        <v>30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 t="s">
        <v>30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 t="s">
        <v>30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 t="s">
        <v>30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 t="s">
        <v>30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 t="s">
        <v>30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 t="s">
        <v>30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 t="s">
        <v>30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 t="s">
        <v>30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 t="s">
        <v>30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 t="s">
        <v>30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 t="s">
        <v>30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19" t="s">
        <v>304</v>
      </c>
      <c r="B459" s="419"/>
      <c r="C459" s="419"/>
      <c r="D459" s="419"/>
      <c r="E459" s="419"/>
      <c r="F459" s="419"/>
      <c r="G459" s="96"/>
    </row>
    <row r="460" spans="1:7" ht="22.5" x14ac:dyDescent="0.4">
      <c r="A460" s="103" t="s">
        <v>322</v>
      </c>
      <c r="B460" s="104" t="s">
        <v>30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 t="s">
        <v>30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 t="s">
        <v>30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 t="s">
        <v>30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 t="s">
        <v>30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 t="str">
        <f>IF(D466=1, 2, IF(AND(D466&lt;1,D466&gt;0), 1, IF(D466=0,"0","NA")))</f>
        <v>NA</v>
      </c>
      <c r="C466" s="104"/>
      <c r="D466" s="319" t="str">
        <f>IFERROR(E466/F466,"N.A")</f>
        <v>N.A</v>
      </c>
      <c r="E466" s="321">
        <f>COUNTIF('A3 Exploitation'!F432:F465,"ok")</f>
        <v>0</v>
      </c>
      <c r="F466" s="321">
        <f>COUNTA('A3 Exploitation'!F432:F465)</f>
        <v>0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0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 t="e">
        <f>D467/(COUNT(B444:C457,B460:C466)*2)</f>
        <v>#DIV/0!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44" t="s">
        <v>431</v>
      </c>
      <c r="B470" s="153"/>
      <c r="C470" s="154"/>
      <c r="D470" s="126">
        <f>SUM(D467,D440)</f>
        <v>0</v>
      </c>
      <c r="E470" s="90"/>
      <c r="F470" s="96"/>
      <c r="G470" s="96"/>
    </row>
    <row r="471" spans="1:7" ht="22.5" x14ac:dyDescent="0.45">
      <c r="A471" s="344" t="s">
        <v>432</v>
      </c>
      <c r="B471" s="153"/>
      <c r="C471" s="154"/>
      <c r="D471" s="127" t="e">
        <f>D470/(COUNT(B444:C457,B432:C439,B460:C466)*2)</f>
        <v>#DIV/0!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20" t="s">
        <v>405</v>
      </c>
      <c r="B473" s="420"/>
      <c r="C473" s="420"/>
      <c r="D473" s="420"/>
      <c r="E473" s="420"/>
      <c r="F473" s="420"/>
      <c r="G473" s="96"/>
    </row>
    <row r="474" spans="1:7" ht="21" customHeight="1" x14ac:dyDescent="0.4">
      <c r="A474" s="191">
        <f>B11</f>
        <v>0</v>
      </c>
      <c r="F474" s="2"/>
      <c r="G474" s="96"/>
    </row>
    <row r="475" spans="1:7" ht="21" x14ac:dyDescent="0.4">
      <c r="A475" s="405" t="s">
        <v>28</v>
      </c>
      <c r="B475" s="406" t="s">
        <v>29</v>
      </c>
      <c r="C475" s="406"/>
      <c r="D475" s="406" t="s">
        <v>42</v>
      </c>
      <c r="E475" s="407" t="s">
        <v>264</v>
      </c>
      <c r="F475" s="407" t="s">
        <v>295</v>
      </c>
      <c r="G475" s="96"/>
    </row>
    <row r="476" spans="1:7" ht="21" x14ac:dyDescent="0.4">
      <c r="A476" s="405"/>
      <c r="B476" s="254" t="s">
        <v>32</v>
      </c>
      <c r="C476" s="254" t="s">
        <v>31</v>
      </c>
      <c r="D476" s="406"/>
      <c r="E476" s="407"/>
      <c r="F476" s="407"/>
      <c r="G476" s="96"/>
    </row>
    <row r="477" spans="1:7" ht="22.5" x14ac:dyDescent="0.4">
      <c r="A477" s="282"/>
      <c r="B477" s="283"/>
      <c r="C477" s="283"/>
      <c r="D477" s="283"/>
      <c r="E477" s="346"/>
      <c r="F477" s="346"/>
      <c r="G477" s="96"/>
    </row>
    <row r="478" spans="1:7" ht="24.75" x14ac:dyDescent="0.4">
      <c r="A478" s="480" t="s">
        <v>52</v>
      </c>
      <c r="B478" s="480"/>
      <c r="C478" s="480"/>
      <c r="D478" s="480"/>
      <c r="E478" s="480"/>
      <c r="F478" s="480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43"/>
      <c r="C483" s="238"/>
      <c r="D483" s="238"/>
      <c r="E483" s="238"/>
      <c r="F483" s="238"/>
      <c r="G483" s="96"/>
    </row>
    <row r="484" spans="1:7" ht="30" customHeight="1" x14ac:dyDescent="0.5">
      <c r="A484" s="481" t="s">
        <v>443</v>
      </c>
      <c r="B484" s="482"/>
      <c r="C484" s="482"/>
      <c r="D484" s="482"/>
      <c r="E484" s="482"/>
      <c r="F484" s="482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43"/>
      <c r="C494" s="238"/>
      <c r="D494" s="238"/>
      <c r="E494" s="238"/>
      <c r="F494" s="238"/>
      <c r="G494" s="96"/>
    </row>
    <row r="495" spans="1:7" ht="39" customHeight="1" x14ac:dyDescent="0.5">
      <c r="A495" s="483" t="s">
        <v>23</v>
      </c>
      <c r="B495" s="484"/>
      <c r="C495" s="484"/>
      <c r="D495" s="484"/>
      <c r="E495" s="484"/>
      <c r="F495" s="485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390"/>
      <c r="B507" s="390"/>
      <c r="C507" s="390"/>
      <c r="D507" s="390"/>
      <c r="E507" s="390"/>
      <c r="F507" s="390"/>
      <c r="G507" s="390"/>
    </row>
    <row r="508" spans="1:7" ht="26.25" customHeight="1" x14ac:dyDescent="0.5">
      <c r="A508" s="288" t="s">
        <v>304</v>
      </c>
      <c r="B508" s="417"/>
      <c r="C508" s="417"/>
      <c r="D508" s="417"/>
      <c r="E508" s="417"/>
      <c r="F508" s="417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21">
        <f>COUNTIF('A3 Exploitation'!F479:F514,"ok")</f>
        <v>0</v>
      </c>
      <c r="F515" s="321">
        <f>COUNTA('A3 Exploitation'!F479:F514)</f>
        <v>0</v>
      </c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44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43"/>
      <c r="C518" s="238"/>
      <c r="D518" s="245"/>
      <c r="E518" s="246"/>
      <c r="F518" s="246"/>
      <c r="G518" s="96"/>
    </row>
    <row r="519" spans="1:7" ht="21" x14ac:dyDescent="0.4">
      <c r="A519" s="237"/>
      <c r="B519" s="343"/>
      <c r="C519" s="238"/>
      <c r="D519" s="245"/>
      <c r="E519" s="246"/>
      <c r="F519" s="246"/>
      <c r="G519" s="96"/>
    </row>
    <row r="520" spans="1:7" ht="21" customHeight="1" x14ac:dyDescent="0.5">
      <c r="A520" s="418" t="s">
        <v>97</v>
      </c>
      <c r="B520" s="418"/>
      <c r="C520" s="418"/>
      <c r="D520" s="418"/>
      <c r="E520" s="418"/>
      <c r="F520" s="418"/>
      <c r="G520" s="96"/>
    </row>
    <row r="521" spans="1:7" ht="22.5" customHeight="1" x14ac:dyDescent="0.4">
      <c r="A521" s="191">
        <f>B11</f>
        <v>0</v>
      </c>
      <c r="B521" s="96"/>
      <c r="C521" s="96"/>
      <c r="D521" s="114"/>
      <c r="E521" s="114"/>
      <c r="F521" s="114"/>
      <c r="G521" s="96"/>
    </row>
    <row r="522" spans="1:7" ht="21" x14ac:dyDescent="0.4">
      <c r="A522" s="412" t="s">
        <v>28</v>
      </c>
      <c r="B522" s="372" t="s">
        <v>29</v>
      </c>
      <c r="C522" s="414"/>
      <c r="D522" s="373" t="s">
        <v>42</v>
      </c>
      <c r="E522" s="374" t="s">
        <v>264</v>
      </c>
      <c r="F522" s="374" t="s">
        <v>295</v>
      </c>
      <c r="G522" s="96"/>
    </row>
    <row r="523" spans="1:7" ht="21" x14ac:dyDescent="0.4">
      <c r="A523" s="413"/>
      <c r="B523" s="249" t="s">
        <v>32</v>
      </c>
      <c r="C523" s="250" t="s">
        <v>31</v>
      </c>
      <c r="D523" s="373"/>
      <c r="E523" s="374"/>
      <c r="F523" s="374"/>
      <c r="G523" s="96"/>
    </row>
    <row r="524" spans="1:7" ht="22.5" x14ac:dyDescent="0.4">
      <c r="A524" s="286"/>
      <c r="B524" s="287"/>
      <c r="C524" s="287"/>
      <c r="D524" s="283"/>
      <c r="E524" s="346"/>
      <c r="F524" s="346"/>
      <c r="G524" s="96"/>
    </row>
    <row r="525" spans="1:7" ht="24.75" x14ac:dyDescent="0.4">
      <c r="A525" s="289" t="s">
        <v>17</v>
      </c>
      <c r="B525" s="251"/>
      <c r="C525" s="415"/>
      <c r="D525" s="415"/>
      <c r="E525" s="415"/>
      <c r="F525" s="416"/>
      <c r="G525" s="96"/>
    </row>
    <row r="526" spans="1:7" ht="21" x14ac:dyDescent="0.4">
      <c r="A526" s="192" t="s">
        <v>6</v>
      </c>
      <c r="B526" s="104" t="s">
        <v>30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 t="s">
        <v>30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 t="s">
        <v>30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 t="s">
        <v>30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 t="s">
        <v>30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 t="s">
        <v>30</v>
      </c>
      <c r="C531" s="137"/>
      <c r="D531" s="105"/>
      <c r="E531" s="106"/>
      <c r="F531" s="105"/>
      <c r="G531" s="96"/>
    </row>
    <row r="532" spans="1:7" ht="21" customHeight="1" x14ac:dyDescent="0.4">
      <c r="A532" s="378" t="s">
        <v>34</v>
      </c>
      <c r="B532" s="379"/>
      <c r="C532" s="380"/>
      <c r="D532" s="315">
        <f>SUM(B526:C531)</f>
        <v>0</v>
      </c>
      <c r="E532" s="202"/>
      <c r="F532" s="202"/>
      <c r="G532" s="96"/>
    </row>
    <row r="533" spans="1:7" ht="21" customHeight="1" x14ac:dyDescent="0.4">
      <c r="A533" s="378" t="s">
        <v>33</v>
      </c>
      <c r="B533" s="379"/>
      <c r="C533" s="380"/>
      <c r="D533" s="298" t="e">
        <f>D532/(COUNT(B526:C531)*2)</f>
        <v>#DIV/0!</v>
      </c>
      <c r="E533" s="202"/>
      <c r="F533" s="202"/>
      <c r="G533" s="96"/>
    </row>
    <row r="534" spans="1:7" ht="21" x14ac:dyDescent="0.4">
      <c r="A534" s="404"/>
      <c r="B534" s="404"/>
      <c r="C534" s="404"/>
      <c r="D534" s="404"/>
      <c r="E534" s="404"/>
      <c r="F534" s="404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 t="s">
        <v>30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 t="s">
        <v>30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 t="s">
        <v>30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 t="s">
        <v>30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 t="s">
        <v>30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 t="s">
        <v>30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 t="s">
        <v>30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 t="s">
        <v>30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 t="s">
        <v>30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 t="s">
        <v>30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08"/>
      <c r="B546" s="409"/>
      <c r="C546" s="409"/>
      <c r="D546" s="409"/>
      <c r="E546" s="409"/>
      <c r="F546" s="409"/>
      <c r="G546" s="409"/>
    </row>
    <row r="547" spans="1:7" ht="35.25" customHeight="1" x14ac:dyDescent="0.4">
      <c r="A547" s="290" t="s">
        <v>304</v>
      </c>
      <c r="B547" s="265"/>
      <c r="C547" s="410"/>
      <c r="D547" s="410"/>
      <c r="E547" s="410"/>
      <c r="F547" s="411"/>
      <c r="G547" s="96"/>
    </row>
    <row r="548" spans="1:7" ht="21" x14ac:dyDescent="0.4">
      <c r="A548" s="107" t="s">
        <v>322</v>
      </c>
      <c r="B548" s="104" t="s">
        <v>30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 t="s">
        <v>30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 t="s">
        <v>30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 t="s">
        <v>30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 t="s">
        <v>30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 t="s">
        <v>30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 t="str">
        <f>IF(D555=1, 2, IF(AND(D555&lt;1,D555&gt;0), 1, IF(D555=0,"0","NA")))</f>
        <v>NA</v>
      </c>
      <c r="C555" s="104"/>
      <c r="D555" s="319" t="str">
        <f>IFERROR(E555/F555,"N.A")</f>
        <v>N.A</v>
      </c>
      <c r="E555" s="321">
        <f>COUNTIF('A3 Exploitation'!F526:F554,"ok")</f>
        <v>0</v>
      </c>
      <c r="F555" s="321">
        <f>COUNTA('A3 Exploitation'!F526:F554)</f>
        <v>0</v>
      </c>
      <c r="G555" s="96"/>
    </row>
    <row r="556" spans="1:7" ht="21" x14ac:dyDescent="0.4">
      <c r="A556" s="386" t="s">
        <v>34</v>
      </c>
      <c r="B556" s="386"/>
      <c r="C556" s="398"/>
      <c r="D556" s="345">
        <f>SUM(B548:C555,B536:C545)</f>
        <v>0</v>
      </c>
      <c r="E556" s="90"/>
      <c r="F556" s="96"/>
      <c r="G556" s="96"/>
    </row>
    <row r="557" spans="1:7" ht="21" x14ac:dyDescent="0.4">
      <c r="A557" s="386" t="s">
        <v>33</v>
      </c>
      <c r="B557" s="386"/>
      <c r="C557" s="386"/>
      <c r="D557" s="298" t="e">
        <f>D556/(COUNT(B548:C555,B536:C545)*2)</f>
        <v>#DIV/0!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44" t="s">
        <v>435</v>
      </c>
      <c r="B559" s="153"/>
      <c r="C559" s="154"/>
      <c r="D559" s="126">
        <f>SUM(D556,D532)</f>
        <v>0</v>
      </c>
      <c r="E559" s="90"/>
      <c r="F559" s="96"/>
      <c r="G559" s="96"/>
    </row>
    <row r="560" spans="1:7" ht="21" customHeight="1" x14ac:dyDescent="0.45">
      <c r="A560" s="344" t="s">
        <v>436</v>
      </c>
      <c r="B560" s="153"/>
      <c r="C560" s="154"/>
      <c r="D560" s="127" t="e">
        <f>D559/(COUNT(B536:C545,B526:C531,B548:C555)*2)</f>
        <v>#DIV/0!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04"/>
      <c r="B562" s="404"/>
      <c r="C562" s="404"/>
      <c r="D562" s="404"/>
      <c r="E562" s="404"/>
      <c r="F562" s="404"/>
      <c r="G562" s="96"/>
    </row>
    <row r="563" spans="1:7" ht="22.5" x14ac:dyDescent="0.45">
      <c r="A563" s="385" t="s">
        <v>19</v>
      </c>
      <c r="B563" s="385"/>
      <c r="C563" s="385"/>
      <c r="D563" s="385"/>
      <c r="E563" s="385"/>
      <c r="F563" s="385"/>
      <c r="G563" s="96"/>
    </row>
    <row r="564" spans="1:7" ht="22.5" x14ac:dyDescent="0.4">
      <c r="A564" s="198">
        <f>B11</f>
        <v>0</v>
      </c>
      <c r="B564" s="96"/>
      <c r="C564" s="96"/>
      <c r="D564" s="280"/>
      <c r="E564" s="280"/>
      <c r="F564" s="280"/>
      <c r="G564" s="96"/>
    </row>
    <row r="565" spans="1:7" ht="21" x14ac:dyDescent="0.4">
      <c r="A565" s="405" t="s">
        <v>28</v>
      </c>
      <c r="B565" s="406" t="s">
        <v>29</v>
      </c>
      <c r="C565" s="406"/>
      <c r="D565" s="406" t="s">
        <v>42</v>
      </c>
      <c r="E565" s="407" t="s">
        <v>264</v>
      </c>
      <c r="F565" s="407" t="s">
        <v>295</v>
      </c>
      <c r="G565" s="96"/>
    </row>
    <row r="566" spans="1:7" ht="21" x14ac:dyDescent="0.4">
      <c r="A566" s="405"/>
      <c r="B566" s="254" t="s">
        <v>32</v>
      </c>
      <c r="C566" s="254" t="s">
        <v>31</v>
      </c>
      <c r="D566" s="406"/>
      <c r="E566" s="407"/>
      <c r="F566" s="407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395" t="s">
        <v>10</v>
      </c>
      <c r="B568" s="396"/>
      <c r="C568" s="396"/>
      <c r="D568" s="396"/>
      <c r="E568" s="396"/>
      <c r="F568" s="397"/>
      <c r="G568" s="96"/>
    </row>
    <row r="569" spans="1:7" ht="21" x14ac:dyDescent="0.4">
      <c r="A569" s="103" t="s">
        <v>86</v>
      </c>
      <c r="B569" s="104" t="s">
        <v>30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 t="s">
        <v>30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 t="s">
        <v>30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 t="s">
        <v>30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 t="s">
        <v>30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 t="s">
        <v>30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 t="s">
        <v>30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 t="s">
        <v>30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 t="s">
        <v>30</v>
      </c>
      <c r="C577" s="104"/>
      <c r="D577" s="105"/>
      <c r="E577" s="106"/>
      <c r="F577" s="105"/>
      <c r="G577" s="96"/>
    </row>
    <row r="578" spans="1:7" ht="21" x14ac:dyDescent="0.4">
      <c r="A578" s="386" t="s">
        <v>34</v>
      </c>
      <c r="B578" s="386"/>
      <c r="C578" s="398"/>
      <c r="D578" s="345">
        <f>SUM(B569:C577)</f>
        <v>0</v>
      </c>
      <c r="E578" s="90"/>
      <c r="F578" s="96"/>
      <c r="G578" s="96"/>
    </row>
    <row r="579" spans="1:7" ht="21" x14ac:dyDescent="0.4">
      <c r="A579" s="386" t="s">
        <v>33</v>
      </c>
      <c r="B579" s="386"/>
      <c r="C579" s="386"/>
      <c r="D579" s="298" t="e">
        <f>D578/(COUNT(B569:C577)*2)</f>
        <v>#DIV/0!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399" t="s">
        <v>23</v>
      </c>
      <c r="B581" s="400"/>
      <c r="C581" s="400"/>
      <c r="D581" s="400"/>
      <c r="E581" s="400"/>
      <c r="F581" s="401"/>
      <c r="G581" s="96"/>
    </row>
    <row r="582" spans="1:7" ht="21" x14ac:dyDescent="0.4">
      <c r="A582" s="103" t="s">
        <v>87</v>
      </c>
      <c r="B582" s="104" t="s">
        <v>30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104" t="s">
        <v>30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 t="s">
        <v>30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 t="s">
        <v>30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 t="s">
        <v>30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 t="s">
        <v>30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02" t="s">
        <v>370</v>
      </c>
      <c r="B588" s="403"/>
      <c r="C588" s="403"/>
      <c r="D588" s="403"/>
      <c r="E588" s="403"/>
      <c r="F588" s="403"/>
      <c r="G588" s="403"/>
    </row>
    <row r="589" spans="1:7" ht="48.75" customHeight="1" x14ac:dyDescent="0.4">
      <c r="A589" s="107" t="s">
        <v>322</v>
      </c>
      <c r="B589" s="104" t="s">
        <v>30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 t="s">
        <v>30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 t="s">
        <v>30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 t="s">
        <v>30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 t="s">
        <v>30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 t="str">
        <f>IF(D595=1, 2, IF(AND(D595&lt;1,D595&gt;0), 1, IF(D595=0,"0","NA")))</f>
        <v>NA</v>
      </c>
      <c r="C595" s="104"/>
      <c r="D595" s="319" t="str">
        <f>IFERROR(E595/F595,"N.A")</f>
        <v>N.A</v>
      </c>
      <c r="E595" s="321">
        <f>COUNTIF('A3 Exploitation'!F569:F594,"ok")</f>
        <v>0</v>
      </c>
      <c r="F595" s="321">
        <f>COUNTA('A3 Exploitation'!F569:F594)</f>
        <v>0</v>
      </c>
      <c r="G595" s="96"/>
    </row>
    <row r="596" spans="1:7" ht="21" x14ac:dyDescent="0.4">
      <c r="A596" s="386" t="s">
        <v>34</v>
      </c>
      <c r="B596" s="386"/>
      <c r="C596" s="398"/>
      <c r="D596" s="345">
        <f>SUM(B589:C595,B582:C587)</f>
        <v>0</v>
      </c>
      <c r="E596" s="90"/>
      <c r="F596" s="96"/>
      <c r="G596" s="96"/>
    </row>
    <row r="597" spans="1:7" ht="21" x14ac:dyDescent="0.4">
      <c r="A597" s="386" t="s">
        <v>33</v>
      </c>
      <c r="B597" s="386"/>
      <c r="C597" s="386"/>
      <c r="D597" s="298" t="e">
        <f>D596/(COUNT(B582:C587,B589:C595)*2)</f>
        <v>#DIV/0!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44" t="s">
        <v>37</v>
      </c>
      <c r="B599" s="124"/>
      <c r="C599" s="125"/>
      <c r="D599" s="126">
        <f>SUM(D596,D578)</f>
        <v>0</v>
      </c>
      <c r="E599" s="239"/>
      <c r="F599" s="239"/>
      <c r="G599" s="96"/>
    </row>
    <row r="600" spans="1:7" ht="22.5" x14ac:dyDescent="0.45">
      <c r="A600" s="392" t="s">
        <v>168</v>
      </c>
      <c r="B600" s="393"/>
      <c r="C600" s="394"/>
      <c r="D600" s="127" t="e">
        <f>D599/(COUNT(B569:C577,B589:C595,B582:C587)*2)</f>
        <v>#DIV/0!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385" t="s">
        <v>8</v>
      </c>
      <c r="B602" s="385"/>
      <c r="C602" s="385"/>
      <c r="D602" s="385"/>
      <c r="E602" s="385"/>
      <c r="F602" s="385"/>
      <c r="G602" s="96"/>
    </row>
    <row r="603" spans="1:7" ht="22.5" x14ac:dyDescent="0.4">
      <c r="A603" s="129">
        <f>B11</f>
        <v>0</v>
      </c>
      <c r="B603" s="96"/>
      <c r="C603" s="96"/>
      <c r="D603" s="114"/>
      <c r="E603" s="114"/>
      <c r="F603" s="114"/>
      <c r="G603" s="96"/>
    </row>
    <row r="604" spans="1:7" ht="21" x14ac:dyDescent="0.4">
      <c r="A604" s="371" t="s">
        <v>28</v>
      </c>
      <c r="B604" s="373" t="s">
        <v>29</v>
      </c>
      <c r="C604" s="373"/>
      <c r="D604" s="373" t="s">
        <v>42</v>
      </c>
      <c r="E604" s="374" t="s">
        <v>264</v>
      </c>
      <c r="F604" s="374" t="s">
        <v>295</v>
      </c>
      <c r="G604" s="96"/>
    </row>
    <row r="605" spans="1:7" ht="18.75" customHeight="1" x14ac:dyDescent="0.4">
      <c r="A605" s="371"/>
      <c r="B605" s="100" t="s">
        <v>32</v>
      </c>
      <c r="C605" s="100" t="s">
        <v>31</v>
      </c>
      <c r="D605" s="373"/>
      <c r="E605" s="374"/>
      <c r="F605" s="374"/>
      <c r="G605" s="96"/>
    </row>
    <row r="606" spans="1:7" ht="18.75" customHeight="1" x14ac:dyDescent="0.4">
      <c r="A606" s="282"/>
      <c r="B606" s="283"/>
      <c r="C606" s="283"/>
      <c r="D606" s="283"/>
      <c r="E606" s="346"/>
      <c r="F606" s="346"/>
      <c r="G606" s="96"/>
    </row>
    <row r="607" spans="1:7" ht="24.75" x14ac:dyDescent="0.4">
      <c r="A607" s="284" t="s">
        <v>90</v>
      </c>
      <c r="B607" s="114"/>
      <c r="C607" s="376"/>
      <c r="D607" s="376"/>
      <c r="E607" s="376"/>
      <c r="F607" s="377"/>
      <c r="G607" s="96"/>
    </row>
    <row r="608" spans="1:7" ht="21" x14ac:dyDescent="0.4">
      <c r="A608" s="132" t="s">
        <v>89</v>
      </c>
      <c r="B608" s="104" t="s">
        <v>30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 t="s">
        <v>30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 t="s">
        <v>30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 t="s">
        <v>30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 t="s">
        <v>30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 t="s">
        <v>30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 t="s">
        <v>30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 t="s">
        <v>30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386" t="s">
        <v>34</v>
      </c>
      <c r="B616" s="386"/>
      <c r="C616" s="386"/>
      <c r="D616" s="345">
        <f>SUM(B608:C615)</f>
        <v>0</v>
      </c>
      <c r="E616" s="387"/>
      <c r="F616" s="388"/>
      <c r="G616" s="96"/>
    </row>
    <row r="617" spans="1:7" ht="21" x14ac:dyDescent="0.4">
      <c r="A617" s="386" t="s">
        <v>33</v>
      </c>
      <c r="B617" s="386"/>
      <c r="C617" s="386"/>
      <c r="D617" s="298" t="e">
        <f>D616/(COUNT(B608:C615)*2)</f>
        <v>#DIV/0!</v>
      </c>
      <c r="E617" s="389"/>
      <c r="F617" s="390"/>
      <c r="G617" s="96"/>
    </row>
    <row r="618" spans="1:7" ht="21" x14ac:dyDescent="0.4">
      <c r="A618" s="128"/>
      <c r="B618" s="96"/>
      <c r="C618" s="391"/>
      <c r="D618" s="391"/>
      <c r="E618" s="391"/>
      <c r="F618" s="391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 t="s">
        <v>30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 t="s">
        <v>30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 t="s">
        <v>30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 t="s">
        <v>30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 t="s">
        <v>30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 t="s">
        <v>30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 t="s">
        <v>30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 t="s">
        <v>30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 t="s">
        <v>30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78" t="s">
        <v>34</v>
      </c>
      <c r="B629" s="379"/>
      <c r="C629" s="380"/>
      <c r="D629" s="201">
        <f>SUM(B620:C628)</f>
        <v>0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 t="e">
        <f>D629/(COUNT(B620:C628)*2)</f>
        <v>#DIV/0!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376"/>
      <c r="D632" s="376"/>
      <c r="E632" s="376"/>
      <c r="F632" s="377"/>
      <c r="G632" s="96"/>
    </row>
    <row r="633" spans="1:16382" ht="20.25" customHeight="1" x14ac:dyDescent="0.4">
      <c r="A633" s="103" t="s">
        <v>83</v>
      </c>
      <c r="B633" s="104" t="s">
        <v>30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 t="s">
        <v>30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 t="s">
        <v>30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 t="s">
        <v>30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 t="s">
        <v>30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 t="s">
        <v>30</v>
      </c>
      <c r="C638" s="118"/>
      <c r="D638" s="55"/>
      <c r="E638" s="106"/>
      <c r="F638" s="105"/>
      <c r="G638" s="96"/>
    </row>
    <row r="639" spans="1:16382" ht="22.5" x14ac:dyDescent="0.4">
      <c r="A639" s="378" t="s">
        <v>34</v>
      </c>
      <c r="B639" s="379"/>
      <c r="C639" s="380"/>
      <c r="D639" s="123">
        <f>SUM(B633:C638)</f>
        <v>0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 t="e">
        <f>D639/(COUNT(B633:C638)*2)</f>
        <v>#DIV/0!</v>
      </c>
      <c r="E640" s="96"/>
      <c r="F640" s="96"/>
      <c r="G640" s="96"/>
    </row>
    <row r="641" spans="1:7" ht="22.5" x14ac:dyDescent="0.3">
      <c r="A641" s="381"/>
      <c r="B641" s="381"/>
      <c r="C641" s="381"/>
      <c r="D641" s="381"/>
      <c r="E641" s="381"/>
      <c r="F641" s="381"/>
      <c r="G641" s="381"/>
    </row>
    <row r="642" spans="1:7" ht="24.75" x14ac:dyDescent="0.4">
      <c r="A642" s="284" t="s">
        <v>26</v>
      </c>
      <c r="B642" s="376"/>
      <c r="C642" s="376"/>
      <c r="D642" s="376"/>
      <c r="E642" s="376"/>
      <c r="F642" s="377"/>
      <c r="G642" s="90"/>
    </row>
    <row r="643" spans="1:7" ht="21" x14ac:dyDescent="0.4">
      <c r="A643" s="133" t="s">
        <v>221</v>
      </c>
      <c r="B643" s="104" t="s">
        <v>30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 t="s">
        <v>30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 t="s">
        <v>30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 t="s">
        <v>30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 t="s">
        <v>30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 t="s">
        <v>30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 t="s">
        <v>30</v>
      </c>
      <c r="C649" s="104"/>
      <c r="D649" s="135"/>
      <c r="E649" s="106"/>
      <c r="F649" s="105"/>
      <c r="G649" s="90"/>
    </row>
    <row r="650" spans="1:7" ht="21" x14ac:dyDescent="0.4">
      <c r="A650" s="382" t="s">
        <v>304</v>
      </c>
      <c r="B650" s="383"/>
      <c r="C650" s="383"/>
      <c r="D650" s="383"/>
      <c r="E650" s="383"/>
      <c r="F650" s="384"/>
      <c r="G650" s="90"/>
    </row>
    <row r="651" spans="1:7" ht="21" x14ac:dyDescent="0.4">
      <c r="A651" s="107" t="s">
        <v>322</v>
      </c>
      <c r="B651" s="104" t="s">
        <v>30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 t="s">
        <v>30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 t="s">
        <v>30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 t="s">
        <v>30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 t="s">
        <v>30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 t="str">
        <f>IF(D657=1, 2, IF(AND(D657&lt;1,D657&gt;0), 1, IF(D657=0,"0","NA")))</f>
        <v>NA</v>
      </c>
      <c r="C657" s="104"/>
      <c r="D657" s="319" t="str">
        <f>IFERROR(E657/F657,"N.A")</f>
        <v>N.A</v>
      </c>
      <c r="E657" s="321">
        <f>COUNTIF('A3 Exploitation'!F608:F656,"ok")</f>
        <v>0</v>
      </c>
      <c r="F657" s="321">
        <f>COUNTA('A3 Exploitation'!F608:F656)</f>
        <v>0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0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 t="e">
        <f>D658/(COUNT(B651:C657,B643:C649)*2)</f>
        <v>#DIV/0!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44" t="s">
        <v>38</v>
      </c>
      <c r="B661" s="153"/>
      <c r="C661" s="154"/>
      <c r="D661" s="126">
        <f>SUM(D616,D629,D639,D658)</f>
        <v>0</v>
      </c>
      <c r="E661" s="90"/>
      <c r="F661" s="96"/>
      <c r="G661" s="96"/>
    </row>
    <row r="662" spans="1:7" ht="22.5" x14ac:dyDescent="0.45">
      <c r="A662" s="344" t="s">
        <v>169</v>
      </c>
      <c r="B662" s="153"/>
      <c r="C662" s="154"/>
      <c r="D662" s="127" t="e">
        <f>D661/(COUNT(B651:C657,B620:C628,B633:C638,B608:C615,B643:C649)*2)</f>
        <v>#DIV/0!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385" t="s">
        <v>346</v>
      </c>
      <c r="B665" s="385"/>
      <c r="C665" s="385"/>
      <c r="D665" s="385"/>
      <c r="E665" s="385"/>
      <c r="F665" s="385"/>
      <c r="G665" s="96"/>
    </row>
    <row r="666" spans="1:7" ht="21" x14ac:dyDescent="0.4">
      <c r="A666" s="198">
        <f>B11</f>
        <v>0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1" t="s">
        <v>28</v>
      </c>
      <c r="B667" s="373" t="s">
        <v>29</v>
      </c>
      <c r="C667" s="373"/>
      <c r="D667" s="373" t="s">
        <v>42</v>
      </c>
      <c r="E667" s="374" t="s">
        <v>264</v>
      </c>
      <c r="F667" s="374" t="s">
        <v>295</v>
      </c>
      <c r="G667" s="96"/>
    </row>
    <row r="668" spans="1:7" ht="21" x14ac:dyDescent="0.4">
      <c r="A668" s="371"/>
      <c r="B668" s="100" t="s">
        <v>32</v>
      </c>
      <c r="C668" s="100" t="s">
        <v>31</v>
      </c>
      <c r="D668" s="373"/>
      <c r="E668" s="374"/>
      <c r="F668" s="374"/>
      <c r="G668" s="96"/>
    </row>
    <row r="669" spans="1:7" ht="22.5" x14ac:dyDescent="0.4">
      <c r="A669" s="282"/>
      <c r="B669" s="283"/>
      <c r="C669" s="283"/>
      <c r="D669" s="283"/>
      <c r="E669" s="346"/>
      <c r="F669" s="346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 t="s">
        <v>30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 t="s">
        <v>30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 t="s">
        <v>30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 t="s">
        <v>30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 t="s">
        <v>30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 t="s">
        <v>30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 t="s">
        <v>30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 t="s">
        <v>30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 t="s">
        <v>30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 t="s">
        <v>30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 t="s">
        <v>30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 t="s">
        <v>30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 t="s">
        <v>30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 t="s">
        <v>30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 t="s">
        <v>30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 t="str">
        <f>IF(D689=1, 2, IF(AND(D689&lt;1,D689&gt;0), 1, IF(D689=0,"0","NA")))</f>
        <v>NA</v>
      </c>
      <c r="C689" s="104"/>
      <c r="D689" s="319" t="str">
        <f>IFERROR(E689/F689,"N.A")</f>
        <v>N.A</v>
      </c>
      <c r="E689" s="321">
        <f>COUNTIF('A3 Exploitation'!F670:F688,"ok")</f>
        <v>0</v>
      </c>
      <c r="F689" s="321">
        <f>COUNTA('A3 Exploitation'!F670:F688)</f>
        <v>0</v>
      </c>
      <c r="G689" s="96"/>
    </row>
    <row r="690" spans="1:7" ht="22.5" x14ac:dyDescent="0.45">
      <c r="A690" s="344" t="s">
        <v>407</v>
      </c>
      <c r="B690" s="153"/>
      <c r="C690" s="154"/>
      <c r="D690" s="126">
        <f>SUM(B670:C689)</f>
        <v>0</v>
      </c>
      <c r="E690" s="90"/>
      <c r="F690" s="96"/>
      <c r="G690" s="96"/>
    </row>
    <row r="691" spans="1:7" ht="22.5" x14ac:dyDescent="0.45">
      <c r="A691" s="344" t="s">
        <v>408</v>
      </c>
      <c r="B691" s="153"/>
      <c r="C691" s="154"/>
      <c r="D691" s="127" t="e">
        <f>D690/(COUNT(B670:C689)*2)</f>
        <v>#DIV/0!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375" t="s">
        <v>439</v>
      </c>
      <c r="B693" s="375"/>
      <c r="C693" s="375"/>
      <c r="D693" s="375"/>
      <c r="E693" s="375"/>
      <c r="F693" s="375"/>
      <c r="G693" s="215"/>
    </row>
    <row r="694" spans="1:7" ht="21" customHeight="1" x14ac:dyDescent="0.4">
      <c r="A694" s="198">
        <f>B11</f>
        <v>0</v>
      </c>
      <c r="B694" s="96"/>
      <c r="C694" s="96"/>
      <c r="D694" s="214"/>
      <c r="E694" s="214"/>
      <c r="F694" s="214"/>
      <c r="G694" s="215"/>
    </row>
    <row r="695" spans="1:7" ht="21" x14ac:dyDescent="0.4">
      <c r="A695" s="370" t="s">
        <v>28</v>
      </c>
      <c r="B695" s="372" t="s">
        <v>29</v>
      </c>
      <c r="C695" s="372"/>
      <c r="D695" s="373" t="s">
        <v>42</v>
      </c>
      <c r="E695" s="374" t="s">
        <v>264</v>
      </c>
      <c r="F695" s="374" t="s">
        <v>295</v>
      </c>
      <c r="G695" s="215"/>
    </row>
    <row r="696" spans="1:7" ht="21" x14ac:dyDescent="0.4">
      <c r="A696" s="371"/>
      <c r="B696" s="100" t="s">
        <v>32</v>
      </c>
      <c r="C696" s="100" t="s">
        <v>31</v>
      </c>
      <c r="D696" s="373"/>
      <c r="E696" s="374"/>
      <c r="F696" s="374"/>
      <c r="G696" s="215"/>
    </row>
    <row r="697" spans="1:7" ht="22.5" x14ac:dyDescent="0.4">
      <c r="A697" s="282"/>
      <c r="B697" s="283"/>
      <c r="C697" s="283"/>
      <c r="D697" s="283"/>
      <c r="E697" s="346"/>
      <c r="F697" s="346"/>
      <c r="G697" s="96"/>
    </row>
    <row r="698" spans="1:7" ht="24.75" x14ac:dyDescent="0.4">
      <c r="A698" s="367" t="s">
        <v>299</v>
      </c>
      <c r="B698" s="368"/>
      <c r="C698" s="368"/>
      <c r="D698" s="368"/>
      <c r="E698" s="368"/>
      <c r="F698" s="369"/>
      <c r="G698" s="215"/>
    </row>
    <row r="699" spans="1:7" ht="21" x14ac:dyDescent="0.4">
      <c r="A699" s="133" t="s">
        <v>218</v>
      </c>
      <c r="B699" s="216" t="s">
        <v>30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 t="s">
        <v>30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 t="s">
        <v>30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 t="s">
        <v>30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 t="s">
        <v>30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365"/>
      <c r="C704" s="366"/>
      <c r="D704" s="201">
        <f>SUM(B699:C703)</f>
        <v>0</v>
      </c>
      <c r="E704" s="90"/>
      <c r="F704" s="96"/>
      <c r="G704" s="96"/>
    </row>
    <row r="705" spans="1:7" ht="21" x14ac:dyDescent="0.4">
      <c r="A705" s="108" t="s">
        <v>33</v>
      </c>
      <c r="B705" s="365"/>
      <c r="C705" s="366"/>
      <c r="D705" s="306" t="e">
        <f>D704/(COUNT(B699:C703)*2)</f>
        <v>#DIV/0!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367" t="s">
        <v>300</v>
      </c>
      <c r="B707" s="368"/>
      <c r="C707" s="368"/>
      <c r="D707" s="368"/>
      <c r="E707" s="368"/>
      <c r="F707" s="369"/>
      <c r="G707" s="96"/>
    </row>
    <row r="708" spans="1:7" ht="21" x14ac:dyDescent="0.4">
      <c r="A708" s="217" t="s">
        <v>3</v>
      </c>
      <c r="B708" s="216" t="s">
        <v>30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 t="s">
        <v>30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21">
        <f>COUNTIF('A3 Exploitation'!F699:F709,"ok")</f>
        <v>0</v>
      </c>
      <c r="F710" s="321">
        <f>COUNTA('A3 Exploitation'!F699:F709)</f>
        <v>0</v>
      </c>
    </row>
    <row r="711" spans="1:7" ht="21" x14ac:dyDescent="0.3">
      <c r="A711" s="108" t="s">
        <v>34</v>
      </c>
      <c r="B711" s="108"/>
      <c r="C711" s="123"/>
      <c r="D711" s="281">
        <f>SUM(B708:C710)</f>
        <v>0</v>
      </c>
    </row>
    <row r="712" spans="1:7" ht="21" x14ac:dyDescent="0.4">
      <c r="A712" s="108" t="s">
        <v>33</v>
      </c>
      <c r="B712" s="109"/>
      <c r="C712" s="110"/>
      <c r="D712" s="261" t="e">
        <f>D711/(COUNT(B708:C710)*2)</f>
        <v>#DIV/0!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44" t="s">
        <v>409</v>
      </c>
      <c r="B714" s="153"/>
      <c r="C714" s="154"/>
      <c r="D714" s="247">
        <f>SUM(D711,D704)</f>
        <v>0</v>
      </c>
      <c r="G714" s="96"/>
    </row>
    <row r="715" spans="1:7" ht="22.5" x14ac:dyDescent="0.45">
      <c r="A715" s="344" t="s">
        <v>410</v>
      </c>
      <c r="B715" s="153"/>
      <c r="C715" s="154"/>
      <c r="D715" s="127" t="e">
        <f>D714/(COUNT(B708:C710,B699:C703)*2)</f>
        <v>#DIV/0!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 t="e">
        <f>AVERAGE(D710,D689,D657,D595,D555,D515,D466,D419,D361,D295,D240,D181,D127,D43)</f>
        <v>#DIV/0!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0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 t="e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#DIV/0!</v>
      </c>
      <c r="E719" s="3"/>
      <c r="F719" s="3"/>
    </row>
  </sheetData>
  <sheetProtection algorithmName="SHA-512" hashValue="04U/g4LvJwmvZjEFAWe1st9QLssxtRnvZS9LdpATZp/rMJlWbYmegfr1GI2Q4fZZapQpEPgjgm4pMzPnXeH+Ig==" saltValue="RBVA3natNkN2EyXi1m4Qgg==" spinCount="100000" sheet="1" objects="1" scenarios="1" formatCells="0" formatColumns="0" formatRows="0"/>
  <mergeCells count="157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573 B583 B612 B621 B634 B646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584:B587 B120:B126 B670:B689 B531 B308:B315 B345:B351 B460:B466 B509:B515 B412:B419 B288:B295 B708:B710 B651:B657 B395:B409 B66:B82 B230:B231 B272:B285 B174:B181 B500:B506 B635:B638 B260 B198 B699:B703 B63 B233:B240 B439 B518:B519 B30:B37 B574:B577 B589:B595 B113:B117 B145:B160 B320:B338 B479:B483 B485:B494 B613:B615 B622:B628 B56:B61 B103 B111 B163:B164 B191:B196 B227:B228 B253:B258 B265:B270 B343 B374:B381 B389:B393 B432:B437 B444:B449 B496:B498 B526:B529 B569:B572 B582 B608:B611 B620 B633 B643:B645 B647:B649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203" zoomScale="80" zoomScaleNormal="90" zoomScaleSheetLayoutView="80" workbookViewId="0">
      <selection activeCell="B206" sqref="B206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75"/>
      <c r="E1" s="475"/>
      <c r="F1" s="475"/>
      <c r="G1" s="475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76" t="s">
        <v>46</v>
      </c>
      <c r="B6" s="476"/>
      <c r="C6" s="476"/>
      <c r="D6" s="476"/>
      <c r="E6" s="476"/>
      <c r="F6" s="476"/>
      <c r="G6" s="79"/>
    </row>
    <row r="7" spans="1:7" s="2" customFormat="1" ht="21.75" customHeight="1" x14ac:dyDescent="0.45">
      <c r="A7" s="477" t="str">
        <f>'Page de garde'!D18</f>
        <v>BENI KHALLED</v>
      </c>
      <c r="B7" s="477"/>
      <c r="C7" s="477"/>
      <c r="D7" s="477"/>
      <c r="E7" s="477"/>
      <c r="F7" s="477"/>
      <c r="G7" s="79"/>
    </row>
    <row r="8" spans="1:7" s="2" customFormat="1" ht="24" x14ac:dyDescent="0.45">
      <c r="A8" s="4" t="s">
        <v>39</v>
      </c>
      <c r="B8" s="478">
        <f>'A4 Exploitation'!B9:F9</f>
        <v>0</v>
      </c>
      <c r="C8" s="478"/>
      <c r="D8" s="478"/>
      <c r="E8" s="478"/>
      <c r="F8" s="478"/>
      <c r="G8" s="79"/>
    </row>
    <row r="9" spans="1:7" s="2" customFormat="1" ht="24" x14ac:dyDescent="0.45">
      <c r="A9" s="5" t="s">
        <v>41</v>
      </c>
      <c r="B9" s="479">
        <f>'A4 Exploitation'!B10:F10</f>
        <v>0</v>
      </c>
      <c r="C9" s="479"/>
      <c r="D9" s="479"/>
      <c r="E9" s="479"/>
      <c r="F9" s="479"/>
      <c r="G9" s="79"/>
    </row>
    <row r="10" spans="1:7" s="2" customFormat="1" ht="24" x14ac:dyDescent="0.45">
      <c r="A10" s="4" t="s">
        <v>40</v>
      </c>
      <c r="B10" s="474">
        <f>'A4 Exploitation'!B11:F11</f>
        <v>0</v>
      </c>
      <c r="C10" s="474"/>
      <c r="D10" s="474"/>
      <c r="E10" s="474"/>
      <c r="F10" s="474"/>
      <c r="G10" s="79"/>
    </row>
    <row r="11" spans="1:7" s="2" customFormat="1" ht="24" x14ac:dyDescent="0.45">
      <c r="A11" s="4" t="s">
        <v>248</v>
      </c>
      <c r="B11" s="466" t="e">
        <f>D215</f>
        <v>#DIV/0!</v>
      </c>
      <c r="C11" s="466"/>
      <c r="D11" s="466"/>
      <c r="E11" s="466"/>
      <c r="F11" s="466"/>
      <c r="G11" s="79"/>
    </row>
    <row r="12" spans="1:7" s="2" customFormat="1" ht="22.5" x14ac:dyDescent="0.45">
      <c r="A12" s="1"/>
      <c r="D12" s="445"/>
      <c r="E12" s="445"/>
      <c r="F12" s="445"/>
      <c r="G12" s="445"/>
    </row>
    <row r="13" spans="1:7" s="2" customFormat="1" ht="11.25" customHeight="1" x14ac:dyDescent="0.3">
      <c r="A13" s="467" t="s">
        <v>28</v>
      </c>
      <c r="B13" s="468" t="s">
        <v>29</v>
      </c>
      <c r="C13" s="468"/>
      <c r="D13" s="468" t="s">
        <v>42</v>
      </c>
      <c r="E13" s="468" t="s">
        <v>158</v>
      </c>
      <c r="F13" s="468" t="s">
        <v>159</v>
      </c>
    </row>
    <row r="14" spans="1:7" s="2" customFormat="1" ht="12.75" customHeight="1" x14ac:dyDescent="0.3">
      <c r="A14" s="467"/>
      <c r="B14" s="18" t="s">
        <v>32</v>
      </c>
      <c r="C14" s="18" t="s">
        <v>31</v>
      </c>
      <c r="D14" s="468"/>
      <c r="E14" s="468"/>
      <c r="F14" s="468"/>
      <c r="G14" s="78"/>
    </row>
    <row r="15" spans="1:7" x14ac:dyDescent="0.3">
      <c r="A15" s="469"/>
      <c r="B15" s="470"/>
      <c r="C15" s="470"/>
      <c r="D15" s="470"/>
      <c r="E15" s="470"/>
      <c r="F15" s="470"/>
    </row>
    <row r="16" spans="1:7" ht="19.5" x14ac:dyDescent="0.4">
      <c r="A16" s="471" t="s">
        <v>0</v>
      </c>
      <c r="B16" s="472"/>
      <c r="C16" s="472"/>
      <c r="D16" s="472"/>
      <c r="E16" s="472"/>
      <c r="F16" s="472"/>
      <c r="G16" s="80" t="s">
        <v>292</v>
      </c>
    </row>
    <row r="17" spans="1:7" x14ac:dyDescent="0.3">
      <c r="A17" s="6" t="s">
        <v>223</v>
      </c>
      <c r="B17" s="55" t="s">
        <v>30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 t="s">
        <v>30</v>
      </c>
      <c r="C18" s="55"/>
      <c r="D18" s="56"/>
      <c r="E18" s="55"/>
      <c r="F18" s="55"/>
    </row>
    <row r="19" spans="1:7" x14ac:dyDescent="0.3">
      <c r="A19" s="6" t="s">
        <v>68</v>
      </c>
      <c r="B19" s="55" t="s">
        <v>30</v>
      </c>
      <c r="C19" s="55"/>
      <c r="D19" s="56"/>
      <c r="E19" s="56"/>
      <c r="F19" s="55"/>
    </row>
    <row r="20" spans="1:7" x14ac:dyDescent="0.3">
      <c r="A20" s="6" t="s">
        <v>128</v>
      </c>
      <c r="B20" s="55" t="s">
        <v>30</v>
      </c>
      <c r="C20" s="55"/>
      <c r="D20" s="57"/>
      <c r="E20" s="55"/>
      <c r="F20" s="55"/>
    </row>
    <row r="21" spans="1:7" x14ac:dyDescent="0.3">
      <c r="A21" s="26" t="s">
        <v>440</v>
      </c>
      <c r="B21" s="55" t="s">
        <v>30</v>
      </c>
      <c r="C21" s="55"/>
      <c r="D21" s="58"/>
      <c r="E21" s="55"/>
      <c r="F21" s="55"/>
    </row>
    <row r="22" spans="1:7" x14ac:dyDescent="0.3">
      <c r="A22" s="473" t="s">
        <v>34</v>
      </c>
      <c r="B22" s="457"/>
      <c r="C22" s="458"/>
      <c r="D22" s="330">
        <f>SUM(B17:C21)</f>
        <v>0</v>
      </c>
    </row>
    <row r="23" spans="1:7" x14ac:dyDescent="0.3">
      <c r="A23" s="452" t="s">
        <v>249</v>
      </c>
      <c r="B23" s="453"/>
      <c r="C23" s="454"/>
      <c r="D23" s="17" t="e">
        <f>D22/(COUNT(B17:C21)*2)</f>
        <v>#DIV/0!</v>
      </c>
    </row>
    <row r="24" spans="1:7" x14ac:dyDescent="0.3">
      <c r="A24" s="10"/>
      <c r="B24" s="11"/>
      <c r="C24" s="11"/>
      <c r="D24" s="12"/>
    </row>
    <row r="25" spans="1:7" ht="19.5" x14ac:dyDescent="0.4">
      <c r="A25" s="455" t="s">
        <v>4</v>
      </c>
      <c r="B25" s="456"/>
      <c r="C25" s="456"/>
      <c r="D25" s="456"/>
      <c r="E25" s="456"/>
      <c r="F25" s="456"/>
    </row>
    <row r="26" spans="1:7" ht="18" x14ac:dyDescent="0.35">
      <c r="A26" s="24" t="s">
        <v>84</v>
      </c>
      <c r="B26" s="55" t="s">
        <v>30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 t="s">
        <v>30</v>
      </c>
      <c r="C27" s="55"/>
      <c r="D27" s="56"/>
      <c r="E27" s="55"/>
      <c r="F27" s="55"/>
    </row>
    <row r="28" spans="1:7" x14ac:dyDescent="0.3">
      <c r="A28" s="26" t="s">
        <v>301</v>
      </c>
      <c r="B28" s="55" t="s">
        <v>30</v>
      </c>
      <c r="C28" s="55"/>
      <c r="D28" s="56"/>
      <c r="E28" s="55"/>
      <c r="F28" s="55"/>
    </row>
    <row r="29" spans="1:7" x14ac:dyDescent="0.3">
      <c r="A29" s="6" t="s">
        <v>234</v>
      </c>
      <c r="B29" s="55" t="s">
        <v>30</v>
      </c>
      <c r="C29" s="55"/>
      <c r="D29" s="56"/>
      <c r="E29" s="55"/>
      <c r="F29" s="55"/>
    </row>
    <row r="30" spans="1:7" x14ac:dyDescent="0.3">
      <c r="A30" s="6" t="s">
        <v>242</v>
      </c>
      <c r="B30" s="55" t="s">
        <v>30</v>
      </c>
      <c r="C30" s="55"/>
      <c r="D30" s="59"/>
      <c r="E30" s="55"/>
      <c r="F30" s="55"/>
    </row>
    <row r="31" spans="1:7" x14ac:dyDescent="0.3">
      <c r="A31" s="6" t="s">
        <v>69</v>
      </c>
      <c r="B31" s="55" t="s">
        <v>30</v>
      </c>
      <c r="C31" s="55"/>
      <c r="D31" s="59"/>
      <c r="E31" s="55"/>
      <c r="F31" s="55"/>
    </row>
    <row r="32" spans="1:7" x14ac:dyDescent="0.3">
      <c r="A32" s="6" t="s">
        <v>247</v>
      </c>
      <c r="B32" s="55" t="s">
        <v>30</v>
      </c>
      <c r="C32" s="55"/>
      <c r="D32" s="59"/>
      <c r="E32" s="55"/>
      <c r="F32" s="55"/>
    </row>
    <row r="33" spans="1:6" x14ac:dyDescent="0.3">
      <c r="A33" s="452" t="s">
        <v>34</v>
      </c>
      <c r="B33" s="453"/>
      <c r="C33" s="454"/>
      <c r="D33" s="329">
        <f>SUM(B26:C32)</f>
        <v>0</v>
      </c>
    </row>
    <row r="34" spans="1:6" x14ac:dyDescent="0.3">
      <c r="A34" s="452" t="s">
        <v>249</v>
      </c>
      <c r="B34" s="453"/>
      <c r="C34" s="454"/>
      <c r="D34" s="17" t="e">
        <f>D33/(COUNT(B26:C32)*2)</f>
        <v>#DIV/0!</v>
      </c>
    </row>
    <row r="35" spans="1:6" x14ac:dyDescent="0.3">
      <c r="A35" s="10"/>
      <c r="B35" s="11"/>
      <c r="C35" s="11"/>
      <c r="D35" s="12"/>
    </row>
    <row r="36" spans="1:6" ht="19.5" x14ac:dyDescent="0.4">
      <c r="A36" s="455" t="s">
        <v>178</v>
      </c>
      <c r="B36" s="456"/>
      <c r="C36" s="456"/>
      <c r="D36" s="456"/>
      <c r="E36" s="456"/>
      <c r="F36" s="456"/>
    </row>
    <row r="37" spans="1:6" ht="18" x14ac:dyDescent="0.35">
      <c r="A37" s="24" t="s">
        <v>84</v>
      </c>
      <c r="B37" s="55" t="s">
        <v>30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 t="s">
        <v>30</v>
      </c>
      <c r="C38" s="55"/>
      <c r="D38" s="56"/>
      <c r="E38" s="55"/>
      <c r="F38" s="55"/>
    </row>
    <row r="39" spans="1:6" x14ac:dyDescent="0.3">
      <c r="A39" s="6" t="s">
        <v>235</v>
      </c>
      <c r="B39" s="55" t="s">
        <v>30</v>
      </c>
      <c r="C39" s="55"/>
      <c r="D39" s="56"/>
      <c r="E39" s="55"/>
      <c r="F39" s="55"/>
    </row>
    <row r="40" spans="1:6" x14ac:dyDescent="0.3">
      <c r="A40" s="6" t="s">
        <v>69</v>
      </c>
      <c r="B40" s="55" t="s">
        <v>30</v>
      </c>
      <c r="C40" s="55"/>
      <c r="D40" s="59"/>
      <c r="E40" s="55"/>
      <c r="F40" s="55"/>
    </row>
    <row r="41" spans="1:6" x14ac:dyDescent="0.3">
      <c r="A41" s="6" t="s">
        <v>247</v>
      </c>
      <c r="B41" s="55" t="s">
        <v>30</v>
      </c>
      <c r="C41" s="55"/>
      <c r="D41" s="59"/>
      <c r="E41" s="55"/>
      <c r="F41" s="55"/>
    </row>
    <row r="42" spans="1:6" x14ac:dyDescent="0.3">
      <c r="A42" s="452" t="s">
        <v>34</v>
      </c>
      <c r="B42" s="453"/>
      <c r="C42" s="454"/>
      <c r="D42" s="329">
        <f>SUM(B37:C41)</f>
        <v>0</v>
      </c>
    </row>
    <row r="43" spans="1:6" x14ac:dyDescent="0.3">
      <c r="A43" s="452" t="s">
        <v>249</v>
      </c>
      <c r="B43" s="453"/>
      <c r="C43" s="454"/>
      <c r="D43" s="17" t="e">
        <f>D42/(COUNT(B37:C41)*2)</f>
        <v>#DIV/0!</v>
      </c>
    </row>
    <row r="44" spans="1:6" x14ac:dyDescent="0.3">
      <c r="A44" s="338"/>
      <c r="B44" s="339"/>
      <c r="C44" s="339"/>
      <c r="D44" s="340"/>
    </row>
    <row r="45" spans="1:6" ht="19.5" x14ac:dyDescent="0.4">
      <c r="A45" s="461" t="s">
        <v>405</v>
      </c>
      <c r="B45" s="462"/>
      <c r="C45" s="462"/>
      <c r="D45" s="462"/>
      <c r="E45" s="462"/>
      <c r="F45" s="463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2" t="s">
        <v>34</v>
      </c>
      <c r="B58" s="453"/>
      <c r="C58" s="454"/>
      <c r="D58" s="341">
        <f>SUM(B46:C57)</f>
        <v>0</v>
      </c>
    </row>
    <row r="59" spans="1:6" x14ac:dyDescent="0.3">
      <c r="A59" s="452" t="s">
        <v>249</v>
      </c>
      <c r="B59" s="453"/>
      <c r="C59" s="454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64" t="s">
        <v>19</v>
      </c>
      <c r="B61" s="465"/>
      <c r="C61" s="465"/>
      <c r="D61" s="465"/>
      <c r="E61" s="465"/>
      <c r="F61" s="465"/>
    </row>
    <row r="62" spans="1:6" x14ac:dyDescent="0.3">
      <c r="A62" s="6" t="s">
        <v>224</v>
      </c>
      <c r="B62" s="55" t="s">
        <v>30</v>
      </c>
      <c r="C62" s="55"/>
      <c r="D62" s="59"/>
      <c r="E62" s="55"/>
      <c r="F62" s="55"/>
    </row>
    <row r="63" spans="1:6" x14ac:dyDescent="0.3">
      <c r="A63" s="6" t="s">
        <v>70</v>
      </c>
      <c r="B63" s="55" t="s">
        <v>30</v>
      </c>
      <c r="C63" s="55"/>
      <c r="D63" s="59"/>
      <c r="E63" s="55"/>
      <c r="F63" s="55"/>
    </row>
    <row r="64" spans="1:6" x14ac:dyDescent="0.3">
      <c r="A64" s="6" t="s">
        <v>190</v>
      </c>
      <c r="B64" s="55" t="s">
        <v>30</v>
      </c>
      <c r="C64" s="55"/>
      <c r="D64" s="56"/>
      <c r="E64" s="55"/>
      <c r="F64" s="55"/>
    </row>
    <row r="65" spans="1:6" x14ac:dyDescent="0.3">
      <c r="A65" s="6" t="s">
        <v>22</v>
      </c>
      <c r="B65" s="55" t="s">
        <v>30</v>
      </c>
      <c r="C65" s="55"/>
      <c r="D65" s="56"/>
      <c r="E65" s="55"/>
      <c r="F65" s="55"/>
    </row>
    <row r="66" spans="1:6" x14ac:dyDescent="0.3">
      <c r="A66" s="6" t="s">
        <v>71</v>
      </c>
      <c r="B66" s="55" t="s">
        <v>30</v>
      </c>
      <c r="C66" s="55"/>
      <c r="D66" s="88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52" t="s">
        <v>34</v>
      </c>
      <c r="B68" s="453"/>
      <c r="C68" s="454"/>
      <c r="D68" s="329">
        <f>SUM(B62:C67)</f>
        <v>0</v>
      </c>
    </row>
    <row r="69" spans="1:6" x14ac:dyDescent="0.3">
      <c r="A69" s="452" t="s">
        <v>249</v>
      </c>
      <c r="B69" s="453"/>
      <c r="C69" s="454"/>
      <c r="D69" s="17" t="e">
        <f>D68/(COUNT(B62:C67)*2)</f>
        <v>#DIV/0!</v>
      </c>
    </row>
    <row r="70" spans="1:6" x14ac:dyDescent="0.3">
      <c r="A70" s="10"/>
      <c r="B70" s="11"/>
      <c r="C70" s="11"/>
      <c r="D70" s="12"/>
    </row>
    <row r="71" spans="1:6" ht="19.5" x14ac:dyDescent="0.4">
      <c r="A71" s="455" t="s">
        <v>8</v>
      </c>
      <c r="B71" s="456"/>
      <c r="C71" s="456"/>
      <c r="D71" s="456"/>
      <c r="E71" s="456"/>
      <c r="F71" s="456"/>
    </row>
    <row r="72" spans="1:6" ht="36" x14ac:dyDescent="0.35">
      <c r="A72" s="25" t="s">
        <v>146</v>
      </c>
      <c r="B72" s="55" t="s">
        <v>30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 t="s">
        <v>30</v>
      </c>
      <c r="C73" s="55"/>
      <c r="D73" s="55"/>
      <c r="E73" s="60"/>
      <c r="F73" s="55"/>
    </row>
    <row r="74" spans="1:6" x14ac:dyDescent="0.3">
      <c r="A74" s="7" t="s">
        <v>203</v>
      </c>
      <c r="B74" s="55" t="s">
        <v>30</v>
      </c>
      <c r="C74" s="55"/>
      <c r="D74" s="56"/>
      <c r="E74" s="56"/>
      <c r="F74" s="55"/>
    </row>
    <row r="75" spans="1:6" x14ac:dyDescent="0.3">
      <c r="A75" s="7" t="s">
        <v>79</v>
      </c>
      <c r="B75" s="55" t="s">
        <v>30</v>
      </c>
      <c r="C75" s="55"/>
      <c r="D75" s="59"/>
      <c r="E75" s="55"/>
      <c r="F75" s="55"/>
    </row>
    <row r="76" spans="1:6" ht="36" x14ac:dyDescent="0.35">
      <c r="A76" s="25" t="s">
        <v>180</v>
      </c>
      <c r="B76" s="55" t="s">
        <v>30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 t="s">
        <v>30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 t="s">
        <v>30</v>
      </c>
      <c r="C78" s="55"/>
      <c r="D78" s="59"/>
      <c r="E78" s="55"/>
      <c r="F78" s="55"/>
    </row>
    <row r="79" spans="1:6" x14ac:dyDescent="0.3">
      <c r="A79" s="452" t="s">
        <v>34</v>
      </c>
      <c r="B79" s="453"/>
      <c r="C79" s="454"/>
      <c r="D79" s="329">
        <f>SUM(B72:C78)</f>
        <v>0</v>
      </c>
    </row>
    <row r="80" spans="1:6" x14ac:dyDescent="0.3">
      <c r="A80" s="452" t="s">
        <v>249</v>
      </c>
      <c r="B80" s="453"/>
      <c r="C80" s="454"/>
      <c r="D80" s="17" t="e">
        <f>D79/(COUNT(B72:C78)*2)</f>
        <v>#DIV/0!</v>
      </c>
    </row>
    <row r="81" spans="1:6" x14ac:dyDescent="0.3">
      <c r="A81" s="10"/>
      <c r="B81" s="11"/>
      <c r="C81" s="11"/>
      <c r="D81" s="12"/>
    </row>
    <row r="82" spans="1:6" ht="19.5" x14ac:dyDescent="0.4">
      <c r="A82" s="455" t="s">
        <v>463</v>
      </c>
      <c r="B82" s="456"/>
      <c r="C82" s="456"/>
      <c r="D82" s="456"/>
      <c r="E82" s="456"/>
      <c r="F82" s="456"/>
    </row>
    <row r="83" spans="1:6" ht="19.5" x14ac:dyDescent="0.4">
      <c r="A83" s="6" t="s">
        <v>225</v>
      </c>
      <c r="B83" s="61" t="s">
        <v>30</v>
      </c>
      <c r="C83" s="62"/>
      <c r="D83" s="56"/>
      <c r="E83" s="63"/>
      <c r="F83" s="55"/>
    </row>
    <row r="84" spans="1:6" ht="19.5" x14ac:dyDescent="0.4">
      <c r="A84" s="6" t="s">
        <v>226</v>
      </c>
      <c r="B84" s="61" t="s">
        <v>30</v>
      </c>
      <c r="C84" s="62"/>
      <c r="D84" s="56"/>
      <c r="E84" s="63"/>
      <c r="F84" s="55"/>
    </row>
    <row r="85" spans="1:6" ht="19.5" x14ac:dyDescent="0.4">
      <c r="A85" s="6" t="s">
        <v>247</v>
      </c>
      <c r="B85" s="61" t="s">
        <v>30</v>
      </c>
      <c r="C85" s="62"/>
      <c r="D85" s="64"/>
      <c r="E85" s="64"/>
      <c r="F85" s="55"/>
    </row>
    <row r="86" spans="1:6" ht="19.5" x14ac:dyDescent="0.4">
      <c r="A86" s="6" t="s">
        <v>204</v>
      </c>
      <c r="B86" s="61" t="s">
        <v>30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 t="s">
        <v>30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 t="s">
        <v>30</v>
      </c>
      <c r="C94" s="55"/>
      <c r="D94" s="56"/>
      <c r="E94" s="66"/>
      <c r="F94" s="55"/>
    </row>
    <row r="95" spans="1:6" x14ac:dyDescent="0.3">
      <c r="A95" s="6" t="s">
        <v>147</v>
      </c>
      <c r="B95" s="61" t="s">
        <v>30</v>
      </c>
      <c r="C95" s="55"/>
      <c r="D95" s="66"/>
      <c r="E95" s="66"/>
      <c r="F95" s="55"/>
    </row>
    <row r="96" spans="1:6" ht="36" x14ac:dyDescent="0.35">
      <c r="A96" s="25" t="s">
        <v>138</v>
      </c>
      <c r="B96" s="61" t="s">
        <v>30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 t="s">
        <v>30</v>
      </c>
      <c r="C97" s="55"/>
      <c r="D97" s="66"/>
      <c r="E97" s="67"/>
      <c r="F97" s="55"/>
    </row>
    <row r="98" spans="1:6" ht="18" x14ac:dyDescent="0.35">
      <c r="A98" s="27" t="s">
        <v>251</v>
      </c>
      <c r="B98" s="61" t="s">
        <v>30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 t="s">
        <v>30</v>
      </c>
      <c r="C99" s="55"/>
      <c r="D99" s="66"/>
      <c r="E99" s="67"/>
      <c r="F99" s="55"/>
    </row>
    <row r="100" spans="1:6" x14ac:dyDescent="0.3">
      <c r="A100" s="452" t="s">
        <v>34</v>
      </c>
      <c r="B100" s="453"/>
      <c r="C100" s="454"/>
      <c r="D100" s="329">
        <f>SUM(B83:C99)</f>
        <v>0</v>
      </c>
    </row>
    <row r="101" spans="1:6" x14ac:dyDescent="0.3">
      <c r="A101" s="452" t="s">
        <v>249</v>
      </c>
      <c r="B101" s="453"/>
      <c r="C101" s="454"/>
      <c r="D101" s="17" t="e">
        <f>D100/(COUNT(B83:C99)*2)</f>
        <v>#DIV/0!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55" t="s">
        <v>170</v>
      </c>
      <c r="B103" s="456"/>
      <c r="C103" s="456"/>
      <c r="D103" s="456"/>
      <c r="E103" s="456"/>
      <c r="F103" s="456"/>
    </row>
    <row r="104" spans="1:6" ht="52.5" customHeight="1" x14ac:dyDescent="0.4">
      <c r="A104" s="32" t="s">
        <v>227</v>
      </c>
      <c r="B104" s="69" t="s">
        <v>30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 t="s">
        <v>30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 t="s">
        <v>30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 t="s">
        <v>30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 t="s">
        <v>30</v>
      </c>
      <c r="C111" s="55"/>
      <c r="D111" s="56"/>
      <c r="E111" s="55"/>
      <c r="F111" s="55"/>
    </row>
    <row r="112" spans="1:6" x14ac:dyDescent="0.3">
      <c r="A112" s="9" t="s">
        <v>236</v>
      </c>
      <c r="B112" s="69" t="s">
        <v>30</v>
      </c>
      <c r="C112" s="55"/>
      <c r="D112" s="56"/>
      <c r="E112" s="55"/>
      <c r="F112" s="55"/>
    </row>
    <row r="113" spans="1:6" x14ac:dyDescent="0.3">
      <c r="A113" s="9" t="s">
        <v>237</v>
      </c>
      <c r="B113" s="69" t="s">
        <v>30</v>
      </c>
      <c r="C113" s="55"/>
      <c r="D113" s="56"/>
      <c r="E113" s="55"/>
      <c r="F113" s="55"/>
    </row>
    <row r="114" spans="1:6" x14ac:dyDescent="0.3">
      <c r="A114" s="6" t="s">
        <v>114</v>
      </c>
      <c r="B114" s="69" t="s">
        <v>30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 t="s">
        <v>30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 t="s">
        <v>30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 t="s">
        <v>30</v>
      </c>
      <c r="C117" s="55"/>
      <c r="D117" s="56"/>
      <c r="E117" s="55"/>
      <c r="F117" s="55"/>
    </row>
    <row r="118" spans="1:6" x14ac:dyDescent="0.3">
      <c r="A118" s="452" t="s">
        <v>34</v>
      </c>
      <c r="B118" s="453"/>
      <c r="C118" s="454"/>
      <c r="D118" s="329">
        <f>SUM(B104:C117)</f>
        <v>0</v>
      </c>
    </row>
    <row r="119" spans="1:6" x14ac:dyDescent="0.3">
      <c r="A119" s="452" t="s">
        <v>249</v>
      </c>
      <c r="B119" s="453"/>
      <c r="C119" s="454"/>
      <c r="D119" s="17" t="e">
        <f>D118/(COUNT(B104:C117)*2)</f>
        <v>#DIV/0!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55" t="s">
        <v>171</v>
      </c>
      <c r="B122" s="456"/>
      <c r="C122" s="456"/>
      <c r="D122" s="456"/>
      <c r="E122" s="456"/>
      <c r="F122" s="456"/>
    </row>
    <row r="123" spans="1:6" ht="34.5" x14ac:dyDescent="0.4">
      <c r="A123" s="32" t="s">
        <v>228</v>
      </c>
      <c r="B123" s="69" t="s">
        <v>30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 t="s">
        <v>30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 t="s">
        <v>30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 t="s">
        <v>30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 t="s">
        <v>30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 t="s">
        <v>30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 t="s">
        <v>30</v>
      </c>
      <c r="C129" s="55"/>
      <c r="D129" s="56"/>
      <c r="E129" s="55"/>
      <c r="F129" s="55"/>
    </row>
    <row r="130" spans="1:6" x14ac:dyDescent="0.3">
      <c r="A130" s="38" t="s">
        <v>236</v>
      </c>
      <c r="B130" s="69" t="s">
        <v>30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 t="s">
        <v>30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 t="s">
        <v>30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 t="s">
        <v>30</v>
      </c>
      <c r="C133" s="55"/>
      <c r="D133" s="66"/>
      <c r="E133" s="55"/>
      <c r="F133" s="55"/>
    </row>
    <row r="134" spans="1:6" x14ac:dyDescent="0.3">
      <c r="A134" s="452" t="s">
        <v>34</v>
      </c>
      <c r="B134" s="453"/>
      <c r="C134" s="454"/>
      <c r="D134" s="329">
        <f>SUM(B123:C133)</f>
        <v>0</v>
      </c>
    </row>
    <row r="135" spans="1:6" x14ac:dyDescent="0.3">
      <c r="A135" s="452" t="s">
        <v>249</v>
      </c>
      <c r="B135" s="453"/>
      <c r="C135" s="454"/>
      <c r="D135" s="17" t="e">
        <f>D134/(COUNT(B123:C133)*2)</f>
        <v>#DIV/0!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55" t="s">
        <v>154</v>
      </c>
      <c r="B137" s="456"/>
      <c r="C137" s="456"/>
      <c r="D137" s="456"/>
      <c r="E137" s="456"/>
      <c r="F137" s="456"/>
    </row>
    <row r="138" spans="1:6" x14ac:dyDescent="0.3">
      <c r="A138" s="26" t="s">
        <v>229</v>
      </c>
      <c r="B138" s="70" t="s">
        <v>30</v>
      </c>
      <c r="C138" s="55"/>
      <c r="D138" s="71"/>
      <c r="E138" s="71"/>
      <c r="F138" s="55"/>
    </row>
    <row r="139" spans="1:6" x14ac:dyDescent="0.3">
      <c r="A139" s="26" t="s">
        <v>226</v>
      </c>
      <c r="B139" s="70" t="s">
        <v>30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 t="s">
        <v>30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 t="s">
        <v>30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 t="s">
        <v>30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 t="s">
        <v>30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 t="s">
        <v>30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 t="s">
        <v>30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 t="s">
        <v>30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 t="s">
        <v>30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 t="s">
        <v>30</v>
      </c>
      <c r="C148" s="6" t="str">
        <f>IF(B148=0, -5, "0")</f>
        <v>0</v>
      </c>
      <c r="D148" s="66"/>
      <c r="E148" s="63"/>
      <c r="F148" s="55"/>
    </row>
    <row r="149" spans="1:6" x14ac:dyDescent="0.3">
      <c r="A149" s="452" t="s">
        <v>34</v>
      </c>
      <c r="B149" s="453"/>
      <c r="C149" s="454"/>
      <c r="D149" s="329">
        <f>SUM(B138:C148)</f>
        <v>0</v>
      </c>
    </row>
    <row r="150" spans="1:6" x14ac:dyDescent="0.3">
      <c r="A150" s="452" t="s">
        <v>249</v>
      </c>
      <c r="B150" s="453"/>
      <c r="C150" s="454"/>
      <c r="D150" s="16" t="e">
        <f>D149/(COUNT(B138:C148)*2)</f>
        <v>#DIV/0!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55" t="s">
        <v>61</v>
      </c>
      <c r="B152" s="456"/>
      <c r="C152" s="456"/>
      <c r="D152" s="456"/>
      <c r="E152" s="456"/>
      <c r="F152" s="456"/>
    </row>
    <row r="153" spans="1:6" ht="19.5" x14ac:dyDescent="0.4">
      <c r="A153" s="7" t="s">
        <v>256</v>
      </c>
      <c r="B153" s="69" t="s">
        <v>30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 t="s">
        <v>30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 t="s">
        <v>30</v>
      </c>
      <c r="C155" s="56"/>
      <c r="D155" s="64"/>
      <c r="E155" s="55"/>
      <c r="F155" s="55"/>
    </row>
    <row r="156" spans="1:6" x14ac:dyDescent="0.3">
      <c r="A156" s="26" t="s">
        <v>232</v>
      </c>
      <c r="B156" s="69" t="s">
        <v>30</v>
      </c>
      <c r="C156" s="56"/>
      <c r="D156" s="86"/>
      <c r="E156" s="55"/>
      <c r="F156" s="55"/>
    </row>
    <row r="157" spans="1:6" x14ac:dyDescent="0.3">
      <c r="A157" s="7" t="s">
        <v>257</v>
      </c>
      <c r="B157" s="69" t="s">
        <v>30</v>
      </c>
      <c r="C157" s="56"/>
      <c r="D157" s="55"/>
      <c r="E157" s="55"/>
      <c r="F157" s="55"/>
    </row>
    <row r="158" spans="1:6" x14ac:dyDescent="0.3">
      <c r="A158" s="7" t="s">
        <v>238</v>
      </c>
      <c r="B158" s="69" t="s">
        <v>30</v>
      </c>
      <c r="C158" s="56"/>
      <c r="D158" s="2"/>
      <c r="E158" s="55"/>
      <c r="F158" s="55"/>
    </row>
    <row r="159" spans="1:6" x14ac:dyDescent="0.3">
      <c r="A159" s="7" t="s">
        <v>258</v>
      </c>
      <c r="B159" s="69" t="s">
        <v>30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 t="s">
        <v>30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 t="s">
        <v>30</v>
      </c>
      <c r="C162" s="56"/>
      <c r="D162" s="59"/>
      <c r="E162" s="55"/>
      <c r="F162" s="55"/>
    </row>
    <row r="163" spans="1:6" x14ac:dyDescent="0.3">
      <c r="A163" s="32" t="s">
        <v>173</v>
      </c>
      <c r="B163" s="69" t="s">
        <v>30</v>
      </c>
      <c r="C163" s="56"/>
      <c r="D163" s="59"/>
      <c r="E163" s="55"/>
      <c r="F163" s="55"/>
    </row>
    <row r="164" spans="1:6" x14ac:dyDescent="0.3">
      <c r="A164" s="6" t="s">
        <v>259</v>
      </c>
      <c r="B164" s="69" t="s">
        <v>30</v>
      </c>
      <c r="C164" s="56"/>
      <c r="D164" s="73"/>
      <c r="E164" s="55"/>
      <c r="F164" s="55"/>
    </row>
    <row r="165" spans="1:6" x14ac:dyDescent="0.3">
      <c r="A165" s="452" t="s">
        <v>34</v>
      </c>
      <c r="B165" s="453"/>
      <c r="C165" s="454"/>
      <c r="D165" s="329">
        <f>SUM(B153:C164)</f>
        <v>0</v>
      </c>
    </row>
    <row r="166" spans="1:6" x14ac:dyDescent="0.3">
      <c r="A166" s="452" t="s">
        <v>249</v>
      </c>
      <c r="B166" s="453"/>
      <c r="C166" s="454"/>
      <c r="D166" s="17" t="e">
        <f>D165/(COUNT(B153:C164)*2)</f>
        <v>#DIV/0!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55" t="s">
        <v>176</v>
      </c>
      <c r="B168" s="456"/>
      <c r="C168" s="456"/>
      <c r="D168" s="456"/>
      <c r="E168" s="456"/>
      <c r="F168" s="456"/>
    </row>
    <row r="169" spans="1:6" x14ac:dyDescent="0.3">
      <c r="A169" s="32" t="s">
        <v>233</v>
      </c>
      <c r="B169" s="55" t="s">
        <v>30</v>
      </c>
      <c r="C169" s="55"/>
      <c r="D169" s="56"/>
      <c r="E169" s="55"/>
      <c r="F169" s="55"/>
    </row>
    <row r="170" spans="1:6" x14ac:dyDescent="0.3">
      <c r="A170" s="6" t="s">
        <v>126</v>
      </c>
      <c r="B170" s="55" t="s">
        <v>30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 t="s">
        <v>30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 t="s">
        <v>30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 t="s">
        <v>30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 t="s">
        <v>30</v>
      </c>
      <c r="C174" s="55"/>
      <c r="D174" s="74"/>
      <c r="E174" s="55"/>
      <c r="F174" s="55"/>
    </row>
    <row r="175" spans="1:6" x14ac:dyDescent="0.3">
      <c r="A175" s="40" t="s">
        <v>273</v>
      </c>
      <c r="B175" s="55" t="s">
        <v>30</v>
      </c>
      <c r="C175" s="55"/>
      <c r="D175" s="75"/>
      <c r="E175" s="55"/>
      <c r="F175" s="55"/>
    </row>
    <row r="176" spans="1:6" x14ac:dyDescent="0.3">
      <c r="A176" s="40" t="s">
        <v>135</v>
      </c>
      <c r="B176" s="55" t="s">
        <v>30</v>
      </c>
      <c r="C176" s="55"/>
      <c r="D176" s="75"/>
      <c r="E176" s="55"/>
      <c r="F176" s="55"/>
    </row>
    <row r="177" spans="1:6" x14ac:dyDescent="0.3">
      <c r="A177" s="452" t="s">
        <v>34</v>
      </c>
      <c r="B177" s="457"/>
      <c r="C177" s="458"/>
      <c r="D177" s="330">
        <f>SUM(B169:C176)</f>
        <v>0</v>
      </c>
    </row>
    <row r="178" spans="1:6" x14ac:dyDescent="0.3">
      <c r="A178" s="452" t="s">
        <v>249</v>
      </c>
      <c r="B178" s="453"/>
      <c r="C178" s="454"/>
      <c r="D178" s="17" t="e">
        <f>D177/(COUNT(B169:C176)*2)</f>
        <v>#DIV/0!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55" t="s">
        <v>64</v>
      </c>
      <c r="B180" s="456"/>
      <c r="C180" s="456"/>
      <c r="D180" s="456"/>
      <c r="E180" s="456"/>
      <c r="F180" s="456"/>
    </row>
    <row r="181" spans="1:6" ht="18" x14ac:dyDescent="0.35">
      <c r="A181" s="24" t="s">
        <v>240</v>
      </c>
      <c r="B181" s="55" t="s">
        <v>30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 t="s">
        <v>30</v>
      </c>
      <c r="C182" s="55"/>
      <c r="D182" s="56"/>
      <c r="E182" s="55"/>
      <c r="F182" s="55"/>
    </row>
    <row r="183" spans="1:6" x14ac:dyDescent="0.3">
      <c r="A183" s="26" t="s">
        <v>174</v>
      </c>
      <c r="B183" s="55" t="s">
        <v>30</v>
      </c>
      <c r="C183" s="55"/>
      <c r="D183" s="56"/>
      <c r="E183" s="55"/>
      <c r="F183" s="55"/>
    </row>
    <row r="184" spans="1:6" x14ac:dyDescent="0.3">
      <c r="A184" s="6" t="s">
        <v>73</v>
      </c>
      <c r="B184" s="55" t="s">
        <v>30</v>
      </c>
      <c r="C184" s="55"/>
      <c r="D184" s="55"/>
      <c r="E184" s="56"/>
      <c r="F184" s="55"/>
    </row>
    <row r="185" spans="1:6" x14ac:dyDescent="0.3">
      <c r="A185" s="452" t="s">
        <v>34</v>
      </c>
      <c r="B185" s="453"/>
      <c r="C185" s="454"/>
      <c r="D185" s="329">
        <f>SUM(B181:C184)</f>
        <v>0</v>
      </c>
    </row>
    <row r="186" spans="1:6" x14ac:dyDescent="0.3">
      <c r="A186" s="452" t="s">
        <v>249</v>
      </c>
      <c r="B186" s="453"/>
      <c r="C186" s="454"/>
      <c r="D186" s="17" t="e">
        <f>D185/(COUNT(B181:C184)*2)</f>
        <v>#DIV/0!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59" t="s">
        <v>15</v>
      </c>
      <c r="B188" s="460"/>
      <c r="C188" s="460"/>
      <c r="D188" s="460"/>
      <c r="E188" s="460"/>
      <c r="F188" s="460"/>
    </row>
    <row r="189" spans="1:6" x14ac:dyDescent="0.3">
      <c r="A189" s="6" t="s">
        <v>150</v>
      </c>
      <c r="B189" s="55" t="s">
        <v>30</v>
      </c>
      <c r="C189" s="55"/>
      <c r="D189" s="76"/>
      <c r="E189" s="55"/>
      <c r="F189" s="55"/>
    </row>
    <row r="190" spans="1:6" x14ac:dyDescent="0.3">
      <c r="A190" s="6" t="s">
        <v>74</v>
      </c>
      <c r="B190" s="55" t="s">
        <v>30</v>
      </c>
      <c r="C190" s="55"/>
      <c r="D190" s="76"/>
      <c r="E190" s="55"/>
      <c r="F190" s="55"/>
    </row>
    <row r="191" spans="1:6" x14ac:dyDescent="0.3">
      <c r="A191" s="26" t="s">
        <v>165</v>
      </c>
      <c r="B191" s="55" t="s">
        <v>30</v>
      </c>
      <c r="C191" s="55"/>
      <c r="D191" s="56"/>
      <c r="E191" s="55"/>
      <c r="F191" s="55"/>
    </row>
    <row r="192" spans="1:6" x14ac:dyDescent="0.3">
      <c r="A192" s="6" t="s">
        <v>127</v>
      </c>
      <c r="B192" s="55" t="s">
        <v>30</v>
      </c>
      <c r="C192" s="55"/>
      <c r="D192" s="56"/>
      <c r="E192" s="56"/>
      <c r="F192" s="55"/>
    </row>
    <row r="193" spans="1:7" x14ac:dyDescent="0.3">
      <c r="A193" s="452" t="s">
        <v>34</v>
      </c>
      <c r="B193" s="453"/>
      <c r="C193" s="454"/>
      <c r="D193" s="329">
        <f>SUM(B189:C192)</f>
        <v>0</v>
      </c>
    </row>
    <row r="194" spans="1:7" x14ac:dyDescent="0.3">
      <c r="A194" s="452" t="s">
        <v>249</v>
      </c>
      <c r="B194" s="453"/>
      <c r="C194" s="454"/>
      <c r="D194" s="17" t="e">
        <f>D193/(COUNT(B189:C192)*2)</f>
        <v>#DIV/0!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55" t="s">
        <v>65</v>
      </c>
      <c r="B196" s="456"/>
      <c r="C196" s="456"/>
      <c r="D196" s="456"/>
      <c r="E196" s="456"/>
      <c r="F196" s="456"/>
    </row>
    <row r="197" spans="1:7" x14ac:dyDescent="0.3">
      <c r="A197" s="26" t="s">
        <v>268</v>
      </c>
      <c r="B197" s="55" t="s">
        <v>30</v>
      </c>
      <c r="C197" s="55"/>
      <c r="D197" s="56"/>
      <c r="E197" s="56"/>
      <c r="F197" s="55"/>
    </row>
    <row r="198" spans="1:7" x14ac:dyDescent="0.3">
      <c r="A198" s="26" t="s">
        <v>179</v>
      </c>
      <c r="B198" s="55" t="s">
        <v>30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 t="s">
        <v>30</v>
      </c>
      <c r="C199" s="55"/>
      <c r="D199" s="56"/>
      <c r="E199" s="55"/>
      <c r="F199" s="55"/>
    </row>
    <row r="200" spans="1:7" x14ac:dyDescent="0.3">
      <c r="A200" s="6" t="s">
        <v>197</v>
      </c>
      <c r="B200" s="55" t="s">
        <v>30</v>
      </c>
      <c r="C200" s="55"/>
      <c r="D200" s="56"/>
      <c r="E200" s="55"/>
      <c r="F200" s="55"/>
    </row>
    <row r="201" spans="1:7" x14ac:dyDescent="0.3">
      <c r="A201" s="6" t="s">
        <v>263</v>
      </c>
      <c r="B201" s="55" t="s">
        <v>30</v>
      </c>
      <c r="C201" s="55"/>
      <c r="D201" s="56"/>
      <c r="E201" s="55"/>
      <c r="F201" s="55"/>
    </row>
    <row r="202" spans="1:7" x14ac:dyDescent="0.3">
      <c r="A202" s="452" t="s">
        <v>34</v>
      </c>
      <c r="B202" s="453"/>
      <c r="C202" s="454"/>
      <c r="D202" s="329">
        <f>SUM(B197:C201)</f>
        <v>0</v>
      </c>
    </row>
    <row r="203" spans="1:7" x14ac:dyDescent="0.3">
      <c r="A203" s="452" t="s">
        <v>249</v>
      </c>
      <c r="B203" s="453"/>
      <c r="C203" s="454"/>
      <c r="D203" s="17" t="e">
        <f>D202/(COUNT(B197:C201)*2)</f>
        <v>#DIV/0!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55" t="s">
        <v>175</v>
      </c>
      <c r="B205" s="456"/>
      <c r="C205" s="456"/>
      <c r="D205" s="456"/>
      <c r="E205" s="456"/>
      <c r="F205" s="456"/>
    </row>
    <row r="206" spans="1:7" x14ac:dyDescent="0.3">
      <c r="A206" s="26" t="s">
        <v>302</v>
      </c>
      <c r="B206" s="55" t="s">
        <v>30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 t="s">
        <v>30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2" t="s">
        <v>34</v>
      </c>
      <c r="B210" s="453"/>
      <c r="C210" s="454"/>
      <c r="D210" s="34">
        <f>SUM(B206:C209)</f>
        <v>0</v>
      </c>
    </row>
    <row r="211" spans="1:6" x14ac:dyDescent="0.3">
      <c r="A211" s="452" t="s">
        <v>249</v>
      </c>
      <c r="B211" s="453"/>
      <c r="C211" s="454"/>
      <c r="D211" s="17" t="e">
        <f>D210/(COUNT(B206:C209)*2)</f>
        <v>#DIV/0!</v>
      </c>
    </row>
    <row r="213" spans="1:6" ht="18" x14ac:dyDescent="0.35">
      <c r="A213" s="37" t="s">
        <v>402</v>
      </c>
      <c r="B213" s="36"/>
      <c r="C213" s="36"/>
      <c r="D213" s="87" t="e">
        <f>E213/F213</f>
        <v>#DIV/0!</v>
      </c>
      <c r="E213" s="323">
        <f>COUNTIF('A3 Technique'!F17:F209,"ok")</f>
        <v>0</v>
      </c>
      <c r="F213" s="323">
        <f>COUNTA('A3 Technique'!F17:F209)</f>
        <v>0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0</v>
      </c>
    </row>
    <row r="215" spans="1:6" ht="22.5" x14ac:dyDescent="0.3">
      <c r="A215" s="19" t="s">
        <v>274</v>
      </c>
      <c r="B215" s="20"/>
      <c r="C215" s="21"/>
      <c r="D215" s="23" t="e">
        <f>D214/(COUNT(B206:C209,B197:C201,B189:C192,B181:C184,B169:C176,B72:C78,B62:C67,B26:C32,B17:C21,B123:C133,B153:C164,B138:C148,B104:C117,B83:C99,B37:C41,B46:C57)*2)</f>
        <v>#DIV/0!</v>
      </c>
    </row>
  </sheetData>
  <sheetProtection algorithmName="SHA-512" hashValue="6raGbREqC+XVa+GD0kHd2PqkOaebY2y1rqAjvr5Jt/nTJZtJOgXosow1zx0GxWdQbIoQbZQortgXJp2OftJnlw==" saltValue="C/RGZ//XuNmKj/e5DjdyuQ==" spinCount="100000" sheet="1" objects="1" scenarios="1"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2019-08-02T08:39:27Z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