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Rapport CM Beni Khalled février 2019\"/>
    </mc:Choice>
  </mc:AlternateContent>
  <bookViews>
    <workbookView xWindow="0" yWindow="0" windowWidth="20490" windowHeight="7755" tabRatio="916" activeTab="1"/>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64" i="29"/>
  <c r="B63" i="29"/>
  <c r="B55" i="29"/>
  <c r="B54" i="29"/>
  <c r="B46" i="29"/>
  <c r="B45" i="29"/>
  <c r="B37" i="29"/>
  <c r="B36" i="29"/>
  <c r="B27" i="29"/>
  <c r="B2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604" i="36"/>
  <c r="B564" i="36"/>
  <c r="B52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720" i="36"/>
  <c r="D727" i="36" s="1"/>
  <c r="B43" i="29" s="1"/>
  <c r="D604" i="36"/>
  <c r="D564" i="36"/>
  <c r="D524" i="36"/>
  <c r="D129" i="36"/>
  <c r="D526" i="38" l="1"/>
  <c r="D527" i="38" s="1"/>
  <c r="B125" i="29" s="1"/>
  <c r="D300" i="38"/>
  <c r="D301" i="38" s="1"/>
  <c r="B720" i="36"/>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48" i="38" s="1"/>
  <c r="D249" i="38" s="1"/>
  <c r="B80" i="29"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471" i="38"/>
  <c r="B471" i="38" s="1"/>
  <c r="D472" i="38" s="1"/>
  <c r="D424" i="38"/>
  <c r="B424" i="38" s="1"/>
  <c r="D425" i="38" s="1"/>
  <c r="D366" i="38"/>
  <c r="B366" i="38" s="1"/>
  <c r="D367" i="38" s="1"/>
  <c r="D368" i="38" s="1"/>
  <c r="D299" i="38"/>
  <c r="B299" i="38" s="1"/>
  <c r="D185" i="38"/>
  <c r="D129" i="38"/>
  <c r="D43" i="38"/>
  <c r="B43" i="38" s="1"/>
  <c r="D44" i="38" s="1"/>
  <c r="D47" i="38" s="1"/>
  <c r="D48" i="38" s="1"/>
  <c r="B53" i="29" s="1"/>
  <c r="D266" i="38"/>
  <c r="D246" i="38"/>
  <c r="D588" i="38"/>
  <c r="D589" i="38" s="1"/>
  <c r="D428" i="38" l="1"/>
  <c r="D429" i="38" s="1"/>
  <c r="B107" i="29" s="1"/>
  <c r="D426" i="38"/>
  <c r="D569" i="38"/>
  <c r="D570" i="38" s="1"/>
  <c r="B134" i="29" s="1"/>
  <c r="D567" i="38"/>
  <c r="D475" i="38"/>
  <c r="D476" i="38" s="1"/>
  <c r="B116" i="29" s="1"/>
  <c r="D473" i="38"/>
  <c r="D672" i="38"/>
  <c r="D673" i="38" s="1"/>
  <c r="B152" i="29" s="1"/>
  <c r="D723" i="38"/>
  <c r="B129" i="38"/>
  <c r="D130" i="38" s="1"/>
  <c r="D131" i="38" s="1"/>
  <c r="B62" i="29" s="1"/>
  <c r="D609" i="38"/>
  <c r="D610" i="38" s="1"/>
  <c r="B143" i="29" s="1"/>
  <c r="D370" i="38"/>
  <c r="D371" i="38" s="1"/>
  <c r="B98" i="29" s="1"/>
  <c r="D303" i="38"/>
  <c r="D304" i="38" s="1"/>
  <c r="B89" i="29" s="1"/>
  <c r="B185" i="38"/>
  <c r="D186" i="38" s="1"/>
  <c r="D187" i="38" s="1"/>
  <c r="B71"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D729" i="42"/>
  <c r="D730" i="42" s="1"/>
  <c r="B12" i="42" s="1"/>
  <c r="D726" i="42"/>
  <c r="D726" i="40"/>
  <c r="D729" i="40"/>
  <c r="D730" i="40" s="1"/>
  <c r="B12" i="40" s="1"/>
  <c r="B12" i="38" l="1"/>
  <c r="B35" i="29"/>
  <c r="B2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<sst xmlns="http://schemas.openxmlformats.org/spreadsheetml/2006/main" count="5664" uniqueCount="550">
  <si>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</si>
  <si>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</si>
  <si>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</si>
  <si>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</si>
  <si>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</si>
  <si>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</si>
  <si>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</si>
  <si>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</si>
  <si>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</si>
  <si>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</si>
  <si>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</si>
  <si>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</si>
  <si>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</si>
  <si>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</si>
  <si>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</si>
  <si>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</si>
  <si>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</si>
  <si>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</si>
  <si>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</si>
  <si>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</si>
  <si>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</si>
  <si>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</si>
  <si>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</si>
  <si>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</si>
  <si>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</si>
  <si>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</si>
  <si>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</si>
  <si>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</si>
  <si>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</si>
  <si>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</si>
  <si>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</si>
  <si>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</si>
  <si>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</si>
  <si>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</si>
  <si>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</si>
  <si>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</si>
  <si>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</si>
  <si>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</si>
  <si>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</si>
  <si>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</si>
  <si>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</si>
  <si>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</si>
  <si>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</si>
  <si>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</si>
  <si>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</si>
  <si>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</si>
  <si>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</si>
  <si>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</si>
  <si>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</si>
  <si>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</si>
  <si>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</si>
  <si>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</si>
  <si>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</si>
  <si>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</si>
  <si>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</si>
  <si>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</si>
  <si>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</si>
  <si>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</si>
  <si>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</si>
  <si>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</si>
  <si>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</si>
  <si>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</si>
  <si>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</si>
  <si>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</si>
  <si>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</si>
  <si>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</si>
  <si>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</si>
  <si>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</si>
  <si>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</si>
  <si>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</si>
  <si>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</si>
  <si>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</si>
  <si>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</si>
  <si>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</si>
  <si>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</si>
  <si>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</si>
  <si>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</si>
  <si>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</si>
  <si>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</si>
  <si>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</si>
  <si>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</si>
  <si>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</si>
  <si>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</si>
  <si>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</si>
  <si>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</si>
  <si>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</si>
  <si>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</si>
  <si>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</si>
  <si>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</si>
  <si>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</si>
  <si>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</si>
  <si>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</si>
  <si>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</si>
  <si>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</si>
  <si>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</si>
  <si>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</si>
  <si>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</si>
  <si>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</si>
  <si>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</si>
  <si>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</si>
  <si>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</si>
  <si>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</si>
  <si>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</si>
  <si>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</si>
  <si>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</si>
  <si>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</si>
  <si>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</si>
  <si>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</si>
  <si>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</si>
  <si>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</si>
  <si>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</si>
  <si>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</si>
  <si>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</si>
  <si>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</si>
  <si>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</si>
  <si>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</si>
  <si>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</si>
  <si>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</si>
  <si>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</si>
  <si>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</si>
  <si>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</si>
  <si>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</si>
  <si>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</si>
  <si>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</si>
  <si>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</si>
  <si>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</si>
  <si>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</si>
  <si>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</si>
  <si>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</si>
  <si>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</si>
  <si>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</si>
  <si>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</si>
  <si>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</si>
  <si>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</si>
  <si>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</si>
  <si>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</si>
  <si>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</si>
  <si>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</si>
  <si>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</si>
  <si>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</si>
  <si>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</si>
  <si>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</si>
  <si>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</si>
  <si>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</si>
  <si>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</si>
  <si>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</si>
  <si>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</si>
  <si>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</si>
  <si>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</si>
  <si>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</si>
  <si>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</si>
  <si>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</si>
  <si>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</si>
  <si>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</si>
  <si>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</si>
  <si>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</si>
  <si>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</si>
  <si>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</si>
  <si>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</si>
  <si>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</si>
  <si>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</si>
  <si>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</si>
  <si>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</si>
  <si>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</si>
  <si>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</si>
  <si>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</si>
  <si>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</si>
  <si>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</si>
  <si>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</si>
  <si>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</si>
  <si>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</si>
  <si>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</si>
  <si>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</si>
  <si>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</si>
  <si>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</si>
  <si>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</si>
  <si>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</si>
  <si>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</si>
  <si>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</si>
  <si>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</si>
  <si>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</si>
  <si>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</si>
  <si>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</si>
  <si>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</si>
  <si>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</si>
  <si>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</si>
  <si>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</si>
  <si>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</si>
  <si>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</si>
  <si>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</si>
  <si>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</si>
  <si>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</si>
  <si>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</si>
  <si>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</si>
  <si>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</si>
  <si>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</si>
  <si>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</si>
  <si>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</si>
  <si>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</si>
  <si>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</si>
  <si>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</si>
  <si>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</si>
  <si>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</si>
  <si>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</si>
  <si>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</si>
  <si>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</si>
  <si>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</si>
  <si>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</si>
  <si>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</si>
  <si>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</si>
  <si>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</si>
  <si>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</si>
  <si>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</si>
  <si>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</si>
  <si>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</si>
  <si>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</si>
  <si>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</si>
  <si>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</si>
  <si>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</si>
  <si>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</si>
  <si>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</si>
  <si>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</si>
  <si>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</si>
  <si>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</si>
  <si>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</si>
  <si>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</si>
  <si>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</si>
  <si>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</si>
  <si>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</si>
  <si>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</si>
  <si>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</si>
  <si>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</si>
  <si>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</si>
  <si>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</si>
  <si>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</si>
  <si>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</si>
  <si>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</si>
  <si>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</si>
  <si>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</si>
  <si>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</si>
  <si>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</si>
  <si>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</si>
  <si>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</si>
  <si>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</si>
  <si>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</si>
  <si>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</si>
  <si>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</si>
  <si>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</si>
  <si>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</si>
  <si>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</si>
  <si>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</si>
  <si>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</si>
  <si>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</si>
  <si>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</si>
  <si>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</si>
  <si>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</si>
  <si>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</si>
  <si>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</si>
  <si>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</si>
  <si>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</si>
  <si>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</si>
  <si>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</si>
  <si>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</si>
  <si>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</si>
  <si>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</si>
  <si>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</si>
  <si>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</si>
  <si>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</si>
  <si>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</si>
  <si>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</si>
  <si>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</si>
  <si>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</si>
  <si>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</si>
  <si>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</si>
  <si>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</si>
  <si>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</si>
  <si>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</si>
  <si>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</si>
  <si>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</si>
  <si>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</si>
  <si>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</si>
  <si>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</si>
  <si>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</si>
  <si>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</si>
  <si>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</si>
  <si>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</si>
  <si>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</si>
  <si>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</si>
  <si>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</si>
  <si>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</si>
  <si>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</si>
  <si>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</si>
  <si>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</si>
  <si>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</si>
  <si>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</si>
  <si>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</si>
  <si>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</si>
  <si>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</si>
  <si>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</si>
  <si>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</si>
  <si>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</si>
  <si>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</si>
  <si>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</si>
  <si>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</si>
  <si>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</si>
  <si>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</si>
  <si>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</si>
  <si>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</si>
  <si>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</si>
  <si>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</si>
  <si>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</si>
  <si>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</si>
  <si>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</si>
  <si>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</si>
  <si>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</si>
  <si>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</si>
  <si>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</si>
  <si>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</si>
  <si>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</si>
  <si>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</si>
  <si>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</si>
  <si>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</si>
  <si>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</si>
  <si>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</si>
  <si>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</si>
  <si>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</si>
  <si>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</si>
  <si>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</si>
  <si>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</si>
  <si>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</si>
  <si>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</si>
  <si>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</si>
  <si>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</si>
  <si>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</si>
  <si>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</si>
  <si>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</si>
  <si>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</si>
  <si>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</si>
  <si>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</si>
  <si>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</si>
  <si>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</si>
  <si>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</si>
  <si>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</si>
  <si>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</si>
  <si>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</si>
  <si>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</si>
  <si>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</si>
  <si>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</si>
  <si>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</si>
  <si>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</si>
  <si>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</si>
  <si>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</si>
  <si>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</si>
  <si>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</si>
  <si>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</si>
  <si>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</si>
  <si>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</si>
  <si>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</si>
  <si>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</si>
  <si>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</si>
  <si>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</si>
  <si>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</si>
  <si>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</si>
  <si>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</si>
  <si>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</si>
  <si>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</si>
  <si>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</si>
  <si>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</si>
  <si>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</si>
  <si>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</si>
  <si>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</si>
  <si>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</si>
  <si>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</si>
  <si>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</si>
  <si>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</si>
  <si>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</si>
  <si>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</si>
  <si>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</si>
  <si>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</si>
  <si>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</si>
  <si>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</si>
  <si>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</si>
  <si>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</si>
  <si>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</si>
  <si>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</si>
  <si>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</si>
  <si>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</si>
  <si>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</si>
  <si>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</si>
  <si>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</si>
  <si>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</si>
  <si>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</si>
  <si>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</si>
  <si>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</si>
  <si>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</si>
  <si>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</si>
  <si>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</si>
  <si>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</si>
  <si>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</si>
  <si>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</si>
  <si>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</si>
  <si>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</si>
  <si>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</si>
  <si>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</si>
  <si>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</si>
  <si>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</si>
  <si>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</si>
  <si>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</si>
  <si>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</si>
  <si>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</si>
  <si>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</si>
  <si>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</si>
  <si>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</si>
  <si>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</si>
  <si>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</si>
  <si>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</si>
  <si>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</si>
  <si>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</si>
  <si>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</si>
  <si>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</si>
  <si>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</si>
  <si>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</si>
  <si>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</si>
  <si>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</si>
  <si>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</si>
  <si>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</si>
  <si>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</si>
  <si>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</si>
  <si>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</si>
  <si>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</si>
  <si>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</si>
  <si>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</si>
  <si>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</si>
  <si>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</si>
  <si>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</si>
  <si>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</si>
  <si>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</si>
  <si>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</si>
  <si>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</si>
  <si>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</si>
  <si>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</si>
  <si>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</si>
  <si>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</si>
  <si>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</si>
  <si>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</si>
  <si>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</si>
  <si>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</si>
  <si>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</si>
  <si>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</si>
  <si>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</si>
  <si>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</si>
  <si>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</si>
  <si>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</si>
  <si>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</si>
  <si>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</si>
  <si>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</si>
  <si>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</si>
  <si>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</si>
  <si>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</si>
  <si>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</si>
  <si>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</si>
  <si>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</si>
  <si>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</si>
  <si>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</si>
  <si>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</si>
  <si>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</si>
  <si>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</si>
  <si>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</si>
  <si>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</si>
  <si>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</si>
  <si>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</si>
  <si>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</si>
  <si>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</si>
  <si>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</si>
  <si>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</si>
  <si>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</si>
  <si>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</si>
  <si>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Absence de poissonnier. Tous les opérateurs de la PFT interviennent à ce niveau. Aucune mesure préventive concernant le lavage des mains ou la protection de tenues de travail n'a été prise en compte.</t>
  </si>
  <si>
    <t>Avertir les services concernés sur cet écart.
Respecter les règles d'hygiène en cas de polyvalence.</t>
  </si>
  <si>
    <t>Respecter le code couleur par secteur d'activité.</t>
  </si>
  <si>
    <t>Ecaillement de la peinture murale du stand.</t>
  </si>
  <si>
    <t>Développement de moisissures sur le mur adjacent à l'étal.</t>
  </si>
  <si>
    <t>Renforcer le nettoyage et désinfection de cet élément.</t>
  </si>
  <si>
    <t>La vitre du meuble surgelé est brisée.</t>
  </si>
  <si>
    <t>Remplacer la vitre brisée.</t>
  </si>
  <si>
    <t xml:space="preserve">Non disponibilité du référentiel qualité 2019. </t>
  </si>
  <si>
    <t>Mise à disposition le jour de l'audit.</t>
  </si>
  <si>
    <t>Fournir des égouttoirs.</t>
  </si>
  <si>
    <t>La quantité des parages de viandes rouges ne fait pas objet de traçabilité.</t>
  </si>
  <si>
    <t>Absence de boucher. L'opératrice du traiteur assurait les opérations à ce niveau.</t>
  </si>
  <si>
    <t>Absence de papier essuie-mains.</t>
  </si>
  <si>
    <t>Fournir du papier essuie-mains.</t>
  </si>
  <si>
    <t>Fournir les produits d'entretien référencés UHD.</t>
  </si>
  <si>
    <t>Fournir des gants.</t>
  </si>
  <si>
    <t>Non disponibilité de gants jetables.</t>
  </si>
  <si>
    <t>Absence de thermomètre à sonde.</t>
  </si>
  <si>
    <t>Fournir un thermomètre à sonde.</t>
  </si>
  <si>
    <t>Etat de propreté du trancheur insatisfaisant.</t>
  </si>
  <si>
    <t>Etat de propreté des meubles froids insatisfaisant. Présence de souillures dans les jointures.</t>
  </si>
  <si>
    <t>T° laboratoire 10°C</t>
  </si>
  <si>
    <t>Maintenir la benne à ordure dans le local prévu pour cet effet.
Indiquer les horaires de sortie des déchets .</t>
  </si>
  <si>
    <t>Prévoir les produits d'entretien  nécessaires et assurer le nettoyage et désinfection de l'équipement.</t>
  </si>
  <si>
    <t>Absence de savon liquide et papier essuie-mains.</t>
  </si>
  <si>
    <t>Fournir du savon liquide et papier essuie-mains à ce niveau.</t>
  </si>
  <si>
    <t>Raboter et nettoyer le billot.</t>
  </si>
  <si>
    <t>Stockage d'un paquet de Taberner entamé et d'un paquet de boyaux dans une armoire au niveau du terminal de cuisson.</t>
  </si>
  <si>
    <t>Le DEIV de la pâtisserie est non fonctionnel.</t>
  </si>
  <si>
    <t>Réparer le DEIV.</t>
  </si>
  <si>
    <t>Les portes étiquettes du meuble froid sont abimés.</t>
  </si>
  <si>
    <t>Remplacer les portes étiquettes abimés.</t>
  </si>
  <si>
    <t>Ecaillement et oxydation des paniers métalliques.</t>
  </si>
  <si>
    <t>Repeindre les paniers métalliques.</t>
  </si>
  <si>
    <t xml:space="preserve">Entreposage d'un couteau de couleur verte dans l'armoire UV de la poissonnerie. 
</t>
  </si>
  <si>
    <t>Mise à disposition le jour de l'audit</t>
  </si>
  <si>
    <t>Etat de fraicheur insatisfaisant des aubergines.</t>
  </si>
  <si>
    <t>Renforcer le triage des légumes exposés.</t>
  </si>
  <si>
    <t>Aménager l'emplacement des chambres froides.</t>
  </si>
  <si>
    <t xml:space="preserve">Ecarter cette opération de la boucherie.
Identifier les chariots par catégorie d'aliment. Prévoir des chariots spécifiques destinés à cet effet. </t>
  </si>
  <si>
    <t>Stagnation d'eau dans la chambre froide poissonnerie.</t>
  </si>
  <si>
    <t>Revoir le système de drainage des eaux de dégivrage à ce niveau.</t>
  </si>
  <si>
    <t>Présence de trace de fuite au plafond du bureau du responsable réception.</t>
  </si>
  <si>
    <t>Réparer la fuite.</t>
  </si>
  <si>
    <t>La porte de sortie du local déchet manque d'étanchéité.</t>
  </si>
  <si>
    <t>Renforcer l'étanchéité de la porte.</t>
  </si>
  <si>
    <t>Ecaillement de la peinture au plafond de la  réserve. Présence de trace de fuite.</t>
  </si>
  <si>
    <t>Repeindre le plafond et voir l'origine de la fuite.</t>
  </si>
  <si>
    <t>Le meuble d'exposition à température ambiante est partiellement protégé.</t>
  </si>
  <si>
    <t>Protéger la totalité du meuble d'exposition.</t>
  </si>
  <si>
    <t>Mêmes opérateurs pour les rayons fromages/charcuterie, traiteur</t>
  </si>
  <si>
    <t>Respecter l'affectation du personnel pour prévenir les croisement des flux</t>
  </si>
  <si>
    <t>Absence de meuble froid.</t>
  </si>
  <si>
    <t>Etat de propreté insatisfaisant du hachoir à viande.</t>
  </si>
  <si>
    <t>Exposition des abats sans égouttoirs. Les produits baignaient dans l'exsudat.</t>
  </si>
  <si>
    <t xml:space="preserve">Le local déchets de la boucherie est mis hors usage. La benne à ordure est entreposée au niveau de la plonge.
Egalement, le local est muni d'un seul accès. </t>
  </si>
  <si>
    <t>Absence de laboratoire</t>
  </si>
  <si>
    <t>L'emplacement actuel des chambres froides boucherie et volaillerie (éloignées du laboratoire) empêche le respect de la marche en avant.</t>
  </si>
  <si>
    <t>Repeindre les mures du stand.</t>
  </si>
  <si>
    <t>Le billot destiné à la découpe des fruits est fortement fissuré; des souillures sont incrustées aux crevasses.</t>
  </si>
  <si>
    <t>L'état de propreté des armoires de stockage des emballages est insatisfaisant.</t>
  </si>
  <si>
    <t>Renforcer le nettoyage de ces équipements.</t>
  </si>
  <si>
    <t>Prévoir les produits d'entretien nécessaires et assurer le nettoyage et désinfection des meubles froids.</t>
  </si>
  <si>
    <t>Non disponibilité de produits (nettoyant désinfectant) référencés UHD 'Agrinet</t>
  </si>
  <si>
    <t>Assurer la conservation de ces produits au laboratoire boucherie.
Prévoir un élément dédié pour cet effet.</t>
  </si>
  <si>
    <t>Il y'a risque de rupture de la chaine froide lors du transfert des produits de la chambre froide vers le laboratoire et/ou au stand d'exposition vu l'emplacement actuel des chambres froides.</t>
  </si>
  <si>
    <t>Le filmage des barquettes des produits de mer surgelés est réalisé au niveau du laboratoire boucherie. Il y'a risque de contamination croisée 'Allergène'.
Le transfert des produits de la chambre froide vers les meubles d'exposition est effectué via un caddy client. Egalement, cet équipement est utilisé pour le transfert de différentes autres denrées. Il y'a risque de contamination croisée lors du transbordement.</t>
  </si>
  <si>
    <t>Mentionner les quantités de viandes issues des parages dans la traçabilité de fabrication.</t>
  </si>
  <si>
    <t>Non disponibilité de produits (nettoyant désinfectant) référencés UHD 'Agrinet'</t>
  </si>
  <si>
    <t>Certains poissons sont identifiés uniquement en langue française.</t>
  </si>
  <si>
    <t>Identifier les poissons en 2 langues.</t>
  </si>
  <si>
    <t>UHD Béni Khalled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</si>
</sst>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44" fillId="3" borderId="7"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64" fontId="36" fillId="8" borderId="0" xfId="1" applyNumberFormat="1" applyFont="1" applyFill="1" applyBorder="1" applyAlignment="1" applyProtection="1">
      <alignment horizontal="left"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6" fillId="17" borderId="0" xfId="1" applyFont="1" applyFill="1" applyBorder="1" applyAlignment="1" applyProtection="1">
      <alignment horizontal="center"/>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164" fontId="36" fillId="8" borderId="0" xfId="1" applyNumberFormat="1"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45" fillId="17" borderId="0"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165" fontId="37" fillId="0" borderId="1" xfId="0" applyNumberFormat="1" applyFont="1" applyBorder="1" applyAlignment="1" applyProtection="1">
      <alignment horizontal="left" wrapText="1"/>
      <protection locked="0"/>
    </xf>
    <xf numFmtId="166" fontId="37" fillId="0" borderId="1" xfId="0" applyNumberFormat="1" applyFont="1" applyFill="1" applyBorder="1" applyAlignment="1" applyProtection="1">
      <alignment wrapText="1"/>
      <protection locked="0"/>
    </xf>
    <xf numFmtId="165" fontId="35" fillId="2" borderId="1" xfId="0" applyNumberFormat="1" applyFont="1" applyFill="1" applyBorder="1" applyAlignment="1" applyProtection="1">
      <alignment horizontal="left" wrapText="1"/>
      <protection hidden="1"/>
    </xf>
    <xf numFmtId="0" fontId="35" fillId="0" borderId="18" xfId="1" applyFont="1" applyFill="1" applyBorder="1" applyAlignment="1" applyProtection="1">
      <alignment wrapText="1"/>
    </xf>
    <xf numFmtId="0" fontId="35" fillId="0" borderId="17" xfId="1" applyFont="1" applyFill="1" applyBorder="1" applyAlignment="1" applyProtection="1"/>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76295584"/>
        <c:axId val="-1176304832"/>
      </c:barChart>
      <c:catAx>
        <c:axId val="-117629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04832"/>
        <c:crosses val="autoZero"/>
        <c:auto val="1"/>
        <c:lblAlgn val="ctr"/>
        <c:lblOffset val="100"/>
        <c:noMultiLvlLbl val="0"/>
      </c:catAx>
      <c:valAx>
        <c:axId val="-117630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29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76317888"/>
        <c:axId val="-1176311360"/>
      </c:barChart>
      <c:catAx>
        <c:axId val="-117631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11360"/>
        <c:crosses val="autoZero"/>
        <c:auto val="1"/>
        <c:lblAlgn val="ctr"/>
        <c:lblOffset val="100"/>
        <c:noMultiLvlLbl val="0"/>
      </c:catAx>
      <c:valAx>
        <c:axId val="-117631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1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0.94736842105263153</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76290144"/>
        <c:axId val="-1176291232"/>
      </c:barChart>
      <c:catAx>
        <c:axId val="-117629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291232"/>
        <c:crosses val="autoZero"/>
        <c:auto val="1"/>
        <c:lblAlgn val="ctr"/>
        <c:lblOffset val="100"/>
        <c:noMultiLvlLbl val="0"/>
      </c:catAx>
      <c:valAx>
        <c:axId val="-117629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29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0.97222222222222221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59999712"/>
        <c:axId val="-1459983392"/>
      </c:barChart>
      <c:catAx>
        <c:axId val="-145999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83392"/>
        <c:crosses val="autoZero"/>
        <c:auto val="1"/>
        <c:lblAlgn val="ctr"/>
        <c:lblOffset val="100"/>
        <c:noMultiLvlLbl val="0"/>
      </c:catAx>
      <c:valAx>
        <c:axId val="-145998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999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59981216"/>
        <c:axId val="-1459982304"/>
      </c:barChart>
      <c:catAx>
        <c:axId val="-145998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82304"/>
        <c:crosses val="autoZero"/>
        <c:auto val="1"/>
        <c:lblAlgn val="ctr"/>
        <c:lblOffset val="100"/>
        <c:noMultiLvlLbl val="0"/>
      </c:catAx>
      <c:valAx>
        <c:axId val="-145998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998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59984480"/>
        <c:axId val="-1459993728"/>
      </c:barChart>
      <c:catAx>
        <c:axId val="-145998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93728"/>
        <c:crosses val="autoZero"/>
        <c:auto val="1"/>
        <c:lblAlgn val="ctr"/>
        <c:lblOffset val="100"/>
        <c:noMultiLvlLbl val="0"/>
      </c:catAx>
      <c:valAx>
        <c:axId val="-145999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998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0.92924528301886788</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59990464"/>
        <c:axId val="-1460000800"/>
      </c:barChart>
      <c:catAx>
        <c:axId val="-145999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0000800"/>
        <c:crosses val="autoZero"/>
        <c:auto val="1"/>
        <c:lblAlgn val="ctr"/>
        <c:lblOffset val="100"/>
        <c:noMultiLvlLbl val="0"/>
      </c:catAx>
      <c:valAx>
        <c:axId val="-146000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999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0.8666666666666667</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59999168"/>
        <c:axId val="-1459993184"/>
      </c:barChart>
      <c:catAx>
        <c:axId val="-145999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93184"/>
        <c:crosses val="autoZero"/>
        <c:auto val="1"/>
        <c:lblAlgn val="ctr"/>
        <c:lblOffset val="100"/>
        <c:noMultiLvlLbl val="0"/>
      </c:catAx>
      <c:valAx>
        <c:axId val="-145999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999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0.89795597484276723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60006784"/>
        <c:axId val="-1459998080"/>
        <c:extLst xmlns:c16r2="http://schemas.microsoft.com/office/drawing/2015/06/chart"/>
      </c:barChart>
      <c:catAx>
        <c:axId val="-14600067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98080"/>
        <c:crosses val="autoZero"/>
        <c:auto val="1"/>
        <c:lblAlgn val="ctr"/>
        <c:lblOffset val="100"/>
        <c:noMultiLvlLbl val="0"/>
      </c:catAx>
      <c:valAx>
        <c:axId val="-14599980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6000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0.90183333333333326</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59979040"/>
        <c:axId val="-1459988288"/>
        <c:extLst xmlns:c16r2="http://schemas.microsoft.com/office/drawing/2015/06/chart"/>
      </c:barChart>
      <c:catAx>
        <c:axId val="-145997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9988288"/>
        <c:crosses val="autoZero"/>
        <c:auto val="1"/>
        <c:lblAlgn val="ctr"/>
        <c:lblOffset val="100"/>
        <c:noMultiLvlLbl val="0"/>
      </c:catAx>
      <c:valAx>
        <c:axId val="-145998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5997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76305376"/>
        <c:axId val="-1176316800"/>
      </c:barChart>
      <c:catAx>
        <c:axId val="-117630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16800"/>
        <c:crosses val="autoZero"/>
        <c:auto val="1"/>
        <c:lblAlgn val="ctr"/>
        <c:lblOffset val="100"/>
        <c:noMultiLvlLbl val="0"/>
      </c:catAx>
      <c:valAx>
        <c:axId val="-117631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0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0.88888888888888884</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76304288"/>
        <c:axId val="-1176312992"/>
      </c:barChart>
      <c:catAx>
        <c:axId val="-1176304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12992"/>
        <c:crosses val="autoZero"/>
        <c:auto val="1"/>
        <c:lblAlgn val="ctr"/>
        <c:lblOffset val="100"/>
        <c:noMultiLvlLbl val="0"/>
      </c:catAx>
      <c:valAx>
        <c:axId val="-117631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04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0.94285714285714284</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76302656"/>
        <c:axId val="-1176299936"/>
      </c:barChart>
      <c:catAx>
        <c:axId val="-117630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299936"/>
        <c:crosses val="autoZero"/>
        <c:auto val="1"/>
        <c:lblAlgn val="ctr"/>
        <c:lblOffset val="100"/>
        <c:noMultiLvlLbl val="0"/>
      </c:catAx>
      <c:valAx>
        <c:axId val="-117629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0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0.65714285714285714</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76295040"/>
        <c:axId val="-1176319520"/>
      </c:barChart>
      <c:catAx>
        <c:axId val="-117629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19520"/>
        <c:crosses val="autoZero"/>
        <c:auto val="1"/>
        <c:lblAlgn val="ctr"/>
        <c:lblOffset val="100"/>
        <c:noMultiLvlLbl val="0"/>
      </c:catAx>
      <c:valAx>
        <c:axId val="-117631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29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0.67777777777777781</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76316256"/>
        <c:axId val="-1176323872"/>
      </c:barChart>
      <c:catAx>
        <c:axId val="-117631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23872"/>
        <c:crosses val="autoZero"/>
        <c:auto val="1"/>
        <c:lblAlgn val="ctr"/>
        <c:lblOffset val="100"/>
        <c:noMultiLvlLbl val="0"/>
      </c:catAx>
      <c:valAx>
        <c:axId val="-117632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1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0.86842105263157898</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76297216"/>
        <c:axId val="-1176314080"/>
      </c:barChart>
      <c:catAx>
        <c:axId val="-117629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14080"/>
        <c:crosses val="autoZero"/>
        <c:auto val="1"/>
        <c:lblAlgn val="ctr"/>
        <c:lblOffset val="100"/>
        <c:noMultiLvlLbl val="0"/>
      </c:catAx>
      <c:valAx>
        <c:axId val="-117631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29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76318976"/>
        <c:axId val="-1176294496"/>
      </c:barChart>
      <c:catAx>
        <c:axId val="-117631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294496"/>
        <c:crosses val="autoZero"/>
        <c:auto val="1"/>
        <c:lblAlgn val="ctr"/>
        <c:lblOffset val="100"/>
        <c:noMultiLvlLbl val="0"/>
      </c:catAx>
      <c:valAx>
        <c:axId val="-117629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31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76291776"/>
        <c:axId val="-1176324960"/>
      </c:barChart>
      <c:catAx>
        <c:axId val="-117629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6324960"/>
        <c:crosses val="autoZero"/>
        <c:auto val="1"/>
        <c:lblAlgn val="ctr"/>
        <c:lblOffset val="100"/>
        <c:noMultiLvlLbl val="0"/>
      </c:catAx>
      <c:valAx>
        <c:axId val="-117632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629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4" zoomScaleSheetLayoutView="100" workbookViewId="0">
      <selection activeCell="J24" sqref="J2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17" t="s">
        <v>277</v>
      </c>
      <c r="B18" s="417"/>
      <c r="C18" s="417"/>
      <c r="D18" s="418" t="s">
        <v>549</v>
      </c>
      <c r="E18" s="418"/>
      <c r="F18" s="418"/>
      <c r="G18" s="418"/>
      <c r="H18" s="418"/>
      <c r="I18" s="418"/>
      <c r="J18" s="418"/>
      <c r="K18" s="418"/>
    </row>
    <row r="20" spans="1:11" ht="16.5" x14ac:dyDescent="0.3">
      <c r="A20" s="54"/>
      <c r="B20" s="49"/>
      <c r="C20" s="49"/>
      <c r="D20" s="49"/>
      <c r="E20" s="49"/>
      <c r="F20" s="49"/>
      <c r="G20" s="49"/>
      <c r="H20" s="49"/>
      <c r="I20" s="49"/>
    </row>
    <row r="21" spans="1:11" x14ac:dyDescent="0.25">
      <c r="A21" s="419" t="s">
        <v>278</v>
      </c>
      <c r="B21" s="419"/>
      <c r="C21" s="419"/>
      <c r="D21" s="419"/>
      <c r="E21" s="419"/>
      <c r="F21" s="419"/>
      <c r="G21" s="419"/>
      <c r="H21" s="419"/>
      <c r="I21" s="419"/>
      <c r="J21" s="419"/>
      <c r="K21" s="419"/>
    </row>
    <row r="22" spans="1:11" x14ac:dyDescent="0.25">
      <c r="A22" s="55"/>
      <c r="B22" s="50"/>
      <c r="C22" s="50"/>
      <c r="D22" s="49"/>
      <c r="E22" s="49"/>
      <c r="F22" s="49"/>
      <c r="G22" s="49"/>
      <c r="H22" s="49"/>
      <c r="I22" s="49"/>
    </row>
    <row r="23" spans="1:11" ht="42" customHeight="1" x14ac:dyDescent="0.25">
      <c r="A23" s="56" t="s">
        <v>279</v>
      </c>
      <c r="B23" s="420" t="s">
        <v>280</v>
      </c>
      <c r="C23" s="420"/>
      <c r="D23" s="49"/>
      <c r="E23" s="49"/>
      <c r="F23" s="49"/>
      <c r="G23" s="49"/>
      <c r="H23" s="49"/>
      <c r="I23" s="49"/>
      <c r="J23" s="48" t="str">
        <f>D18</f>
        <v>UHD Béni Khalled</v>
      </c>
    </row>
    <row r="24" spans="1:11" ht="33" customHeight="1" x14ac:dyDescent="0.25">
      <c r="A24" s="57" t="s">
        <v>281</v>
      </c>
      <c r="B24" s="421">
        <f>AVERAGE('A1 Exploitation'!D729,'A1 Technique'!D199)</f>
        <v>0.89795597484276723</v>
      </c>
      <c r="C24" s="421"/>
      <c r="D24" s="49"/>
      <c r="E24" s="49"/>
      <c r="F24" s="49"/>
      <c r="G24" s="49"/>
      <c r="H24" s="49"/>
      <c r="I24" s="49"/>
    </row>
    <row r="25" spans="1:11" ht="33" customHeight="1" x14ac:dyDescent="0.25">
      <c r="A25" s="56" t="s">
        <v>282</v>
      </c>
      <c r="B25" s="421" t="e">
        <f>AVERAGE('A2 Exploitation'!D730,'A2 Technique'!D199)</f>
        <v>#DIV/0!</v>
      </c>
      <c r="C25" s="421"/>
      <c r="D25" s="49"/>
      <c r="E25" s="49"/>
      <c r="F25" s="49"/>
      <c r="G25" s="49"/>
      <c r="H25" s="49"/>
      <c r="I25" s="49"/>
    </row>
    <row r="26" spans="1:11" ht="33" customHeight="1" x14ac:dyDescent="0.25">
      <c r="A26" s="57" t="s">
        <v>283</v>
      </c>
      <c r="B26" s="421" t="e">
        <f>AVERAGE('A3 Exploitation'!D730,'A3 Technique'!D199)</f>
        <v>#DIV/0!</v>
      </c>
      <c r="C26" s="421"/>
      <c r="D26" s="49"/>
      <c r="E26" s="49"/>
      <c r="F26" s="49"/>
      <c r="G26" s="49"/>
      <c r="H26" s="49"/>
      <c r="I26" s="49"/>
    </row>
    <row r="27" spans="1:11" ht="33" customHeight="1" x14ac:dyDescent="0.25">
      <c r="A27" s="57" t="s">
        <v>284</v>
      </c>
      <c r="B27" s="421" t="e">
        <f>AVERAGE('A4 Exploitation'!D730,'A4 Technique'!D199)</f>
        <v>#DIV/0!</v>
      </c>
      <c r="C27" s="421"/>
      <c r="D27" s="49"/>
      <c r="E27" s="49"/>
      <c r="F27" s="49"/>
      <c r="G27" s="49"/>
      <c r="H27" s="49"/>
      <c r="I27" s="49"/>
    </row>
    <row r="28" spans="1:11" ht="33" customHeight="1" x14ac:dyDescent="0.25">
      <c r="A28" s="56" t="s">
        <v>285</v>
      </c>
      <c r="B28" s="421"/>
      <c r="C28" s="421"/>
      <c r="D28" s="49"/>
      <c r="E28" s="49"/>
      <c r="F28" s="49"/>
      <c r="G28" s="49"/>
      <c r="H28" s="49"/>
      <c r="I28" s="49"/>
    </row>
    <row r="29" spans="1:11" ht="33" customHeight="1" x14ac:dyDescent="0.25">
      <c r="A29" s="56" t="s">
        <v>286</v>
      </c>
      <c r="B29" s="421"/>
      <c r="C29" s="421"/>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0" t="s">
        <v>287</v>
      </c>
      <c r="C33" s="420"/>
      <c r="D33" s="49"/>
      <c r="E33" s="49"/>
      <c r="F33" s="49"/>
      <c r="G33" s="49"/>
      <c r="H33" s="49"/>
      <c r="I33" s="49"/>
      <c r="J33" s="48" t="str">
        <f>D18</f>
        <v>UHD Béni Khalled</v>
      </c>
    </row>
    <row r="34" spans="1:10" ht="33" customHeight="1" x14ac:dyDescent="0.25">
      <c r="A34" s="57" t="s">
        <v>281</v>
      </c>
      <c r="B34" s="421">
        <f>'A1 Exploitation'!D729</f>
        <v>0.8666666666666667</v>
      </c>
      <c r="C34" s="421"/>
      <c r="D34" s="49"/>
      <c r="E34" s="49"/>
      <c r="F34" s="49"/>
      <c r="G34" s="49"/>
      <c r="H34" s="49"/>
      <c r="I34" s="49"/>
    </row>
    <row r="35" spans="1:10" ht="33" customHeight="1" x14ac:dyDescent="0.25">
      <c r="A35" s="56" t="s">
        <v>282</v>
      </c>
      <c r="B35" s="421" t="e">
        <f>'A2 Exploitation'!D730</f>
        <v>#DIV/0!</v>
      </c>
      <c r="C35" s="421"/>
      <c r="D35" s="49"/>
      <c r="E35" s="49"/>
      <c r="F35" s="49"/>
      <c r="G35" s="49"/>
      <c r="H35" s="49"/>
      <c r="I35" s="49"/>
    </row>
    <row r="36" spans="1:10" ht="33" customHeight="1" x14ac:dyDescent="0.25">
      <c r="A36" s="57" t="s">
        <v>283</v>
      </c>
      <c r="B36" s="421" t="e">
        <f>'A3 Exploitation'!D730</f>
        <v>#DIV/0!</v>
      </c>
      <c r="C36" s="421"/>
      <c r="D36" s="49"/>
      <c r="E36" s="49"/>
      <c r="F36" s="49"/>
      <c r="G36" s="49"/>
      <c r="H36" s="49"/>
      <c r="I36" s="49"/>
    </row>
    <row r="37" spans="1:10" ht="33" customHeight="1" x14ac:dyDescent="0.25">
      <c r="A37" s="57" t="s">
        <v>284</v>
      </c>
      <c r="B37" s="421" t="e">
        <f>'A4 Exploitation'!D730</f>
        <v>#DIV/0!</v>
      </c>
      <c r="C37" s="421"/>
      <c r="D37" s="49"/>
      <c r="E37" s="49"/>
      <c r="F37" s="49"/>
      <c r="G37" s="49"/>
      <c r="H37" s="49"/>
      <c r="I37" s="49"/>
    </row>
    <row r="38" spans="1:10" ht="33" customHeight="1" x14ac:dyDescent="0.25">
      <c r="A38" s="56" t="s">
        <v>285</v>
      </c>
      <c r="B38" s="421"/>
      <c r="C38" s="421"/>
      <c r="D38" s="49"/>
      <c r="E38" s="49"/>
      <c r="F38" s="49"/>
      <c r="G38" s="49"/>
      <c r="H38" s="49"/>
      <c r="I38" s="49"/>
    </row>
    <row r="39" spans="1:10" ht="33" customHeight="1" x14ac:dyDescent="0.25">
      <c r="A39" s="56" t="s">
        <v>286</v>
      </c>
      <c r="B39" s="421"/>
      <c r="C39" s="421"/>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2" t="s">
        <v>288</v>
      </c>
      <c r="C42" s="422"/>
      <c r="D42" s="49"/>
      <c r="E42" s="49"/>
      <c r="F42" s="49"/>
      <c r="G42" s="49"/>
      <c r="H42" s="49"/>
      <c r="I42" s="49"/>
      <c r="J42" s="48" t="str">
        <f>D18</f>
        <v>UHD Béni Khalled</v>
      </c>
    </row>
    <row r="43" spans="1:10" ht="33" customHeight="1" x14ac:dyDescent="0.25">
      <c r="A43" s="57" t="s">
        <v>281</v>
      </c>
      <c r="B43" s="421">
        <f>AVERAGE('A1 Exploitation'!D727, 'A1 Technique'!D197)</f>
        <v>0.90183333333333326</v>
      </c>
      <c r="C43" s="421"/>
      <c r="D43" s="49"/>
      <c r="E43" s="49"/>
      <c r="F43" s="49"/>
      <c r="G43" s="49"/>
      <c r="H43" s="49"/>
      <c r="I43" s="49"/>
    </row>
    <row r="44" spans="1:10" ht="33" customHeight="1" x14ac:dyDescent="0.25">
      <c r="A44" s="56" t="s">
        <v>282</v>
      </c>
      <c r="B44" s="421" t="e">
        <f>AVERAGE('A2 Exploitation'!D728, 'A2 Technique'!D197)</f>
        <v>#DIV/0!</v>
      </c>
      <c r="C44" s="421"/>
      <c r="D44" s="49"/>
      <c r="E44" s="49"/>
      <c r="F44" s="49"/>
      <c r="G44" s="49"/>
      <c r="H44" s="49"/>
      <c r="I44" s="49"/>
    </row>
    <row r="45" spans="1:10" ht="33" customHeight="1" x14ac:dyDescent="0.25">
      <c r="A45" s="57" t="s">
        <v>283</v>
      </c>
      <c r="B45" s="421" t="e">
        <f>AVERAGE('A3 Exploitation'!D728, 'A3 Technique'!D197)</f>
        <v>#DIV/0!</v>
      </c>
      <c r="C45" s="421"/>
      <c r="D45" s="49"/>
      <c r="E45" s="49"/>
      <c r="F45" s="49"/>
      <c r="G45" s="49"/>
      <c r="H45" s="49"/>
      <c r="I45" s="49"/>
    </row>
    <row r="46" spans="1:10" ht="33" customHeight="1" x14ac:dyDescent="0.25">
      <c r="A46" s="57" t="s">
        <v>284</v>
      </c>
      <c r="B46" s="421" t="e">
        <f>AVERAGE('A4 Exploitation'!D728, 'A4 Technique'!D197)</f>
        <v>#DIV/0!</v>
      </c>
      <c r="C46" s="421"/>
      <c r="D46" s="49"/>
      <c r="E46" s="49"/>
      <c r="F46" s="49"/>
      <c r="G46" s="49"/>
      <c r="H46" s="49"/>
      <c r="I46" s="49"/>
    </row>
    <row r="47" spans="1:10" ht="33" customHeight="1" x14ac:dyDescent="0.25">
      <c r="A47" s="56" t="s">
        <v>285</v>
      </c>
      <c r="B47" s="421"/>
      <c r="C47" s="421"/>
      <c r="D47" s="49"/>
      <c r="E47" s="49"/>
      <c r="F47" s="49"/>
      <c r="G47" s="49"/>
      <c r="H47" s="49"/>
      <c r="I47" s="49"/>
    </row>
    <row r="48" spans="1:10" ht="33" customHeight="1" x14ac:dyDescent="0.25">
      <c r="A48" s="56" t="s">
        <v>286</v>
      </c>
      <c r="B48" s="421"/>
      <c r="C48" s="421"/>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0" t="s">
        <v>289</v>
      </c>
      <c r="C51" s="420"/>
      <c r="D51" s="49"/>
      <c r="E51" s="49"/>
      <c r="F51" s="49"/>
      <c r="G51" s="49"/>
      <c r="H51" s="49"/>
      <c r="I51" s="49"/>
      <c r="J51" s="48" t="str">
        <f>D18</f>
        <v>UHD Béni Khalled</v>
      </c>
    </row>
    <row r="52" spans="1:10" ht="33" customHeight="1" x14ac:dyDescent="0.25">
      <c r="A52" s="57" t="s">
        <v>281</v>
      </c>
      <c r="B52" s="423">
        <f>'A1 Exploitation'!D48</f>
        <v>0.94117647058823528</v>
      </c>
      <c r="C52" s="423"/>
      <c r="D52" s="49"/>
      <c r="E52" s="49"/>
      <c r="F52" s="49"/>
      <c r="G52" s="49"/>
      <c r="H52" s="49"/>
      <c r="I52" s="49"/>
    </row>
    <row r="53" spans="1:10" ht="33" customHeight="1" x14ac:dyDescent="0.25">
      <c r="A53" s="56" t="s">
        <v>282</v>
      </c>
      <c r="B53" s="423" t="e">
        <f>'A2 Exploitation'!D48</f>
        <v>#DIV/0!</v>
      </c>
      <c r="C53" s="423"/>
      <c r="D53" s="49"/>
      <c r="E53" s="49"/>
      <c r="F53" s="49"/>
      <c r="G53" s="49"/>
      <c r="H53" s="49"/>
      <c r="I53" s="49"/>
    </row>
    <row r="54" spans="1:10" ht="33" customHeight="1" x14ac:dyDescent="0.25">
      <c r="A54" s="57" t="s">
        <v>283</v>
      </c>
      <c r="B54" s="423" t="e">
        <f>'A3 Exploitation'!D48</f>
        <v>#DIV/0!</v>
      </c>
      <c r="C54" s="423"/>
      <c r="D54" s="49"/>
      <c r="E54" s="49"/>
      <c r="F54" s="49"/>
      <c r="G54" s="49"/>
      <c r="H54" s="49"/>
      <c r="I54" s="49"/>
    </row>
    <row r="55" spans="1:10" ht="33" customHeight="1" x14ac:dyDescent="0.25">
      <c r="A55" s="57" t="s">
        <v>284</v>
      </c>
      <c r="B55" s="423" t="e">
        <f>'A4 Exploitation'!D48</f>
        <v>#DIV/0!</v>
      </c>
      <c r="C55" s="423"/>
      <c r="D55" s="49"/>
      <c r="E55" s="49"/>
      <c r="F55" s="49"/>
      <c r="G55" s="49"/>
      <c r="H55" s="49"/>
      <c r="I55" s="49"/>
    </row>
    <row r="56" spans="1:10" ht="33" customHeight="1" x14ac:dyDescent="0.25">
      <c r="A56" s="56" t="s">
        <v>285</v>
      </c>
      <c r="B56" s="423"/>
      <c r="C56" s="423"/>
      <c r="D56" s="49"/>
      <c r="E56" s="49"/>
      <c r="F56" s="49"/>
      <c r="G56" s="49"/>
      <c r="H56" s="49"/>
      <c r="I56" s="49"/>
    </row>
    <row r="57" spans="1:10" ht="33" customHeight="1" x14ac:dyDescent="0.25">
      <c r="A57" s="56" t="s">
        <v>286</v>
      </c>
      <c r="B57" s="423"/>
      <c r="C57" s="42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0" t="s">
        <v>290</v>
      </c>
      <c r="C60" s="420"/>
      <c r="D60" s="49"/>
      <c r="E60" s="49"/>
      <c r="F60" s="49"/>
      <c r="G60" s="49"/>
      <c r="H60" s="49"/>
      <c r="I60" s="49"/>
      <c r="J60" s="48" t="str">
        <f>D18</f>
        <v>UHD Béni Khalled</v>
      </c>
    </row>
    <row r="61" spans="1:10" ht="33" customHeight="1" x14ac:dyDescent="0.25">
      <c r="A61" s="57" t="s">
        <v>281</v>
      </c>
      <c r="B61" s="421" t="e">
        <f>'A1 Exploitation'!D131</f>
        <v>#DIV/0!</v>
      </c>
      <c r="C61" s="421"/>
      <c r="D61" s="49"/>
      <c r="E61" s="49"/>
      <c r="F61" s="49"/>
      <c r="G61" s="49"/>
      <c r="H61" s="49"/>
      <c r="I61" s="49"/>
    </row>
    <row r="62" spans="1:10" ht="33" customHeight="1" x14ac:dyDescent="0.25">
      <c r="A62" s="56" t="s">
        <v>282</v>
      </c>
      <c r="B62" s="421" t="e">
        <f>'A2 Exploitation'!D131</f>
        <v>#DIV/0!</v>
      </c>
      <c r="C62" s="421"/>
      <c r="D62" s="49"/>
      <c r="E62" s="49"/>
      <c r="F62" s="49"/>
      <c r="G62" s="49"/>
      <c r="H62" s="49"/>
      <c r="I62" s="49"/>
    </row>
    <row r="63" spans="1:10" ht="33" customHeight="1" x14ac:dyDescent="0.25">
      <c r="A63" s="57" t="s">
        <v>283</v>
      </c>
      <c r="B63" s="421" t="e">
        <f>'A3 Exploitation'!D131</f>
        <v>#DIV/0!</v>
      </c>
      <c r="C63" s="421"/>
      <c r="D63" s="49"/>
      <c r="E63" s="49"/>
      <c r="F63" s="49"/>
      <c r="G63" s="49"/>
      <c r="H63" s="49"/>
      <c r="I63" s="49"/>
    </row>
    <row r="64" spans="1:10" ht="33" customHeight="1" x14ac:dyDescent="0.25">
      <c r="A64" s="57" t="s">
        <v>284</v>
      </c>
      <c r="B64" s="421" t="e">
        <f>'A4 Exploitation'!D131</f>
        <v>#DIV/0!</v>
      </c>
      <c r="C64" s="421"/>
      <c r="D64" s="49"/>
      <c r="E64" s="49"/>
      <c r="F64" s="49"/>
      <c r="G64" s="49"/>
      <c r="H64" s="49"/>
      <c r="I64" s="49"/>
    </row>
    <row r="65" spans="1:10" ht="33" customHeight="1" x14ac:dyDescent="0.25">
      <c r="A65" s="56" t="s">
        <v>285</v>
      </c>
      <c r="B65" s="421"/>
      <c r="C65" s="421"/>
      <c r="D65" s="49"/>
      <c r="E65" s="49"/>
      <c r="F65" s="49"/>
      <c r="G65" s="49"/>
      <c r="H65" s="49"/>
      <c r="I65" s="49"/>
    </row>
    <row r="66" spans="1:10" ht="33" customHeight="1" x14ac:dyDescent="0.25">
      <c r="A66" s="56" t="s">
        <v>286</v>
      </c>
      <c r="B66" s="421"/>
      <c r="C66" s="421"/>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0" t="s">
        <v>465</v>
      </c>
      <c r="C69" s="420"/>
      <c r="D69" s="49"/>
      <c r="E69" s="49"/>
      <c r="F69" s="49"/>
      <c r="G69" s="49"/>
      <c r="H69" s="49"/>
      <c r="I69" s="49"/>
      <c r="J69" s="48" t="str">
        <f>D18</f>
        <v>UHD Béni Khalled</v>
      </c>
    </row>
    <row r="70" spans="1:10" ht="33" customHeight="1" x14ac:dyDescent="0.25">
      <c r="A70" s="57" t="s">
        <v>281</v>
      </c>
      <c r="B70" s="421">
        <f>'A1 Exploitation'!D186</f>
        <v>0.88888888888888884</v>
      </c>
      <c r="C70" s="421"/>
      <c r="D70" s="49"/>
      <c r="E70" s="49"/>
      <c r="F70" s="49"/>
      <c r="G70" s="49"/>
      <c r="H70" s="49"/>
      <c r="I70" s="49"/>
    </row>
    <row r="71" spans="1:10" ht="33" customHeight="1" x14ac:dyDescent="0.25">
      <c r="A71" s="56" t="s">
        <v>282</v>
      </c>
      <c r="B71" s="421" t="e">
        <f>'A2 Exploitation'!D187</f>
        <v>#DIV/0!</v>
      </c>
      <c r="C71" s="421"/>
      <c r="D71" s="49"/>
      <c r="E71" s="49"/>
      <c r="F71" s="49"/>
      <c r="G71" s="49"/>
      <c r="H71" s="49"/>
      <c r="I71" s="49"/>
    </row>
    <row r="72" spans="1:10" ht="33" customHeight="1" x14ac:dyDescent="0.25">
      <c r="A72" s="57" t="s">
        <v>283</v>
      </c>
      <c r="B72" s="421" t="e">
        <f>'A3 Exploitation'!D187</f>
        <v>#DIV/0!</v>
      </c>
      <c r="C72" s="421"/>
      <c r="D72" s="49"/>
      <c r="E72" s="49"/>
      <c r="F72" s="49"/>
      <c r="G72" s="49"/>
      <c r="H72" s="49"/>
      <c r="I72" s="49"/>
    </row>
    <row r="73" spans="1:10" ht="33" customHeight="1" x14ac:dyDescent="0.25">
      <c r="A73" s="57" t="s">
        <v>284</v>
      </c>
      <c r="B73" s="421" t="e">
        <f>'A4 Exploitation'!D187</f>
        <v>#DIV/0!</v>
      </c>
      <c r="C73" s="421"/>
      <c r="D73" s="49"/>
      <c r="E73" s="49"/>
      <c r="F73" s="49"/>
      <c r="G73" s="49"/>
      <c r="H73" s="49"/>
      <c r="I73" s="49"/>
    </row>
    <row r="74" spans="1:10" ht="33" customHeight="1" x14ac:dyDescent="0.25">
      <c r="A74" s="56" t="s">
        <v>285</v>
      </c>
      <c r="B74" s="421"/>
      <c r="C74" s="421"/>
      <c r="D74" s="49"/>
      <c r="E74" s="49"/>
      <c r="F74" s="49"/>
      <c r="G74" s="49"/>
      <c r="H74" s="49"/>
      <c r="I74" s="49"/>
    </row>
    <row r="75" spans="1:10" ht="33" customHeight="1" x14ac:dyDescent="0.25">
      <c r="A75" s="56" t="s">
        <v>286</v>
      </c>
      <c r="B75" s="421"/>
      <c r="C75" s="421"/>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0" t="s">
        <v>466</v>
      </c>
      <c r="C78" s="420"/>
      <c r="D78" s="49"/>
      <c r="E78" s="49"/>
      <c r="F78" s="49"/>
      <c r="G78" s="49"/>
      <c r="H78" s="49"/>
      <c r="I78" s="49"/>
      <c r="J78" s="48" t="str">
        <f>D18</f>
        <v>UHD Béni Khalled</v>
      </c>
    </row>
    <row r="79" spans="1:10" ht="33" customHeight="1" x14ac:dyDescent="0.25">
      <c r="A79" s="57" t="s">
        <v>281</v>
      </c>
      <c r="B79" s="421">
        <f>'A1 Exploitation'!D248</f>
        <v>0.94285714285714284</v>
      </c>
      <c r="C79" s="421"/>
      <c r="D79" s="49"/>
      <c r="E79" s="49"/>
      <c r="F79" s="49"/>
      <c r="G79" s="49"/>
      <c r="H79" s="49"/>
      <c r="I79" s="49"/>
    </row>
    <row r="80" spans="1:10" ht="33" customHeight="1" x14ac:dyDescent="0.25">
      <c r="A80" s="56" t="s">
        <v>282</v>
      </c>
      <c r="B80" s="421" t="e">
        <f>'A2 Exploitation'!D249</f>
        <v>#DIV/0!</v>
      </c>
      <c r="C80" s="421"/>
      <c r="D80" s="49"/>
      <c r="E80" s="49"/>
      <c r="F80" s="49"/>
      <c r="G80" s="49"/>
      <c r="H80" s="49"/>
      <c r="I80" s="49"/>
    </row>
    <row r="81" spans="1:10" ht="33" customHeight="1" x14ac:dyDescent="0.25">
      <c r="A81" s="57" t="s">
        <v>283</v>
      </c>
      <c r="B81" s="421" t="e">
        <f>'A3 Exploitation'!D249</f>
        <v>#DIV/0!</v>
      </c>
      <c r="C81" s="421"/>
      <c r="D81" s="49"/>
      <c r="E81" s="49"/>
      <c r="F81" s="49"/>
      <c r="G81" s="49"/>
      <c r="H81" s="49"/>
      <c r="I81" s="49"/>
    </row>
    <row r="82" spans="1:10" ht="33" customHeight="1" x14ac:dyDescent="0.25">
      <c r="A82" s="57" t="s">
        <v>284</v>
      </c>
      <c r="B82" s="421" t="e">
        <f>'A4 Exploitation'!D249</f>
        <v>#DIV/0!</v>
      </c>
      <c r="C82" s="421"/>
      <c r="D82" s="49"/>
      <c r="E82" s="49"/>
      <c r="F82" s="49"/>
      <c r="G82" s="49"/>
      <c r="H82" s="49"/>
      <c r="I82" s="49"/>
    </row>
    <row r="83" spans="1:10" ht="33" customHeight="1" x14ac:dyDescent="0.25">
      <c r="A83" s="56" t="s">
        <v>285</v>
      </c>
      <c r="B83" s="421"/>
      <c r="C83" s="421"/>
      <c r="D83" s="49"/>
      <c r="E83" s="49"/>
      <c r="F83" s="49"/>
      <c r="G83" s="49"/>
      <c r="H83" s="49"/>
      <c r="I83" s="49"/>
    </row>
    <row r="84" spans="1:10" ht="33" customHeight="1" x14ac:dyDescent="0.25">
      <c r="A84" s="56" t="s">
        <v>286</v>
      </c>
      <c r="B84" s="421"/>
      <c r="C84" s="421"/>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0" t="s">
        <v>467</v>
      </c>
      <c r="C87" s="420"/>
      <c r="D87" s="49"/>
      <c r="E87" s="49"/>
      <c r="F87" s="49"/>
      <c r="G87" s="49"/>
      <c r="H87" s="49"/>
      <c r="I87" s="49"/>
      <c r="J87" s="48" t="str">
        <f>D18</f>
        <v>UHD Béni Khalled</v>
      </c>
    </row>
    <row r="88" spans="1:10" ht="33" customHeight="1" x14ac:dyDescent="0.25">
      <c r="A88" s="57" t="s">
        <v>281</v>
      </c>
      <c r="B88" s="421">
        <f>'A1 Exploitation'!D303</f>
        <v>0.65714285714285714</v>
      </c>
      <c r="C88" s="421"/>
      <c r="D88" s="49"/>
      <c r="E88" s="49"/>
      <c r="F88" s="49"/>
      <c r="G88" s="49"/>
      <c r="H88" s="49"/>
      <c r="I88" s="49"/>
    </row>
    <row r="89" spans="1:10" ht="33" customHeight="1" x14ac:dyDescent="0.25">
      <c r="A89" s="56" t="s">
        <v>282</v>
      </c>
      <c r="B89" s="421" t="e">
        <f>'A2 Exploitation'!D304</f>
        <v>#DIV/0!</v>
      </c>
      <c r="C89" s="421"/>
      <c r="D89" s="49"/>
      <c r="E89" s="49"/>
      <c r="F89" s="49"/>
      <c r="G89" s="49"/>
      <c r="H89" s="49"/>
      <c r="I89" s="49"/>
    </row>
    <row r="90" spans="1:10" ht="33" customHeight="1" x14ac:dyDescent="0.25">
      <c r="A90" s="57" t="s">
        <v>283</v>
      </c>
      <c r="B90" s="421" t="e">
        <f>'A3 Exploitation'!D304</f>
        <v>#DIV/0!</v>
      </c>
      <c r="C90" s="421"/>
      <c r="D90" s="49"/>
      <c r="E90" s="49"/>
      <c r="F90" s="49"/>
      <c r="G90" s="49"/>
      <c r="H90" s="49"/>
      <c r="I90" s="49"/>
    </row>
    <row r="91" spans="1:10" ht="33" customHeight="1" x14ac:dyDescent="0.25">
      <c r="A91" s="57" t="s">
        <v>284</v>
      </c>
      <c r="B91" s="421" t="e">
        <f>'A4 Exploitation'!D304</f>
        <v>#DIV/0!</v>
      </c>
      <c r="C91" s="421"/>
      <c r="D91" s="49"/>
      <c r="E91" s="49"/>
      <c r="F91" s="49"/>
      <c r="G91" s="49"/>
      <c r="H91" s="49"/>
      <c r="I91" s="49"/>
    </row>
    <row r="92" spans="1:10" ht="33" customHeight="1" x14ac:dyDescent="0.25">
      <c r="A92" s="56" t="s">
        <v>285</v>
      </c>
      <c r="B92" s="421"/>
      <c r="C92" s="421"/>
      <c r="D92" s="49"/>
      <c r="E92" s="49"/>
      <c r="F92" s="49"/>
      <c r="G92" s="49"/>
      <c r="H92" s="49"/>
      <c r="I92" s="49"/>
    </row>
    <row r="93" spans="1:10" ht="33" customHeight="1" x14ac:dyDescent="0.25">
      <c r="A93" s="56" t="s">
        <v>286</v>
      </c>
      <c r="B93" s="421"/>
      <c r="C93" s="421"/>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0" t="s">
        <v>468</v>
      </c>
      <c r="C96" s="420"/>
      <c r="D96" s="49"/>
      <c r="E96" s="49"/>
      <c r="F96" s="49"/>
      <c r="G96" s="49"/>
      <c r="H96" s="49"/>
      <c r="I96" s="49"/>
      <c r="J96" s="48" t="str">
        <f>D18</f>
        <v>UHD Béni Khalled</v>
      </c>
    </row>
    <row r="97" spans="1:10" ht="33" customHeight="1" x14ac:dyDescent="0.25">
      <c r="A97" s="57" t="s">
        <v>281</v>
      </c>
      <c r="B97" s="421">
        <f>'A1 Exploitation'!D370</f>
        <v>0.67777777777777781</v>
      </c>
      <c r="C97" s="421"/>
      <c r="D97" s="49"/>
      <c r="E97" s="49"/>
      <c r="F97" s="49"/>
      <c r="G97" s="49"/>
      <c r="H97" s="49"/>
      <c r="I97" s="49"/>
    </row>
    <row r="98" spans="1:10" ht="33" customHeight="1" x14ac:dyDescent="0.25">
      <c r="A98" s="56" t="s">
        <v>282</v>
      </c>
      <c r="B98" s="421" t="e">
        <f>'A2 Exploitation'!D371</f>
        <v>#DIV/0!</v>
      </c>
      <c r="C98" s="421"/>
      <c r="D98" s="49"/>
      <c r="E98" s="49"/>
      <c r="F98" s="49"/>
      <c r="G98" s="49"/>
      <c r="H98" s="49"/>
      <c r="I98" s="49"/>
    </row>
    <row r="99" spans="1:10" ht="33" customHeight="1" x14ac:dyDescent="0.25">
      <c r="A99" s="57" t="s">
        <v>283</v>
      </c>
      <c r="B99" s="421" t="e">
        <f>'A3 Exploitation'!D371</f>
        <v>#DIV/0!</v>
      </c>
      <c r="C99" s="421"/>
      <c r="D99" s="49"/>
      <c r="E99" s="49"/>
      <c r="F99" s="49"/>
      <c r="G99" s="49"/>
      <c r="H99" s="49"/>
      <c r="I99" s="49"/>
    </row>
    <row r="100" spans="1:10" ht="33" customHeight="1" x14ac:dyDescent="0.25">
      <c r="A100" s="57" t="s">
        <v>284</v>
      </c>
      <c r="B100" s="421" t="e">
        <f>'A4 Exploitation'!D371</f>
        <v>#DIV/0!</v>
      </c>
      <c r="C100" s="421"/>
      <c r="D100" s="49"/>
      <c r="E100" s="49"/>
      <c r="F100" s="49"/>
      <c r="G100" s="49"/>
      <c r="H100" s="49"/>
      <c r="I100" s="49"/>
    </row>
    <row r="101" spans="1:10" ht="33" customHeight="1" x14ac:dyDescent="0.25">
      <c r="A101" s="56" t="s">
        <v>285</v>
      </c>
      <c r="B101" s="421"/>
      <c r="C101" s="421"/>
      <c r="D101" s="49"/>
      <c r="E101" s="49"/>
      <c r="F101" s="49"/>
      <c r="G101" s="49"/>
      <c r="H101" s="49"/>
      <c r="I101" s="49"/>
    </row>
    <row r="102" spans="1:10" ht="33" customHeight="1" x14ac:dyDescent="0.25">
      <c r="A102" s="56" t="s">
        <v>286</v>
      </c>
      <c r="B102" s="421"/>
      <c r="C102" s="421"/>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0" t="s">
        <v>469</v>
      </c>
      <c r="C105" s="420"/>
      <c r="D105" s="49"/>
      <c r="E105" s="49"/>
      <c r="F105" s="49"/>
      <c r="G105" s="49"/>
      <c r="H105" s="49"/>
      <c r="I105" s="49"/>
      <c r="J105" s="48" t="str">
        <f>D18</f>
        <v>UHD Béni Khalled</v>
      </c>
    </row>
    <row r="106" spans="1:10" ht="33" customHeight="1" x14ac:dyDescent="0.25">
      <c r="A106" s="57" t="s">
        <v>281</v>
      </c>
      <c r="B106" s="421">
        <f>'A1 Exploitation'!D428</f>
        <v>0.86842105263157898</v>
      </c>
      <c r="C106" s="421"/>
      <c r="D106" s="49"/>
      <c r="E106" s="49"/>
      <c r="F106" s="49"/>
      <c r="G106" s="49"/>
      <c r="H106" s="49"/>
      <c r="I106" s="49"/>
    </row>
    <row r="107" spans="1:10" ht="33" customHeight="1" x14ac:dyDescent="0.25">
      <c r="A107" s="56" t="s">
        <v>282</v>
      </c>
      <c r="B107" s="421" t="e">
        <f>'A2 Exploitation'!D429</f>
        <v>#DIV/0!</v>
      </c>
      <c r="C107" s="421"/>
      <c r="D107" s="49"/>
      <c r="E107" s="49"/>
      <c r="F107" s="49"/>
      <c r="G107" s="49"/>
      <c r="H107" s="49"/>
      <c r="I107" s="49"/>
    </row>
    <row r="108" spans="1:10" ht="33" customHeight="1" x14ac:dyDescent="0.25">
      <c r="A108" s="57" t="s">
        <v>283</v>
      </c>
      <c r="B108" s="421" t="e">
        <f>'A3 Exploitation'!D429</f>
        <v>#DIV/0!</v>
      </c>
      <c r="C108" s="421"/>
      <c r="D108" s="49"/>
      <c r="E108" s="49"/>
      <c r="F108" s="49"/>
      <c r="G108" s="49"/>
      <c r="H108" s="49"/>
      <c r="I108" s="49"/>
    </row>
    <row r="109" spans="1:10" ht="33" customHeight="1" x14ac:dyDescent="0.25">
      <c r="A109" s="57" t="s">
        <v>284</v>
      </c>
      <c r="B109" s="421" t="e">
        <f>'A4 Exploitation'!D429</f>
        <v>#DIV/0!</v>
      </c>
      <c r="C109" s="421"/>
      <c r="D109" s="49"/>
      <c r="E109" s="49"/>
      <c r="F109" s="49"/>
      <c r="G109" s="49"/>
      <c r="H109" s="49"/>
      <c r="I109" s="49"/>
    </row>
    <row r="110" spans="1:10" ht="33" customHeight="1" x14ac:dyDescent="0.25">
      <c r="A110" s="56" t="s">
        <v>285</v>
      </c>
      <c r="B110" s="421"/>
      <c r="C110" s="421"/>
      <c r="D110" s="49"/>
      <c r="E110" s="49"/>
      <c r="F110" s="49"/>
      <c r="G110" s="49"/>
      <c r="H110" s="49"/>
      <c r="I110" s="49"/>
    </row>
    <row r="111" spans="1:10" ht="33" customHeight="1" x14ac:dyDescent="0.25">
      <c r="A111" s="56" t="s">
        <v>286</v>
      </c>
      <c r="B111" s="421"/>
      <c r="C111" s="421"/>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0" t="s">
        <v>470</v>
      </c>
      <c r="C114" s="420"/>
      <c r="D114" s="49"/>
      <c r="E114" s="49"/>
      <c r="F114" s="49"/>
      <c r="G114" s="49"/>
      <c r="H114" s="49"/>
      <c r="I114" s="49"/>
      <c r="J114" s="48" t="str">
        <f>D18</f>
        <v>UHD Béni Khalled</v>
      </c>
    </row>
    <row r="115" spans="1:10" ht="33" customHeight="1" x14ac:dyDescent="0.25">
      <c r="A115" s="57" t="s">
        <v>281</v>
      </c>
      <c r="B115" s="421">
        <f>'A1 Exploitation'!D475</f>
        <v>0.94</v>
      </c>
      <c r="C115" s="421"/>
      <c r="D115" s="49"/>
      <c r="E115" s="49"/>
      <c r="F115" s="49"/>
      <c r="G115" s="49"/>
      <c r="H115" s="49"/>
      <c r="I115" s="49"/>
    </row>
    <row r="116" spans="1:10" ht="33" customHeight="1" x14ac:dyDescent="0.25">
      <c r="A116" s="56" t="s">
        <v>282</v>
      </c>
      <c r="B116" s="421" t="e">
        <f>'A2 Exploitation'!D476</f>
        <v>#DIV/0!</v>
      </c>
      <c r="C116" s="421"/>
      <c r="D116" s="49"/>
      <c r="E116" s="49"/>
      <c r="F116" s="49"/>
      <c r="G116" s="49"/>
      <c r="H116" s="49"/>
      <c r="I116" s="49"/>
    </row>
    <row r="117" spans="1:10" ht="33" customHeight="1" x14ac:dyDescent="0.25">
      <c r="A117" s="57" t="s">
        <v>283</v>
      </c>
      <c r="B117" s="421" t="e">
        <f>'A3 Exploitation'!D476</f>
        <v>#DIV/0!</v>
      </c>
      <c r="C117" s="421"/>
      <c r="D117" s="49"/>
      <c r="E117" s="49"/>
      <c r="F117" s="49"/>
      <c r="G117" s="49"/>
      <c r="H117" s="49"/>
      <c r="I117" s="49"/>
    </row>
    <row r="118" spans="1:10" ht="33" customHeight="1" x14ac:dyDescent="0.25">
      <c r="A118" s="57" t="s">
        <v>284</v>
      </c>
      <c r="B118" s="421" t="e">
        <f>'A4 Exploitation'!D476</f>
        <v>#DIV/0!</v>
      </c>
      <c r="C118" s="421"/>
      <c r="D118" s="49"/>
      <c r="E118" s="49"/>
      <c r="F118" s="49"/>
      <c r="G118" s="49"/>
      <c r="H118" s="49"/>
      <c r="I118" s="49"/>
    </row>
    <row r="119" spans="1:10" ht="33" customHeight="1" x14ac:dyDescent="0.25">
      <c r="A119" s="56" t="s">
        <v>285</v>
      </c>
      <c r="B119" s="421"/>
      <c r="C119" s="421"/>
      <c r="D119" s="49"/>
      <c r="E119" s="49"/>
      <c r="F119" s="49"/>
      <c r="G119" s="49"/>
      <c r="H119" s="49"/>
      <c r="I119" s="49"/>
    </row>
    <row r="120" spans="1:10" ht="33" customHeight="1" x14ac:dyDescent="0.25">
      <c r="A120" s="56" t="s">
        <v>286</v>
      </c>
      <c r="B120" s="421"/>
      <c r="C120" s="421"/>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0" t="s">
        <v>471</v>
      </c>
      <c r="C123" s="420"/>
      <c r="D123" s="49"/>
      <c r="E123" s="49"/>
      <c r="F123" s="49"/>
      <c r="G123" s="49"/>
      <c r="H123" s="49"/>
      <c r="I123" s="49"/>
      <c r="J123" s="48" t="str">
        <f>D18</f>
        <v>UHD Béni Khalled</v>
      </c>
    </row>
    <row r="124" spans="1:10" ht="33" customHeight="1" x14ac:dyDescent="0.25">
      <c r="A124" s="57" t="s">
        <v>281</v>
      </c>
      <c r="B124" s="421" t="e">
        <f>'A1 Exploitation'!D526</f>
        <v>#DIV/0!</v>
      </c>
      <c r="C124" s="421"/>
      <c r="D124" s="49"/>
      <c r="E124" s="49"/>
      <c r="F124" s="49"/>
      <c r="G124" s="49"/>
      <c r="H124" s="49"/>
      <c r="I124" s="49"/>
    </row>
    <row r="125" spans="1:10" ht="33" customHeight="1" x14ac:dyDescent="0.25">
      <c r="A125" s="56" t="s">
        <v>282</v>
      </c>
      <c r="B125" s="421" t="e">
        <f>'A2 Exploitation'!D527</f>
        <v>#DIV/0!</v>
      </c>
      <c r="C125" s="421"/>
      <c r="D125" s="49"/>
      <c r="E125" s="49"/>
      <c r="F125" s="49"/>
      <c r="G125" s="49"/>
      <c r="H125" s="49"/>
      <c r="I125" s="49"/>
    </row>
    <row r="126" spans="1:10" ht="33" customHeight="1" x14ac:dyDescent="0.25">
      <c r="A126" s="57" t="s">
        <v>283</v>
      </c>
      <c r="B126" s="421" t="e">
        <f>'A3 Exploitation'!D527</f>
        <v>#DIV/0!</v>
      </c>
      <c r="C126" s="421"/>
      <c r="D126" s="49"/>
      <c r="E126" s="49"/>
      <c r="F126" s="49"/>
      <c r="G126" s="49"/>
      <c r="H126" s="49"/>
      <c r="I126" s="49"/>
    </row>
    <row r="127" spans="1:10" ht="33" customHeight="1" x14ac:dyDescent="0.25">
      <c r="A127" s="57" t="s">
        <v>284</v>
      </c>
      <c r="B127" s="421" t="e">
        <f>'A4 Exploitation'!D527</f>
        <v>#DIV/0!</v>
      </c>
      <c r="C127" s="421"/>
      <c r="D127" s="49"/>
      <c r="E127" s="49"/>
      <c r="F127" s="49"/>
      <c r="G127" s="49"/>
      <c r="H127" s="49"/>
      <c r="I127" s="49"/>
    </row>
    <row r="128" spans="1:10" ht="33" customHeight="1" x14ac:dyDescent="0.25">
      <c r="A128" s="56" t="s">
        <v>285</v>
      </c>
      <c r="B128" s="421"/>
      <c r="C128" s="421"/>
      <c r="D128" s="49"/>
      <c r="E128" s="49"/>
      <c r="F128" s="49"/>
      <c r="G128" s="49"/>
      <c r="H128" s="49"/>
      <c r="I128" s="49"/>
    </row>
    <row r="129" spans="1:10" ht="33" customHeight="1" x14ac:dyDescent="0.25">
      <c r="A129" s="56" t="s">
        <v>286</v>
      </c>
      <c r="B129" s="421"/>
      <c r="C129" s="421"/>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0" t="s">
        <v>472</v>
      </c>
      <c r="C132" s="420"/>
      <c r="D132" s="49"/>
      <c r="E132" s="49"/>
      <c r="F132" s="49"/>
      <c r="G132" s="49"/>
      <c r="H132" s="49"/>
      <c r="I132" s="49"/>
      <c r="J132" s="48" t="str">
        <f>D18</f>
        <v>UHD Béni Khalled</v>
      </c>
    </row>
    <row r="133" spans="1:10" ht="33" customHeight="1" x14ac:dyDescent="0.25">
      <c r="A133" s="57" t="s">
        <v>281</v>
      </c>
      <c r="B133" s="421">
        <f>'A1 Exploitation'!D569</f>
        <v>0.95238095238095233</v>
      </c>
      <c r="C133" s="421"/>
      <c r="D133" s="49"/>
      <c r="E133" s="49"/>
      <c r="F133" s="49"/>
      <c r="G133" s="49"/>
      <c r="H133" s="49"/>
      <c r="I133" s="49"/>
    </row>
    <row r="134" spans="1:10" ht="33" customHeight="1" x14ac:dyDescent="0.25">
      <c r="A134" s="56" t="s">
        <v>282</v>
      </c>
      <c r="B134" s="421" t="e">
        <f>'A2 Exploitation'!D570</f>
        <v>#DIV/0!</v>
      </c>
      <c r="C134" s="421"/>
      <c r="D134" s="49"/>
      <c r="E134" s="49"/>
      <c r="F134" s="49"/>
      <c r="G134" s="49"/>
      <c r="H134" s="49"/>
      <c r="I134" s="49"/>
    </row>
    <row r="135" spans="1:10" ht="33" customHeight="1" x14ac:dyDescent="0.25">
      <c r="A135" s="57" t="s">
        <v>283</v>
      </c>
      <c r="B135" s="421" t="e">
        <f>'A3 Exploitation'!D570</f>
        <v>#DIV/0!</v>
      </c>
      <c r="C135" s="421"/>
      <c r="D135" s="49"/>
      <c r="E135" s="49"/>
      <c r="F135" s="49"/>
      <c r="G135" s="49"/>
      <c r="H135" s="49"/>
      <c r="I135" s="49"/>
    </row>
    <row r="136" spans="1:10" ht="33" customHeight="1" x14ac:dyDescent="0.25">
      <c r="A136" s="57" t="s">
        <v>284</v>
      </c>
      <c r="B136" s="421" t="e">
        <f>'A4 Exploitation'!D570</f>
        <v>#DIV/0!</v>
      </c>
      <c r="C136" s="421"/>
      <c r="D136" s="49"/>
      <c r="E136" s="49"/>
      <c r="F136" s="49"/>
      <c r="G136" s="49"/>
      <c r="H136" s="49"/>
      <c r="I136" s="49"/>
    </row>
    <row r="137" spans="1:10" ht="33" customHeight="1" x14ac:dyDescent="0.25">
      <c r="A137" s="56" t="s">
        <v>285</v>
      </c>
      <c r="B137" s="421"/>
      <c r="C137" s="421"/>
      <c r="D137" s="49"/>
      <c r="E137" s="49"/>
      <c r="F137" s="49"/>
      <c r="G137" s="49"/>
      <c r="H137" s="49"/>
      <c r="I137" s="49"/>
    </row>
    <row r="138" spans="1:10" ht="33" customHeight="1" x14ac:dyDescent="0.25">
      <c r="A138" s="56" t="s">
        <v>286</v>
      </c>
      <c r="B138" s="421"/>
      <c r="C138" s="421"/>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0" t="s">
        <v>291</v>
      </c>
      <c r="C141" s="420"/>
      <c r="D141" s="49"/>
      <c r="E141" s="49"/>
      <c r="F141" s="49"/>
      <c r="G141" s="49"/>
      <c r="H141" s="49"/>
      <c r="I141" s="49"/>
      <c r="J141" s="48" t="str">
        <f>D18</f>
        <v>UHD Béni Khalled</v>
      </c>
    </row>
    <row r="142" spans="1:10" ht="33" customHeight="1" x14ac:dyDescent="0.25">
      <c r="A142" s="57" t="s">
        <v>281</v>
      </c>
      <c r="B142" s="421">
        <f>'A1 Exploitation'!D609</f>
        <v>0.94736842105263153</v>
      </c>
      <c r="C142" s="421"/>
      <c r="D142" s="49"/>
      <c r="E142" s="49"/>
      <c r="F142" s="49"/>
      <c r="G142" s="49"/>
      <c r="H142" s="49"/>
      <c r="I142" s="49"/>
    </row>
    <row r="143" spans="1:10" ht="33" customHeight="1" x14ac:dyDescent="0.25">
      <c r="A143" s="56" t="s">
        <v>282</v>
      </c>
      <c r="B143" s="421" t="e">
        <f>'A2 Exploitation'!D610</f>
        <v>#DIV/0!</v>
      </c>
      <c r="C143" s="421"/>
      <c r="D143" s="49"/>
      <c r="E143" s="49"/>
      <c r="F143" s="49"/>
      <c r="G143" s="49"/>
      <c r="H143" s="49"/>
      <c r="I143" s="49"/>
    </row>
    <row r="144" spans="1:10" ht="33" customHeight="1" x14ac:dyDescent="0.25">
      <c r="A144" s="57" t="s">
        <v>283</v>
      </c>
      <c r="B144" s="421" t="e">
        <f>'A3 Exploitation'!D610</f>
        <v>#DIV/0!</v>
      </c>
      <c r="C144" s="421"/>
      <c r="D144" s="49"/>
      <c r="E144" s="49"/>
      <c r="F144" s="49"/>
      <c r="G144" s="49"/>
      <c r="H144" s="49"/>
      <c r="I144" s="49"/>
    </row>
    <row r="145" spans="1:10" ht="33" customHeight="1" x14ac:dyDescent="0.25">
      <c r="A145" s="57" t="s">
        <v>284</v>
      </c>
      <c r="B145" s="421" t="e">
        <f>'A4 Exploitation'!D610</f>
        <v>#DIV/0!</v>
      </c>
      <c r="C145" s="421"/>
      <c r="D145" s="49"/>
      <c r="E145" s="49"/>
      <c r="F145" s="49"/>
      <c r="G145" s="49"/>
      <c r="H145" s="49"/>
      <c r="I145" s="49"/>
    </row>
    <row r="146" spans="1:10" ht="33" customHeight="1" x14ac:dyDescent="0.25">
      <c r="A146" s="56" t="s">
        <v>285</v>
      </c>
      <c r="B146" s="421"/>
      <c r="C146" s="421"/>
      <c r="D146" s="49"/>
      <c r="E146" s="49"/>
      <c r="F146" s="49"/>
      <c r="G146" s="49"/>
      <c r="H146" s="49"/>
      <c r="I146" s="49"/>
    </row>
    <row r="147" spans="1:10" ht="33" customHeight="1" x14ac:dyDescent="0.25">
      <c r="A147" s="56" t="s">
        <v>286</v>
      </c>
      <c r="B147" s="421"/>
      <c r="C147" s="421"/>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0" t="s">
        <v>292</v>
      </c>
      <c r="C150" s="420"/>
      <c r="D150" s="49"/>
      <c r="E150" s="49"/>
      <c r="F150" s="49"/>
      <c r="G150" s="49"/>
      <c r="H150" s="49"/>
      <c r="I150" s="49"/>
      <c r="J150" s="48" t="str">
        <f>D18</f>
        <v>UHD Béni Khalled</v>
      </c>
    </row>
    <row r="151" spans="1:10" ht="33" customHeight="1" x14ac:dyDescent="0.25">
      <c r="A151" s="57" t="s">
        <v>281</v>
      </c>
      <c r="B151" s="421">
        <f>'A1 Exploitation'!D672</f>
        <v>0.97222222222222221</v>
      </c>
      <c r="C151" s="421"/>
      <c r="D151" s="49"/>
      <c r="E151" s="49"/>
      <c r="F151" s="49"/>
      <c r="G151" s="49"/>
      <c r="H151" s="49"/>
      <c r="I151" s="49"/>
    </row>
    <row r="152" spans="1:10" ht="33" customHeight="1" x14ac:dyDescent="0.25">
      <c r="A152" s="56" t="s">
        <v>282</v>
      </c>
      <c r="B152" s="421" t="e">
        <f>'A2 Exploitation'!D673</f>
        <v>#DIV/0!</v>
      </c>
      <c r="C152" s="421"/>
      <c r="D152" s="49"/>
      <c r="E152" s="49"/>
      <c r="F152" s="49"/>
      <c r="G152" s="49"/>
      <c r="H152" s="49"/>
      <c r="I152" s="49"/>
    </row>
    <row r="153" spans="1:10" ht="33" customHeight="1" x14ac:dyDescent="0.25">
      <c r="A153" s="57" t="s">
        <v>283</v>
      </c>
      <c r="B153" s="421" t="e">
        <f>'A3 Exploitation'!D673</f>
        <v>#DIV/0!</v>
      </c>
      <c r="C153" s="421"/>
      <c r="D153" s="49"/>
      <c r="E153" s="49"/>
      <c r="F153" s="49"/>
      <c r="G153" s="49"/>
      <c r="H153" s="49"/>
      <c r="I153" s="49"/>
    </row>
    <row r="154" spans="1:10" ht="33" customHeight="1" x14ac:dyDescent="0.25">
      <c r="A154" s="57" t="s">
        <v>284</v>
      </c>
      <c r="B154" s="421" t="e">
        <f>'A4 Exploitation'!D673</f>
        <v>#DIV/0!</v>
      </c>
      <c r="C154" s="421"/>
      <c r="D154" s="49"/>
      <c r="E154" s="49"/>
      <c r="F154" s="49"/>
      <c r="G154" s="49"/>
      <c r="H154" s="49"/>
      <c r="I154" s="49"/>
    </row>
    <row r="155" spans="1:10" ht="33" customHeight="1" x14ac:dyDescent="0.25">
      <c r="A155" s="56" t="s">
        <v>285</v>
      </c>
      <c r="B155" s="421"/>
      <c r="C155" s="421"/>
      <c r="D155" s="49"/>
      <c r="E155" s="49"/>
      <c r="F155" s="49"/>
      <c r="G155" s="49"/>
      <c r="H155" s="49"/>
      <c r="I155" s="49"/>
    </row>
    <row r="156" spans="1:10" ht="33" customHeight="1" x14ac:dyDescent="0.25">
      <c r="A156" s="56" t="s">
        <v>286</v>
      </c>
      <c r="B156" s="421"/>
      <c r="C156" s="421"/>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4"/>
      <c r="C159" s="424"/>
      <c r="D159" s="49"/>
      <c r="E159" s="49"/>
      <c r="F159" s="49"/>
      <c r="G159" s="49"/>
      <c r="H159" s="49"/>
      <c r="I159" s="49"/>
    </row>
    <row r="160" spans="1:10" ht="33" customHeight="1" x14ac:dyDescent="0.25">
      <c r="A160" s="56" t="s">
        <v>279</v>
      </c>
      <c r="B160" s="420" t="s">
        <v>473</v>
      </c>
      <c r="C160" s="420"/>
      <c r="D160" s="49"/>
      <c r="E160" s="49"/>
      <c r="F160" s="49"/>
      <c r="G160" s="49"/>
      <c r="H160" s="49"/>
      <c r="I160" s="49"/>
      <c r="J160" s="48" t="str">
        <f>D18</f>
        <v>UHD Béni Khalled</v>
      </c>
    </row>
    <row r="161" spans="1:10" ht="33" customHeight="1" x14ac:dyDescent="0.25">
      <c r="A161" s="57" t="s">
        <v>281</v>
      </c>
      <c r="B161" s="421">
        <f>'A1 Exploitation'!D701</f>
        <v>0.9375</v>
      </c>
      <c r="C161" s="421"/>
      <c r="D161" s="49"/>
      <c r="E161" s="49"/>
      <c r="F161" s="49"/>
      <c r="G161" s="49"/>
      <c r="H161" s="49"/>
      <c r="I161" s="49"/>
    </row>
    <row r="162" spans="1:10" ht="33" customHeight="1" x14ac:dyDescent="0.25">
      <c r="A162" s="56" t="s">
        <v>282</v>
      </c>
      <c r="B162" s="421" t="e">
        <f>'A2 Exploitation'!D702</f>
        <v>#DIV/0!</v>
      </c>
      <c r="C162" s="421"/>
      <c r="D162" s="49"/>
      <c r="E162" s="49"/>
      <c r="F162" s="49"/>
      <c r="G162" s="49"/>
      <c r="H162" s="49"/>
      <c r="I162" s="49"/>
    </row>
    <row r="163" spans="1:10" ht="33" customHeight="1" x14ac:dyDescent="0.25">
      <c r="A163" s="57" t="s">
        <v>283</v>
      </c>
      <c r="B163" s="421" t="e">
        <f>'A3 Exploitation'!D702</f>
        <v>#DIV/0!</v>
      </c>
      <c r="C163" s="421"/>
      <c r="D163" s="49"/>
      <c r="E163" s="49"/>
      <c r="F163" s="49"/>
      <c r="G163" s="49"/>
      <c r="H163" s="49"/>
      <c r="I163" s="49"/>
    </row>
    <row r="164" spans="1:10" ht="33" customHeight="1" x14ac:dyDescent="0.25">
      <c r="A164" s="57" t="s">
        <v>284</v>
      </c>
      <c r="B164" s="421" t="e">
        <f>'A4 Exploitation'!D702</f>
        <v>#DIV/0!</v>
      </c>
      <c r="C164" s="421"/>
    </row>
    <row r="165" spans="1:10" ht="33" customHeight="1" x14ac:dyDescent="0.25">
      <c r="A165" s="56" t="s">
        <v>285</v>
      </c>
      <c r="B165" s="421"/>
      <c r="C165" s="421"/>
    </row>
    <row r="166" spans="1:10" ht="18" x14ac:dyDescent="0.25">
      <c r="A166" s="56" t="s">
        <v>286</v>
      </c>
      <c r="B166" s="421"/>
      <c r="C166" s="421"/>
    </row>
    <row r="167" spans="1:10" ht="18.75" x14ac:dyDescent="0.25">
      <c r="A167" s="60"/>
      <c r="B167" s="53"/>
      <c r="C167" s="53"/>
    </row>
    <row r="168" spans="1:10" ht="33" customHeight="1" x14ac:dyDescent="0.25">
      <c r="A168" s="60"/>
      <c r="B168" s="53"/>
      <c r="C168" s="53"/>
    </row>
    <row r="169" spans="1:10" ht="33" customHeight="1" x14ac:dyDescent="0.25">
      <c r="A169" s="56" t="s">
        <v>279</v>
      </c>
      <c r="B169" s="420" t="s">
        <v>474</v>
      </c>
      <c r="C169" s="420"/>
      <c r="J169" s="48" t="str">
        <f>D18</f>
        <v>UHD Béni Khalled</v>
      </c>
    </row>
    <row r="170" spans="1:10" ht="33" customHeight="1" x14ac:dyDescent="0.25">
      <c r="A170" s="57" t="s">
        <v>281</v>
      </c>
      <c r="B170" s="421">
        <f>'A1 Exploitation'!D725</f>
        <v>1</v>
      </c>
      <c r="C170" s="421"/>
    </row>
    <row r="171" spans="1:10" ht="33" customHeight="1" x14ac:dyDescent="0.25">
      <c r="A171" s="56" t="s">
        <v>282</v>
      </c>
      <c r="B171" s="421" t="e">
        <f>'A2 Exploitation'!D726</f>
        <v>#DIV/0!</v>
      </c>
      <c r="C171" s="421"/>
    </row>
    <row r="172" spans="1:10" ht="33" customHeight="1" x14ac:dyDescent="0.25">
      <c r="A172" s="57" t="s">
        <v>283</v>
      </c>
      <c r="B172" s="421" t="e">
        <f>'A3 Exploitation'!D726</f>
        <v>#DIV/0!</v>
      </c>
      <c r="C172" s="421"/>
    </row>
    <row r="173" spans="1:10" ht="33" customHeight="1" x14ac:dyDescent="0.25">
      <c r="A173" s="57" t="s">
        <v>284</v>
      </c>
      <c r="B173" s="421" t="e">
        <f>'A4 Exploitation'!D726</f>
        <v>#DIV/0!</v>
      </c>
      <c r="C173" s="421"/>
    </row>
    <row r="174" spans="1:10" ht="33" customHeight="1" x14ac:dyDescent="0.25">
      <c r="A174" s="56" t="s">
        <v>285</v>
      </c>
      <c r="B174" s="421"/>
      <c r="C174" s="421"/>
    </row>
    <row r="175" spans="1:10" ht="18" x14ac:dyDescent="0.25">
      <c r="A175" s="56" t="s">
        <v>286</v>
      </c>
      <c r="B175" s="421"/>
      <c r="C175" s="421"/>
    </row>
    <row r="176" spans="1:10" ht="18.75" x14ac:dyDescent="0.25">
      <c r="A176" s="60"/>
      <c r="B176" s="53"/>
      <c r="C176" s="53"/>
    </row>
    <row r="177" spans="1:10" ht="33" customHeight="1" x14ac:dyDescent="0.25">
      <c r="A177" s="60"/>
      <c r="B177" s="53"/>
      <c r="C177" s="53"/>
    </row>
    <row r="178" spans="1:10" ht="33" customHeight="1" x14ac:dyDescent="0.25">
      <c r="A178" s="56" t="s">
        <v>279</v>
      </c>
      <c r="B178" s="420" t="s">
        <v>293</v>
      </c>
      <c r="C178" s="420"/>
      <c r="J178" s="48" t="str">
        <f>D18</f>
        <v>UHD Béni Khalled</v>
      </c>
    </row>
    <row r="179" spans="1:10" ht="33" customHeight="1" x14ac:dyDescent="0.25">
      <c r="A179" s="57" t="s">
        <v>281</v>
      </c>
      <c r="B179" s="421">
        <f>'A1 Technique'!D199</f>
        <v>0.92924528301886788</v>
      </c>
      <c r="C179" s="421"/>
    </row>
    <row r="180" spans="1:10" ht="33" customHeight="1" x14ac:dyDescent="0.25">
      <c r="A180" s="56" t="s">
        <v>282</v>
      </c>
      <c r="B180" s="421" t="e">
        <f>'A2 Technique'!D199</f>
        <v>#DIV/0!</v>
      </c>
      <c r="C180" s="421"/>
    </row>
    <row r="181" spans="1:10" ht="33" customHeight="1" x14ac:dyDescent="0.25">
      <c r="A181" s="57" t="s">
        <v>283</v>
      </c>
      <c r="B181" s="421" t="e">
        <f>'A3 Technique'!D199</f>
        <v>#DIV/0!</v>
      </c>
      <c r="C181" s="421"/>
    </row>
    <row r="182" spans="1:10" ht="33" customHeight="1" x14ac:dyDescent="0.25">
      <c r="A182" s="57" t="s">
        <v>284</v>
      </c>
      <c r="B182" s="421" t="e">
        <f>'A4 Technique'!D199</f>
        <v>#DIV/0!</v>
      </c>
      <c r="C182" s="421"/>
    </row>
    <row r="183" spans="1:10" ht="33" customHeight="1" x14ac:dyDescent="0.25">
      <c r="A183" s="56" t="s">
        <v>285</v>
      </c>
      <c r="B183" s="421"/>
      <c r="C183" s="421"/>
    </row>
    <row r="184" spans="1:10" ht="18" x14ac:dyDescent="0.25">
      <c r="A184" s="56" t="s">
        <v>286</v>
      </c>
      <c r="B184" s="421"/>
      <c r="C184" s="42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tabSelected="1" view="pageBreakPreview" zoomScale="60" zoomScaleNormal="100" workbookViewId="0">
      <selection activeCell="D24" sqref="D2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1"/>
      <c r="E1" s="451"/>
      <c r="F1" s="451"/>
      <c r="G1" s="451"/>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2" t="s">
        <v>151</v>
      </c>
      <c r="B7" s="452"/>
      <c r="C7" s="452"/>
      <c r="D7" s="452"/>
      <c r="E7" s="452"/>
      <c r="F7" s="452"/>
      <c r="G7" s="111"/>
    </row>
    <row r="8" spans="1:7" ht="22.5" x14ac:dyDescent="0.45">
      <c r="A8" s="453" t="str">
        <f>'Page de garde'!D18</f>
        <v>UHD Béni Khalled</v>
      </c>
      <c r="B8" s="453"/>
      <c r="C8" s="453"/>
      <c r="D8" s="453"/>
      <c r="E8" s="453"/>
      <c r="F8" s="453"/>
      <c r="G8" s="111"/>
    </row>
    <row r="9" spans="1:7" ht="22.5" x14ac:dyDescent="0.45">
      <c r="A9" s="112" t="s">
        <v>39</v>
      </c>
      <c r="B9" s="454" t="s">
        <v>475</v>
      </c>
      <c r="C9" s="454"/>
      <c r="D9" s="454"/>
      <c r="E9" s="454"/>
      <c r="F9" s="454"/>
      <c r="G9" s="111"/>
    </row>
    <row r="10" spans="1:7" ht="22.5" x14ac:dyDescent="0.45">
      <c r="A10" s="113" t="s">
        <v>41</v>
      </c>
      <c r="B10" s="455" t="s">
        <v>476</v>
      </c>
      <c r="C10" s="455"/>
      <c r="D10" s="455"/>
      <c r="E10" s="455"/>
      <c r="F10" s="455"/>
      <c r="G10" s="111"/>
    </row>
    <row r="11" spans="1:7" ht="22.5" x14ac:dyDescent="0.45">
      <c r="A11" s="112" t="s">
        <v>40</v>
      </c>
      <c r="B11" s="450">
        <v>43518</v>
      </c>
      <c r="C11" s="450"/>
      <c r="D11" s="450"/>
      <c r="E11" s="450"/>
      <c r="F11" s="450"/>
      <c r="G11" s="111"/>
    </row>
    <row r="12" spans="1:7" ht="22.5" x14ac:dyDescent="0.45">
      <c r="A12" s="112" t="s">
        <v>200</v>
      </c>
      <c r="B12" s="456">
        <f>D729</f>
        <v>0.8666666666666667</v>
      </c>
      <c r="C12" s="456"/>
      <c r="D12" s="456"/>
      <c r="E12" s="456"/>
      <c r="F12" s="456"/>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43518</v>
      </c>
      <c r="B16" s="117"/>
      <c r="C16" s="117"/>
      <c r="D16" s="117"/>
      <c r="E16" s="117"/>
      <c r="F16" s="117"/>
      <c r="G16" s="114"/>
    </row>
    <row r="17" spans="1:8" ht="16.5" customHeight="1" x14ac:dyDescent="0.4">
      <c r="A17" s="429" t="s">
        <v>28</v>
      </c>
      <c r="B17" s="430" t="s">
        <v>29</v>
      </c>
      <c r="C17" s="430"/>
      <c r="D17" s="430" t="s">
        <v>42</v>
      </c>
      <c r="E17" s="431" t="s">
        <v>266</v>
      </c>
      <c r="F17" s="431" t="s">
        <v>300</v>
      </c>
      <c r="G17" s="114"/>
    </row>
    <row r="18" spans="1:8" ht="16.5" customHeight="1" x14ac:dyDescent="0.4">
      <c r="A18" s="429"/>
      <c r="B18" s="118" t="s">
        <v>32</v>
      </c>
      <c r="C18" s="118" t="s">
        <v>31</v>
      </c>
      <c r="D18" s="430"/>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t="s">
        <v>30</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485</v>
      </c>
      <c r="E39" s="123" t="s">
        <v>513</v>
      </c>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0.94117647058823528</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43518</v>
      </c>
      <c r="B51" s="114"/>
      <c r="C51" s="135"/>
      <c r="D51" s="114"/>
      <c r="E51" s="108"/>
      <c r="F51" s="114"/>
      <c r="G51" s="114"/>
    </row>
    <row r="52" spans="1:7" ht="21" x14ac:dyDescent="0.4">
      <c r="A52" s="429" t="s">
        <v>28</v>
      </c>
      <c r="B52" s="430" t="s">
        <v>29</v>
      </c>
      <c r="C52" s="430"/>
      <c r="D52" s="430" t="s">
        <v>42</v>
      </c>
      <c r="E52" s="431" t="s">
        <v>266</v>
      </c>
      <c r="F52" s="431" t="s">
        <v>302</v>
      </c>
      <c r="G52" s="129"/>
    </row>
    <row r="53" spans="1:7" ht="21" x14ac:dyDescent="0.4">
      <c r="A53" s="429"/>
      <c r="B53" s="118" t="s">
        <v>32</v>
      </c>
      <c r="C53" s="118" t="s">
        <v>31</v>
      </c>
      <c r="D53" s="430"/>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08"/>
      <c r="B64" s="509"/>
      <c r="C64" s="509"/>
      <c r="D64" s="509"/>
      <c r="E64" s="509"/>
      <c r="F64" s="509"/>
      <c r="G64" s="509"/>
    </row>
    <row r="65" spans="1:7" ht="43.5" customHeight="1" x14ac:dyDescent="0.4">
      <c r="A65" s="442" t="s">
        <v>351</v>
      </c>
      <c r="B65" s="442"/>
      <c r="C65" s="442"/>
      <c r="D65" s="442"/>
      <c r="E65" s="442"/>
      <c r="F65" s="442"/>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63"/>
      <c r="B83" s="463"/>
      <c r="C83" s="463"/>
      <c r="D83" s="463"/>
      <c r="E83" s="463"/>
      <c r="F83" s="463"/>
      <c r="G83" s="463"/>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2"/>
      <c r="B103" s="510"/>
      <c r="C103" s="510"/>
      <c r="D103" s="510"/>
      <c r="E103" s="510"/>
      <c r="F103" s="516"/>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7"/>
      <c r="B111" s="518"/>
      <c r="C111" s="518"/>
      <c r="D111" s="518"/>
      <c r="E111" s="518"/>
      <c r="F111" s="519"/>
      <c r="G111" s="129"/>
    </row>
    <row r="112" spans="1:7" s="80" customFormat="1" ht="39.75" customHeight="1" x14ac:dyDescent="0.4">
      <c r="A112" s="442" t="s">
        <v>391</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0"/>
      <c r="B120" s="510"/>
      <c r="C120" s="510"/>
      <c r="D120" s="510"/>
      <c r="E120" s="510"/>
      <c r="F120" s="510"/>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2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1"/>
      <c r="B132" s="511"/>
      <c r="C132" s="511"/>
      <c r="D132" s="511"/>
      <c r="E132" s="511"/>
      <c r="F132" s="511"/>
      <c r="G132" s="114"/>
    </row>
    <row r="133" spans="1:16384" ht="22.5" customHeight="1" x14ac:dyDescent="0.4">
      <c r="A133" s="444" t="s">
        <v>425</v>
      </c>
      <c r="B133" s="444"/>
      <c r="C133" s="444"/>
      <c r="D133" s="444"/>
      <c r="E133" s="444"/>
      <c r="F133" s="444"/>
      <c r="G133" s="114"/>
    </row>
    <row r="134" spans="1:16384" s="258" customFormat="1" ht="22.5" customHeight="1" x14ac:dyDescent="0.4">
      <c r="A134" s="445"/>
      <c r="B134" s="445"/>
      <c r="C134" s="445"/>
      <c r="D134" s="445"/>
      <c r="E134" s="445"/>
      <c r="F134" s="445"/>
      <c r="G134" s="114"/>
    </row>
    <row r="135" spans="1:16384" s="326" customFormat="1" ht="22.5" customHeight="1" x14ac:dyDescent="0.25">
      <c r="A135" s="429" t="s">
        <v>28</v>
      </c>
      <c r="B135" s="430" t="s">
        <v>29</v>
      </c>
      <c r="C135" s="430"/>
      <c r="D135" s="430" t="s">
        <v>42</v>
      </c>
      <c r="E135" s="431" t="s">
        <v>266</v>
      </c>
      <c r="F135" s="431" t="s">
        <v>302</v>
      </c>
    </row>
    <row r="136" spans="1:16384" s="326" customFormat="1" ht="22.5" customHeight="1" x14ac:dyDescent="0.25">
      <c r="A136" s="429"/>
      <c r="B136" s="118" t="s">
        <v>32</v>
      </c>
      <c r="C136" s="118" t="s">
        <v>31</v>
      </c>
      <c r="D136" s="430"/>
      <c r="E136" s="431"/>
      <c r="F136" s="431"/>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446" t="s">
        <v>462</v>
      </c>
      <c r="B138" s="446"/>
      <c r="C138" s="446"/>
      <c r="D138" s="446"/>
      <c r="E138" s="446"/>
      <c r="F138" s="446"/>
      <c r="G138" s="114"/>
    </row>
    <row r="139" spans="1:16384" ht="22.5" x14ac:dyDescent="0.4">
      <c r="A139" s="349" t="s">
        <v>50</v>
      </c>
      <c r="B139" s="122">
        <v>2</v>
      </c>
      <c r="C139" s="143" t="str">
        <f>IF(B139=0, -10, IF(B139=1, -5, "0"))</f>
        <v>0</v>
      </c>
      <c r="D139" s="549"/>
      <c r="E139" s="200"/>
      <c r="F139" s="123"/>
      <c r="G139" s="114"/>
    </row>
    <row r="140" spans="1:16384" ht="63" x14ac:dyDescent="0.4">
      <c r="A140" s="125" t="s">
        <v>334</v>
      </c>
      <c r="B140" s="122">
        <v>0</v>
      </c>
      <c r="C140" s="125"/>
      <c r="D140" s="125" t="s">
        <v>538</v>
      </c>
      <c r="E140" s="125" t="s">
        <v>539</v>
      </c>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505" t="s">
        <v>350</v>
      </c>
      <c r="B146" s="505"/>
      <c r="C146" s="505"/>
      <c r="D146" s="505"/>
      <c r="E146" s="505"/>
      <c r="F146" s="505"/>
      <c r="G146" s="114"/>
    </row>
    <row r="147" spans="1:7" ht="84" x14ac:dyDescent="0.4">
      <c r="A147" s="306" t="s">
        <v>334</v>
      </c>
      <c r="B147" s="318">
        <v>0</v>
      </c>
      <c r="C147" s="306"/>
      <c r="D147" s="306" t="s">
        <v>537</v>
      </c>
      <c r="E147" s="306" t="s">
        <v>504</v>
      </c>
      <c r="F147" s="322"/>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t="s">
        <v>30</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84" x14ac:dyDescent="0.4">
      <c r="A161" s="121" t="s">
        <v>403</v>
      </c>
      <c r="B161" s="318">
        <v>0</v>
      </c>
      <c r="C161" s="296"/>
      <c r="D161" s="125" t="s">
        <v>502</v>
      </c>
      <c r="E161" s="125" t="s">
        <v>503</v>
      </c>
      <c r="F161" s="322"/>
      <c r="G161" s="114"/>
    </row>
    <row r="162" spans="1:7" ht="42" x14ac:dyDescent="0.4">
      <c r="A162" s="125" t="s">
        <v>341</v>
      </c>
      <c r="B162" s="318" t="s">
        <v>30</v>
      </c>
      <c r="C162" s="125"/>
      <c r="D162" s="125"/>
      <c r="E162" s="125"/>
      <c r="F162" s="322"/>
      <c r="G162" s="114"/>
    </row>
    <row r="163" spans="1:7" ht="42" x14ac:dyDescent="0.4">
      <c r="A163" s="125" t="s">
        <v>375</v>
      </c>
      <c r="B163" s="318" t="s">
        <v>30</v>
      </c>
      <c r="C163" s="125"/>
      <c r="D163" s="125"/>
      <c r="E163" s="125"/>
      <c r="F163" s="322"/>
      <c r="G163" s="114"/>
    </row>
    <row r="164" spans="1:7" s="258" customFormat="1" ht="21" x14ac:dyDescent="0.4">
      <c r="A164" s="512"/>
      <c r="B164" s="510"/>
      <c r="C164" s="510"/>
      <c r="D164" s="510"/>
      <c r="E164" s="510"/>
      <c r="F164" s="510"/>
      <c r="G164" s="114"/>
    </row>
    <row r="165" spans="1:7" s="258" customFormat="1" ht="32.25" customHeight="1" x14ac:dyDescent="0.4">
      <c r="A165" s="446" t="s">
        <v>463</v>
      </c>
      <c r="B165" s="446"/>
      <c r="C165" s="446"/>
      <c r="D165" s="446"/>
      <c r="E165" s="446"/>
      <c r="F165" s="446"/>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21" x14ac:dyDescent="0.4">
      <c r="A171" s="125" t="s">
        <v>410</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513"/>
      <c r="B175" s="514"/>
      <c r="C175" s="514"/>
      <c r="D175" s="514"/>
      <c r="E175" s="514"/>
      <c r="F175" s="514"/>
      <c r="G175" s="114"/>
    </row>
    <row r="176" spans="1:7" ht="32.25" customHeight="1" x14ac:dyDescent="0.4">
      <c r="A176" s="446" t="s">
        <v>311</v>
      </c>
      <c r="B176" s="446"/>
      <c r="C176" s="446"/>
      <c r="D176" s="446"/>
      <c r="E176" s="446"/>
      <c r="F176" s="446"/>
      <c r="G176" s="114"/>
    </row>
    <row r="177" spans="1:7" ht="42" x14ac:dyDescent="0.4">
      <c r="A177" s="121" t="s">
        <v>348</v>
      </c>
      <c r="B177" s="122">
        <v>0</v>
      </c>
      <c r="C177" s="121"/>
      <c r="D177" s="121" t="s">
        <v>485</v>
      </c>
      <c r="E177" s="121" t="s">
        <v>486</v>
      </c>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v>2</v>
      </c>
      <c r="C182" s="125"/>
      <c r="D182" s="125"/>
      <c r="E182" s="125"/>
      <c r="F182" s="322"/>
      <c r="G182" s="114"/>
    </row>
    <row r="183" spans="1:7" ht="21" x14ac:dyDescent="0.4">
      <c r="A183" s="125" t="s">
        <v>407</v>
      </c>
      <c r="B183" s="122">
        <v>2</v>
      </c>
      <c r="C183" s="125"/>
      <c r="D183" s="125"/>
      <c r="E183" s="125"/>
      <c r="F183" s="322"/>
      <c r="G183" s="114"/>
    </row>
    <row r="184" spans="1:7" s="258" customFormat="1" ht="21" x14ac:dyDescent="0.4">
      <c r="A184" s="125" t="s">
        <v>423</v>
      </c>
      <c r="B184" s="122">
        <v>2</v>
      </c>
      <c r="C184" s="121"/>
      <c r="D184" s="411">
        <v>1</v>
      </c>
      <c r="E184" s="121"/>
      <c r="F184" s="322"/>
      <c r="G184" s="114"/>
    </row>
    <row r="185" spans="1:7" s="258" customFormat="1" ht="22.5" x14ac:dyDescent="0.4">
      <c r="A185" s="292" t="s">
        <v>439</v>
      </c>
      <c r="B185" s="506"/>
      <c r="C185" s="507"/>
      <c r="D185" s="309">
        <f>SUM(B147:C163,B177:C184,B166:C174,B139:C144)</f>
        <v>64</v>
      </c>
      <c r="E185" s="108"/>
      <c r="F185" s="114"/>
      <c r="G185" s="114"/>
    </row>
    <row r="186" spans="1:7" s="258" customFormat="1" ht="22.5" x14ac:dyDescent="0.4">
      <c r="A186" s="292" t="s">
        <v>440</v>
      </c>
      <c r="B186" s="278"/>
      <c r="C186" s="279"/>
      <c r="D186" s="280">
        <f>D185/(COUNT(B139:C144,B147:C163,B166:C174,B177:C184)*2)</f>
        <v>0.88888888888888884</v>
      </c>
      <c r="E186" s="108"/>
      <c r="F186" s="114"/>
      <c r="G186" s="114"/>
    </row>
    <row r="187" spans="1:7" ht="21" x14ac:dyDescent="0.4">
      <c r="A187" s="515"/>
      <c r="B187" s="515"/>
      <c r="C187" s="515"/>
      <c r="D187" s="515"/>
      <c r="E187" s="515"/>
      <c r="F187" s="515"/>
      <c r="G187" s="114"/>
    </row>
    <row r="188" spans="1:7" ht="22.5" x14ac:dyDescent="0.45">
      <c r="A188" s="115" t="s">
        <v>100</v>
      </c>
      <c r="B188" s="115"/>
      <c r="C188" s="115"/>
      <c r="D188" s="115"/>
      <c r="E188" s="115"/>
      <c r="F188" s="115"/>
      <c r="G188" s="114"/>
    </row>
    <row r="189" spans="1:7" ht="21" x14ac:dyDescent="0.4">
      <c r="A189" s="156">
        <f>B11</f>
        <v>43518</v>
      </c>
      <c r="B189" s="114"/>
      <c r="C189" s="135"/>
      <c r="D189" s="114"/>
      <c r="E189" s="108"/>
      <c r="F189" s="114"/>
      <c r="G189" s="114"/>
    </row>
    <row r="190" spans="1:7" ht="21" x14ac:dyDescent="0.4">
      <c r="A190" s="429" t="s">
        <v>28</v>
      </c>
      <c r="B190" s="430" t="s">
        <v>29</v>
      </c>
      <c r="C190" s="430"/>
      <c r="D190" s="430" t="s">
        <v>42</v>
      </c>
      <c r="E190" s="431" t="s">
        <v>266</v>
      </c>
      <c r="F190" s="431" t="s">
        <v>302</v>
      </c>
      <c r="G190" s="114"/>
    </row>
    <row r="191" spans="1:7" ht="21" x14ac:dyDescent="0.4">
      <c r="A191" s="429"/>
      <c r="B191" s="118" t="s">
        <v>32</v>
      </c>
      <c r="C191" s="118" t="s">
        <v>31</v>
      </c>
      <c r="D191" s="430"/>
      <c r="E191" s="431"/>
      <c r="F191" s="431"/>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t="s">
        <v>30</v>
      </c>
      <c r="C198" s="142" t="str">
        <f>IF(B198=0, -2, "0")</f>
        <v>0</v>
      </c>
      <c r="D198" s="191"/>
      <c r="E198" s="124"/>
      <c r="F198" s="123"/>
      <c r="G198" s="114"/>
    </row>
    <row r="199" spans="1:7" ht="21" x14ac:dyDescent="0.4">
      <c r="A199" s="157" t="s">
        <v>134</v>
      </c>
      <c r="B199" s="122" t="s">
        <v>30</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47" t="s">
        <v>34</v>
      </c>
      <c r="B202" s="448"/>
      <c r="C202" s="449"/>
      <c r="D202" s="130">
        <f>SUM(B194:C201)</f>
        <v>12</v>
      </c>
      <c r="E202" s="108"/>
      <c r="F202" s="114"/>
      <c r="G202" s="114"/>
    </row>
    <row r="203" spans="1:7" ht="21" x14ac:dyDescent="0.4">
      <c r="A203" s="130" t="s">
        <v>33</v>
      </c>
      <c r="B203" s="131"/>
      <c r="C203" s="132"/>
      <c r="D203" s="133">
        <f>D202/(COUNT(B194:C201)*2)</f>
        <v>1</v>
      </c>
      <c r="E203" s="108"/>
      <c r="F203" s="114"/>
      <c r="G203" s="114"/>
    </row>
    <row r="204" spans="1:7" ht="21" x14ac:dyDescent="0.4">
      <c r="A204" s="465"/>
      <c r="B204" s="465"/>
      <c r="C204" s="465"/>
      <c r="D204" s="465"/>
      <c r="E204" s="465"/>
      <c r="F204" s="465"/>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t="s">
        <v>30</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551" t="s">
        <v>337</v>
      </c>
      <c r="B212" s="122">
        <v>2</v>
      </c>
      <c r="C212" s="166"/>
      <c r="D212" s="194"/>
      <c r="E212" s="124"/>
      <c r="F212" s="123"/>
      <c r="G212" s="114"/>
    </row>
    <row r="213" spans="1:7" ht="21" x14ac:dyDescent="0.4">
      <c r="A213" s="550" t="s">
        <v>412</v>
      </c>
      <c r="B213" s="122">
        <v>2</v>
      </c>
      <c r="C213" s="183"/>
      <c r="D213" s="128"/>
      <c r="E213" s="124"/>
      <c r="F213" s="123"/>
      <c r="G213" s="114"/>
    </row>
    <row r="214" spans="1:7" ht="63" x14ac:dyDescent="0.4">
      <c r="A214" s="138" t="s">
        <v>142</v>
      </c>
      <c r="B214" s="122">
        <v>0</v>
      </c>
      <c r="C214" s="126"/>
      <c r="D214" s="123" t="s">
        <v>495</v>
      </c>
      <c r="E214" s="123" t="s">
        <v>496</v>
      </c>
      <c r="F214" s="123"/>
      <c r="G214" s="114"/>
    </row>
    <row r="215" spans="1:7" s="80" customFormat="1" ht="24.75" customHeight="1" x14ac:dyDescent="0.4">
      <c r="A215" s="197" t="s">
        <v>413</v>
      </c>
      <c r="B215" s="122">
        <v>2</v>
      </c>
      <c r="C215" s="198" t="str">
        <f>IF(B215=0, -5, "0")</f>
        <v>0</v>
      </c>
      <c r="D215" s="128"/>
      <c r="E215" s="128"/>
      <c r="F215" s="123"/>
      <c r="G215" s="129"/>
    </row>
    <row r="216" spans="1:7" ht="22.5" x14ac:dyDescent="0.4">
      <c r="A216" s="121" t="s">
        <v>201</v>
      </c>
      <c r="B216" s="122">
        <v>2</v>
      </c>
      <c r="C216" s="126"/>
      <c r="D216" s="191"/>
      <c r="E216" s="127"/>
      <c r="F216" s="123"/>
      <c r="G216" s="114"/>
    </row>
    <row r="217" spans="1:7" ht="42" x14ac:dyDescent="0.4">
      <c r="A217" s="168" t="s">
        <v>394</v>
      </c>
      <c r="B217" s="122">
        <v>2</v>
      </c>
      <c r="C217" s="198" t="str">
        <f>IF(B217=0, -5, "0")</f>
        <v>0</v>
      </c>
      <c r="D217" s="123"/>
      <c r="E217" s="123"/>
      <c r="F217" s="123"/>
      <c r="G217" s="129"/>
    </row>
    <row r="218" spans="1:7" ht="21" x14ac:dyDescent="0.4">
      <c r="A218" s="199" t="s">
        <v>133</v>
      </c>
      <c r="B218" s="122">
        <v>2</v>
      </c>
      <c r="C218" s="174" t="str">
        <f>IF(B218=0, -5, "0")</f>
        <v>0</v>
      </c>
      <c r="D218" s="178"/>
      <c r="E218" s="123"/>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42" x14ac:dyDescent="0.4">
      <c r="A222" s="121" t="s">
        <v>403</v>
      </c>
      <c r="B222" s="122">
        <v>1</v>
      </c>
      <c r="C222" s="296"/>
      <c r="D222" s="128" t="s">
        <v>490</v>
      </c>
      <c r="E222" s="123" t="s">
        <v>491</v>
      </c>
      <c r="F222" s="123"/>
      <c r="G222" s="129"/>
    </row>
    <row r="223" spans="1:7" ht="40.5" customHeight="1" x14ac:dyDescent="0.4">
      <c r="A223" s="121" t="s">
        <v>150</v>
      </c>
      <c r="B223" s="122" t="s">
        <v>30</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47" t="s">
        <v>34</v>
      </c>
      <c r="B226" s="448"/>
      <c r="C226" s="449"/>
      <c r="D226" s="148">
        <f>SUM(B206:C225)</f>
        <v>33</v>
      </c>
      <c r="E226" s="108"/>
      <c r="F226" s="114"/>
      <c r="G226" s="114"/>
    </row>
    <row r="227" spans="1:7" ht="21" x14ac:dyDescent="0.4">
      <c r="A227" s="130" t="s">
        <v>33</v>
      </c>
      <c r="B227" s="131"/>
      <c r="C227" s="132"/>
      <c r="D227" s="133">
        <f>D226/(COUNT(B206:C225)*2)</f>
        <v>0.91666666666666663</v>
      </c>
      <c r="E227" s="108"/>
      <c r="F227" s="114"/>
      <c r="G227" s="114"/>
    </row>
    <row r="228" spans="1:7" ht="21" x14ac:dyDescent="0.4">
      <c r="A228" s="465"/>
      <c r="B228" s="465"/>
      <c r="C228" s="465"/>
      <c r="D228" s="465"/>
      <c r="E228" s="465"/>
      <c r="F228" s="465"/>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438" t="s">
        <v>311</v>
      </c>
      <c r="B235" s="439"/>
      <c r="C235" s="439"/>
      <c r="D235" s="440"/>
      <c r="E235" s="128"/>
      <c r="F235" s="123"/>
      <c r="G235" s="129"/>
    </row>
    <row r="236" spans="1:7" s="80" customFormat="1" ht="18" customHeight="1" x14ac:dyDescent="0.4">
      <c r="A236" s="125" t="s">
        <v>329</v>
      </c>
      <c r="B236" s="122">
        <v>2</v>
      </c>
      <c r="C236" s="206"/>
      <c r="D236" s="128"/>
      <c r="E236" s="128"/>
      <c r="F236" s="123"/>
      <c r="G236" s="129"/>
    </row>
    <row r="237" spans="1:7" s="80" customFormat="1" ht="2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t="s">
        <v>30</v>
      </c>
      <c r="C240" s="174"/>
      <c r="D240" s="128" t="s">
        <v>530</v>
      </c>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v>1</v>
      </c>
      <c r="C243" s="166"/>
      <c r="D243" s="411">
        <v>0.8</v>
      </c>
      <c r="E243" s="147"/>
      <c r="F243" s="123"/>
      <c r="G243" s="114"/>
    </row>
    <row r="244" spans="1:7" ht="21" x14ac:dyDescent="0.4">
      <c r="A244" s="447" t="s">
        <v>34</v>
      </c>
      <c r="B244" s="448"/>
      <c r="C244" s="449"/>
      <c r="D244" s="130">
        <f>SUM(B230:C234,B236:C243)</f>
        <v>21</v>
      </c>
      <c r="E244" s="108"/>
      <c r="F244" s="114"/>
      <c r="G244" s="114"/>
    </row>
    <row r="245" spans="1:7" ht="21" x14ac:dyDescent="0.4">
      <c r="A245" s="130" t="s">
        <v>33</v>
      </c>
      <c r="B245" s="131"/>
      <c r="C245" s="132"/>
      <c r="D245" s="133">
        <f>D244/(COUNT(B230:C234,B236:C243)*2)</f>
        <v>0.95454545454545459</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66</v>
      </c>
      <c r="E247" s="108"/>
      <c r="F247" s="114"/>
      <c r="G247" s="114"/>
    </row>
    <row r="248" spans="1:7" ht="22.5" x14ac:dyDescent="0.45">
      <c r="A248" s="150" t="s">
        <v>443</v>
      </c>
      <c r="B248" s="189"/>
      <c r="C248" s="190"/>
      <c r="D248" s="154">
        <f>D247/(COUNT(B230:C234,B194:C201,B206:C225,B236:C243)*2)</f>
        <v>0.94285714285714284</v>
      </c>
      <c r="E248" s="108"/>
      <c r="F248" s="114"/>
      <c r="G248" s="114"/>
    </row>
    <row r="249" spans="1:7" ht="21" x14ac:dyDescent="0.4">
      <c r="A249" s="465"/>
      <c r="B249" s="465"/>
      <c r="C249" s="465"/>
      <c r="D249" s="465"/>
      <c r="E249" s="465"/>
      <c r="F249" s="465"/>
      <c r="G249" s="114"/>
    </row>
    <row r="250" spans="1:7" ht="22.5" x14ac:dyDescent="0.45">
      <c r="A250" s="115" t="s">
        <v>101</v>
      </c>
      <c r="B250" s="115"/>
      <c r="C250" s="115"/>
      <c r="D250" s="115"/>
      <c r="E250" s="115"/>
      <c r="F250" s="115"/>
      <c r="G250" s="114"/>
    </row>
    <row r="251" spans="1:7" ht="21" x14ac:dyDescent="0.4">
      <c r="A251" s="156">
        <f>B11</f>
        <v>43518</v>
      </c>
      <c r="B251" s="114"/>
      <c r="C251" s="135"/>
      <c r="D251" s="129"/>
      <c r="E251" s="108"/>
      <c r="F251" s="114"/>
      <c r="G251" s="114"/>
    </row>
    <row r="252" spans="1:7" ht="21" x14ac:dyDescent="0.4">
      <c r="A252" s="429" t="s">
        <v>28</v>
      </c>
      <c r="B252" s="430" t="s">
        <v>29</v>
      </c>
      <c r="C252" s="430"/>
      <c r="D252" s="430" t="s">
        <v>42</v>
      </c>
      <c r="E252" s="431" t="s">
        <v>266</v>
      </c>
      <c r="F252" s="431" t="s">
        <v>302</v>
      </c>
      <c r="G252" s="129"/>
    </row>
    <row r="253" spans="1:7" ht="21" x14ac:dyDescent="0.4">
      <c r="A253" s="429"/>
      <c r="B253" s="118" t="s">
        <v>32</v>
      </c>
      <c r="C253" s="118" t="s">
        <v>31</v>
      </c>
      <c r="D253" s="430"/>
      <c r="E253" s="431"/>
      <c r="F253" s="431"/>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387</v>
      </c>
      <c r="B259" s="122">
        <v>2</v>
      </c>
      <c r="C259" s="122"/>
      <c r="D259" s="191"/>
      <c r="E259" s="124"/>
      <c r="F259" s="123"/>
      <c r="G259" s="114"/>
    </row>
    <row r="260" spans="1:7" ht="22.5" x14ac:dyDescent="0.4">
      <c r="A260" s="297" t="s">
        <v>330</v>
      </c>
      <c r="B260" s="122" t="s">
        <v>30</v>
      </c>
      <c r="C260" s="122"/>
      <c r="D260" s="191"/>
      <c r="E260" s="124"/>
      <c r="F260" s="123"/>
      <c r="G260" s="114"/>
    </row>
    <row r="261" spans="1:7" ht="21" x14ac:dyDescent="0.4">
      <c r="A261" s="164" t="s">
        <v>143</v>
      </c>
      <c r="B261" s="122" t="s">
        <v>30</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47" t="s">
        <v>34</v>
      </c>
      <c r="B264" s="448"/>
      <c r="C264" s="449"/>
      <c r="D264" s="247">
        <f>SUM(B256:C263)</f>
        <v>12</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147" x14ac:dyDescent="0.4">
      <c r="A268" s="138" t="s">
        <v>80</v>
      </c>
      <c r="B268" s="122">
        <v>0</v>
      </c>
      <c r="C268" s="122"/>
      <c r="D268" s="172" t="s">
        <v>497</v>
      </c>
      <c r="E268" s="123" t="s">
        <v>501</v>
      </c>
      <c r="F268" s="123"/>
      <c r="G268" s="114"/>
    </row>
    <row r="269" spans="1:7" ht="147" x14ac:dyDescent="0.4">
      <c r="A269" s="138" t="s">
        <v>106</v>
      </c>
      <c r="B269" s="122">
        <v>0</v>
      </c>
      <c r="C269" s="122"/>
      <c r="D269" s="172" t="s">
        <v>498</v>
      </c>
      <c r="E269" s="123" t="s">
        <v>540</v>
      </c>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1" x14ac:dyDescent="0.4">
      <c r="A272" s="121" t="s">
        <v>212</v>
      </c>
      <c r="B272" s="122">
        <v>2</v>
      </c>
      <c r="C272" s="126"/>
      <c r="D272" s="161"/>
      <c r="E272" s="128"/>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105" x14ac:dyDescent="0.4">
      <c r="A275" s="291" t="s">
        <v>441</v>
      </c>
      <c r="B275" s="122">
        <v>0</v>
      </c>
      <c r="C275" s="143">
        <f>IF(B275=0, -10, "0")</f>
        <v>-10</v>
      </c>
      <c r="D275" s="196" t="s">
        <v>528</v>
      </c>
      <c r="E275" s="128" t="s">
        <v>529</v>
      </c>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
      <c r="A283" s="290" t="s">
        <v>63</v>
      </c>
      <c r="B283" s="122">
        <v>1</v>
      </c>
      <c r="C283" s="142" t="str">
        <f>IF(B283=0, -2, "0")</f>
        <v>0</v>
      </c>
      <c r="D283" s="128" t="s">
        <v>494</v>
      </c>
      <c r="E283" s="203" t="s">
        <v>493</v>
      </c>
      <c r="F283" s="123"/>
      <c r="G283" s="129"/>
    </row>
    <row r="284" spans="1:7" ht="21" customHeight="1" x14ac:dyDescent="0.45">
      <c r="A284" s="290" t="s">
        <v>331</v>
      </c>
      <c r="B284" s="122">
        <v>2</v>
      </c>
      <c r="C284" s="142" t="str">
        <f>IF(B284=0, -2, "0")</f>
        <v>0</v>
      </c>
      <c r="D284" s="128"/>
      <c r="E284" s="180"/>
      <c r="F284" s="123"/>
      <c r="G284" s="129"/>
    </row>
    <row r="285" spans="1:7" ht="42" x14ac:dyDescent="0.4">
      <c r="A285" s="121" t="s">
        <v>403</v>
      </c>
      <c r="B285" s="122">
        <v>1</v>
      </c>
      <c r="C285" s="296"/>
      <c r="D285" s="128" t="s">
        <v>490</v>
      </c>
      <c r="E285" s="123" t="s">
        <v>491</v>
      </c>
      <c r="F285" s="123"/>
      <c r="G285" s="114"/>
    </row>
    <row r="286" spans="1:7" ht="80.25" customHeight="1" x14ac:dyDescent="0.4">
      <c r="A286" s="121" t="s">
        <v>150</v>
      </c>
      <c r="B286" s="122">
        <v>0</v>
      </c>
      <c r="C286" s="122"/>
      <c r="D286" s="128" t="s">
        <v>541</v>
      </c>
      <c r="E286" s="123" t="s">
        <v>492</v>
      </c>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3"/>
      <c r="B289" s="473"/>
      <c r="C289" s="473"/>
      <c r="D289" s="473"/>
      <c r="E289" s="473"/>
      <c r="F289" s="473"/>
      <c r="G289" s="129"/>
    </row>
    <row r="290" spans="1:7" s="80" customFormat="1" ht="31.5" customHeight="1" x14ac:dyDescent="0.4">
      <c r="A290" s="441" t="s">
        <v>311</v>
      </c>
      <c r="B290" s="441"/>
      <c r="C290" s="441"/>
      <c r="D290" s="441"/>
      <c r="E290" s="441"/>
      <c r="F290" s="441"/>
      <c r="G290" s="129"/>
    </row>
    <row r="291" spans="1:7" s="80" customFormat="1" ht="45" customHeight="1" x14ac:dyDescent="0.4">
      <c r="A291" s="125" t="s">
        <v>329</v>
      </c>
      <c r="B291" s="122">
        <v>0</v>
      </c>
      <c r="C291" s="126"/>
      <c r="D291" s="128" t="s">
        <v>485</v>
      </c>
      <c r="E291" s="128" t="s">
        <v>486</v>
      </c>
      <c r="F291" s="123"/>
      <c r="G291" s="129"/>
    </row>
    <row r="292" spans="1:7" s="80" customFormat="1" ht="21" x14ac:dyDescent="0.4">
      <c r="A292" s="138" t="s">
        <v>303</v>
      </c>
      <c r="B292" s="122">
        <v>2</v>
      </c>
      <c r="C292" s="126"/>
      <c r="D292" s="128"/>
      <c r="E292" s="127"/>
      <c r="F292" s="123"/>
      <c r="G292" s="129"/>
    </row>
    <row r="293" spans="1:7" s="80" customFormat="1" ht="21" x14ac:dyDescent="0.4">
      <c r="A293" s="121" t="s">
        <v>376</v>
      </c>
      <c r="B293" s="122">
        <v>2</v>
      </c>
      <c r="C293" s="126"/>
      <c r="D293" s="207"/>
      <c r="E293" s="127"/>
      <c r="F293" s="123"/>
      <c r="G293" s="129"/>
    </row>
    <row r="294" spans="1:7" s="80" customFormat="1" ht="2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v>2</v>
      </c>
      <c r="C298" s="122"/>
      <c r="D298" s="411">
        <v>1</v>
      </c>
      <c r="E298" s="147"/>
      <c r="F298" s="123"/>
      <c r="G298" s="129"/>
    </row>
    <row r="299" spans="1:7" ht="21" x14ac:dyDescent="0.4">
      <c r="A299" s="148" t="s">
        <v>34</v>
      </c>
      <c r="B299" s="148"/>
      <c r="C299" s="148"/>
      <c r="D299" s="148">
        <f>SUM(B268:C288,B291:C298)</f>
        <v>34</v>
      </c>
      <c r="E299" s="108"/>
      <c r="F299" s="114"/>
      <c r="G299" s="114"/>
    </row>
    <row r="300" spans="1:7" ht="21" x14ac:dyDescent="0.4">
      <c r="A300" s="130" t="s">
        <v>33</v>
      </c>
      <c r="B300" s="131"/>
      <c r="C300" s="132"/>
      <c r="D300" s="133">
        <f>D299/(COUNT(B268:C288,B291:C298)*2)</f>
        <v>0.58620689655172409</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46</v>
      </c>
      <c r="E302" s="108"/>
      <c r="F302" s="114"/>
      <c r="G302" s="114"/>
    </row>
    <row r="303" spans="1:7" ht="22.5" x14ac:dyDescent="0.45">
      <c r="A303" s="150" t="s">
        <v>445</v>
      </c>
      <c r="B303" s="189"/>
      <c r="C303" s="190"/>
      <c r="D303" s="154">
        <f>D302/(COUNT(B256:C263,B268:C288,B291:C298)*2)</f>
        <v>0.65714285714285714</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43518</v>
      </c>
      <c r="B306" s="114"/>
      <c r="C306" s="135"/>
      <c r="D306" s="114"/>
      <c r="E306" s="108"/>
      <c r="F306" s="114"/>
      <c r="G306" s="114"/>
    </row>
    <row r="307" spans="1:7" ht="21" x14ac:dyDescent="0.4">
      <c r="A307" s="429" t="s">
        <v>28</v>
      </c>
      <c r="B307" s="430" t="s">
        <v>29</v>
      </c>
      <c r="C307" s="430"/>
      <c r="D307" s="430" t="s">
        <v>42</v>
      </c>
      <c r="E307" s="431" t="s">
        <v>266</v>
      </c>
      <c r="F307" s="431" t="s">
        <v>302</v>
      </c>
      <c r="G307" s="129"/>
    </row>
    <row r="308" spans="1:7" ht="21" x14ac:dyDescent="0.4">
      <c r="A308" s="429"/>
      <c r="B308" s="118" t="s">
        <v>32</v>
      </c>
      <c r="C308" s="118" t="s">
        <v>31</v>
      </c>
      <c r="D308" s="430"/>
      <c r="E308" s="431"/>
      <c r="F308" s="431"/>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168" x14ac:dyDescent="0.4">
      <c r="A314" s="164" t="s">
        <v>119</v>
      </c>
      <c r="B314" s="122">
        <v>0</v>
      </c>
      <c r="C314" s="122"/>
      <c r="D314" s="123" t="s">
        <v>505</v>
      </c>
      <c r="E314" s="123" t="s">
        <v>542</v>
      </c>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14</v>
      </c>
      <c r="E319" s="108"/>
      <c r="F319" s="114"/>
      <c r="G319" s="114"/>
    </row>
    <row r="320" spans="1:7" ht="21" x14ac:dyDescent="0.4">
      <c r="A320" s="130" t="s">
        <v>33</v>
      </c>
      <c r="B320" s="131"/>
      <c r="C320" s="132"/>
      <c r="D320" s="133">
        <f>D319/(COUNT(B311:C318)*2)</f>
        <v>0.875</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147" x14ac:dyDescent="0.4">
      <c r="A323" s="138" t="s">
        <v>145</v>
      </c>
      <c r="B323" s="122">
        <v>1</v>
      </c>
      <c r="C323" s="143"/>
      <c r="D323" s="172" t="s">
        <v>531</v>
      </c>
      <c r="E323" s="123" t="s">
        <v>501</v>
      </c>
      <c r="F323" s="123"/>
      <c r="G323" s="114"/>
    </row>
    <row r="324" spans="1:7" ht="42" x14ac:dyDescent="0.4">
      <c r="A324" s="121" t="s">
        <v>135</v>
      </c>
      <c r="B324" s="122">
        <v>2</v>
      </c>
      <c r="C324" s="143"/>
      <c r="D324" s="172"/>
      <c r="E324" s="123"/>
      <c r="F324" s="123"/>
      <c r="G324" s="114"/>
    </row>
    <row r="325" spans="1:7" ht="126" x14ac:dyDescent="0.45">
      <c r="A325" s="211" t="s">
        <v>316</v>
      </c>
      <c r="B325" s="122">
        <v>2</v>
      </c>
      <c r="C325" s="143" t="str">
        <f>IF(B325=0, -10, "0")</f>
        <v>0</v>
      </c>
      <c r="D325" s="193" t="s">
        <v>543</v>
      </c>
      <c r="E325" s="124"/>
      <c r="F325" s="123"/>
      <c r="G325" s="114"/>
    </row>
    <row r="326" spans="1:7" ht="126" x14ac:dyDescent="0.4">
      <c r="A326" s="121" t="s">
        <v>53</v>
      </c>
      <c r="B326" s="122">
        <v>0</v>
      </c>
      <c r="C326" s="122"/>
      <c r="D326" s="158" t="s">
        <v>489</v>
      </c>
      <c r="E326" s="123" t="s">
        <v>478</v>
      </c>
      <c r="F326" s="123"/>
      <c r="G326" s="114"/>
    </row>
    <row r="327" spans="1:7" ht="239.25" customHeight="1" x14ac:dyDescent="0.4">
      <c r="A327" s="291" t="s">
        <v>441</v>
      </c>
      <c r="B327" s="122">
        <v>0</v>
      </c>
      <c r="C327" s="143">
        <f>IF(B327=0, -10, IF(B327=1, -5, "0"))</f>
        <v>-10</v>
      </c>
      <c r="D327" s="196" t="s">
        <v>544</v>
      </c>
      <c r="E327" s="172" t="s">
        <v>517</v>
      </c>
      <c r="F327" s="123"/>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26" x14ac:dyDescent="0.4">
      <c r="A336" s="168" t="s">
        <v>58</v>
      </c>
      <c r="B336" s="122">
        <v>1</v>
      </c>
      <c r="C336" s="174" t="str">
        <f>IF(B336=0, -5, "0")</f>
        <v>0</v>
      </c>
      <c r="D336" s="213" t="s">
        <v>488</v>
      </c>
      <c r="E336" s="123" t="s">
        <v>545</v>
      </c>
      <c r="F336" s="123"/>
      <c r="G336" s="129"/>
    </row>
    <row r="337" spans="1:7" ht="19.5" customHeight="1" x14ac:dyDescent="0.45">
      <c r="A337" s="290" t="s">
        <v>354</v>
      </c>
      <c r="B337" s="122">
        <v>2</v>
      </c>
      <c r="C337" s="142" t="str">
        <f>IF(B337=0, -2, "0")</f>
        <v>0</v>
      </c>
      <c r="D337" s="123"/>
      <c r="E337" s="180"/>
      <c r="F337" s="123"/>
      <c r="G337" s="129"/>
    </row>
    <row r="338" spans="1:7" ht="19.5" customHeight="1" x14ac:dyDescent="0.4">
      <c r="A338" s="290" t="s">
        <v>63</v>
      </c>
      <c r="B338" s="122">
        <v>1</v>
      </c>
      <c r="C338" s="142" t="str">
        <f>IF(B338=0, -2, "0")</f>
        <v>0</v>
      </c>
      <c r="D338" s="128" t="s">
        <v>494</v>
      </c>
      <c r="E338" s="203" t="s">
        <v>493</v>
      </c>
      <c r="F338" s="123"/>
      <c r="G338" s="129"/>
    </row>
    <row r="339" spans="1:7" s="258" customFormat="1" ht="19.5" customHeight="1" x14ac:dyDescent="0.45">
      <c r="A339" s="290" t="s">
        <v>331</v>
      </c>
      <c r="B339" s="122">
        <v>2</v>
      </c>
      <c r="C339" s="142" t="str">
        <f>IF(B339=0, -2, "0")</f>
        <v>0</v>
      </c>
      <c r="D339" s="128"/>
      <c r="E339" s="180"/>
      <c r="F339" s="123"/>
      <c r="G339" s="129"/>
    </row>
    <row r="340" spans="1:7" ht="42" x14ac:dyDescent="0.4">
      <c r="A340" s="121" t="s">
        <v>403</v>
      </c>
      <c r="B340" s="122">
        <v>1</v>
      </c>
      <c r="C340" s="296"/>
      <c r="D340" s="123" t="s">
        <v>490</v>
      </c>
      <c r="E340" s="123" t="s">
        <v>491</v>
      </c>
      <c r="F340" s="123"/>
      <c r="G340" s="129"/>
    </row>
    <row r="341" spans="1:7" ht="86.25" customHeight="1" x14ac:dyDescent="0.4">
      <c r="A341" s="121" t="s">
        <v>381</v>
      </c>
      <c r="B341" s="122">
        <v>0</v>
      </c>
      <c r="C341" s="122"/>
      <c r="D341" s="123" t="s">
        <v>546</v>
      </c>
      <c r="E341" s="123" t="s">
        <v>492</v>
      </c>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20</v>
      </c>
      <c r="E343" s="108"/>
      <c r="F343" s="114"/>
      <c r="G343" s="114"/>
    </row>
    <row r="344" spans="1:7" ht="21" x14ac:dyDescent="0.4">
      <c r="A344" s="130" t="s">
        <v>33</v>
      </c>
      <c r="B344" s="131"/>
      <c r="C344" s="132"/>
      <c r="D344" s="133">
        <f>D343/(COUNT(B323:C342)*2)</f>
        <v>0.47619047619047616</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51.75" customHeight="1" x14ac:dyDescent="0.4">
      <c r="A352" s="121" t="s">
        <v>214</v>
      </c>
      <c r="B352" s="122">
        <v>0</v>
      </c>
      <c r="C352" s="126"/>
      <c r="D352" s="216" t="s">
        <v>532</v>
      </c>
      <c r="E352" s="128" t="s">
        <v>487</v>
      </c>
      <c r="F352" s="123"/>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67"/>
      <c r="B356" s="467"/>
      <c r="C356" s="467"/>
      <c r="D356" s="467"/>
      <c r="E356" s="467"/>
      <c r="F356" s="467"/>
      <c r="G356" s="467"/>
    </row>
    <row r="357" spans="1:7" ht="32.25" customHeight="1" x14ac:dyDescent="0.4">
      <c r="A357" s="428" t="s">
        <v>311</v>
      </c>
      <c r="B357" s="428"/>
      <c r="C357" s="428"/>
      <c r="D357" s="428"/>
      <c r="E357" s="428"/>
      <c r="F357" s="428"/>
      <c r="G357" s="114"/>
    </row>
    <row r="358" spans="1:7" ht="42" x14ac:dyDescent="0.4">
      <c r="A358" s="125" t="s">
        <v>329</v>
      </c>
      <c r="B358" s="122">
        <v>0</v>
      </c>
      <c r="C358" s="307"/>
      <c r="D358" s="307" t="s">
        <v>485</v>
      </c>
      <c r="E358" s="307" t="s">
        <v>486</v>
      </c>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1</v>
      </c>
      <c r="C365" s="166"/>
      <c r="D365" s="411">
        <v>0.5</v>
      </c>
      <c r="E365" s="147"/>
      <c r="F365" s="123"/>
      <c r="G365" s="114"/>
    </row>
    <row r="366" spans="1:7" ht="21" x14ac:dyDescent="0.4">
      <c r="A366" s="130" t="s">
        <v>34</v>
      </c>
      <c r="B366" s="130"/>
      <c r="C366" s="130"/>
      <c r="D366" s="130">
        <f>SUM(B347:C355,B358:C365)</f>
        <v>27</v>
      </c>
      <c r="E366" s="108"/>
      <c r="F366" s="114"/>
      <c r="G366" s="114"/>
    </row>
    <row r="367" spans="1:7" ht="21" x14ac:dyDescent="0.4">
      <c r="A367" s="130" t="s">
        <v>33</v>
      </c>
      <c r="B367" s="131"/>
      <c r="C367" s="132"/>
      <c r="D367" s="133">
        <f>D366/(COUNT(B347:C355,B358:C365)*2)</f>
        <v>0.84375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61</v>
      </c>
      <c r="E369" s="108"/>
      <c r="F369" s="114"/>
      <c r="G369" s="114"/>
    </row>
    <row r="370" spans="1:7" ht="22.5" x14ac:dyDescent="0.45">
      <c r="A370" s="218" t="s">
        <v>447</v>
      </c>
      <c r="B370" s="219"/>
      <c r="C370" s="220"/>
      <c r="D370" s="221">
        <f>D369/(COUNT(B323:C342,B347:C355,B311:C318,B358:C365)*2)</f>
        <v>0.67777777777777781</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43518</v>
      </c>
      <c r="B373" s="114"/>
      <c r="C373" s="135"/>
      <c r="D373" s="114"/>
      <c r="E373" s="225"/>
      <c r="F373" s="173"/>
      <c r="G373" s="173"/>
    </row>
    <row r="374" spans="1:7" s="6" customFormat="1" ht="21" x14ac:dyDescent="0.4">
      <c r="A374" s="429" t="s">
        <v>28</v>
      </c>
      <c r="B374" s="430" t="s">
        <v>29</v>
      </c>
      <c r="C374" s="430"/>
      <c r="D374" s="430" t="s">
        <v>42</v>
      </c>
      <c r="E374" s="431" t="s">
        <v>266</v>
      </c>
      <c r="F374" s="431" t="s">
        <v>302</v>
      </c>
      <c r="G374" s="173"/>
    </row>
    <row r="375" spans="1:7" s="6" customFormat="1" ht="21" x14ac:dyDescent="0.4">
      <c r="A375" s="429"/>
      <c r="B375" s="118" t="s">
        <v>32</v>
      </c>
      <c r="C375" s="118" t="s">
        <v>31</v>
      </c>
      <c r="D375" s="430"/>
      <c r="E375" s="431"/>
      <c r="F375" s="431"/>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22</v>
      </c>
      <c r="E389" s="225"/>
      <c r="F389" s="173"/>
      <c r="G389" s="173"/>
    </row>
    <row r="390" spans="1:7" s="6" customFormat="1" ht="21" x14ac:dyDescent="0.4">
      <c r="A390" s="130" t="s">
        <v>33</v>
      </c>
      <c r="B390" s="131"/>
      <c r="C390" s="132"/>
      <c r="D390" s="133">
        <f>D389/(COUNT(B378:C388)*2)</f>
        <v>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84" x14ac:dyDescent="0.4">
      <c r="A394" s="138" t="s">
        <v>154</v>
      </c>
      <c r="B394" s="122">
        <v>0</v>
      </c>
      <c r="C394" s="122"/>
      <c r="D394" s="193" t="s">
        <v>481</v>
      </c>
      <c r="E394" s="128" t="s">
        <v>482</v>
      </c>
      <c r="F394" s="123"/>
      <c r="G394" s="173"/>
    </row>
    <row r="395" spans="1:7" s="6" customFormat="1" ht="22.5" x14ac:dyDescent="0.4">
      <c r="A395" s="214" t="s">
        <v>325</v>
      </c>
      <c r="B395" s="122">
        <v>2</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63" x14ac:dyDescent="0.4">
      <c r="A397" s="121" t="s">
        <v>117</v>
      </c>
      <c r="B397" s="122">
        <v>1</v>
      </c>
      <c r="C397" s="122"/>
      <c r="D397" s="193" t="s">
        <v>547</v>
      </c>
      <c r="E397" s="128" t="s">
        <v>548</v>
      </c>
      <c r="F397" s="123"/>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139.5" customHeight="1" x14ac:dyDescent="0.4">
      <c r="A402" s="121" t="s">
        <v>217</v>
      </c>
      <c r="B402" s="122">
        <v>0</v>
      </c>
      <c r="C402" s="122"/>
      <c r="D402" s="193" t="s">
        <v>477</v>
      </c>
      <c r="E402" s="128" t="s">
        <v>478</v>
      </c>
      <c r="F402" s="123"/>
      <c r="G402" s="173"/>
    </row>
    <row r="403" spans="1:7" s="6" customFormat="1" ht="21" x14ac:dyDescent="0.4">
      <c r="A403" s="121" t="s">
        <v>142</v>
      </c>
      <c r="B403" s="122">
        <v>2</v>
      </c>
      <c r="C403" s="122"/>
      <c r="D403" s="193"/>
      <c r="E403" s="128"/>
      <c r="F403" s="123"/>
      <c r="G403" s="173"/>
    </row>
    <row r="404" spans="1:7" s="6" customFormat="1" ht="84" x14ac:dyDescent="0.4">
      <c r="A404" s="121" t="s">
        <v>310</v>
      </c>
      <c r="B404" s="122">
        <v>0</v>
      </c>
      <c r="C404" s="231"/>
      <c r="D404" s="196" t="s">
        <v>512</v>
      </c>
      <c r="E404" s="128" t="s">
        <v>479</v>
      </c>
      <c r="F404" s="123"/>
      <c r="G404" s="129"/>
    </row>
    <row r="405" spans="1:7" s="6" customFormat="1" ht="21" x14ac:dyDescent="0.4">
      <c r="A405" s="121" t="s">
        <v>417</v>
      </c>
      <c r="B405" s="122">
        <v>2</v>
      </c>
      <c r="C405" s="126"/>
      <c r="D405" s="229"/>
      <c r="E405" s="127"/>
      <c r="F405" s="123"/>
      <c r="G405" s="173"/>
    </row>
    <row r="406" spans="1:7" s="6" customFormat="1" ht="21" x14ac:dyDescent="0.4">
      <c r="A406" s="168" t="s">
        <v>133</v>
      </c>
      <c r="B406" s="122">
        <v>2</v>
      </c>
      <c r="C406" s="174" t="str">
        <f>IF(B406=0, -5, "0")</f>
        <v>0</v>
      </c>
      <c r="D406" s="229"/>
      <c r="E406" s="127"/>
      <c r="F406" s="123"/>
      <c r="G406" s="173"/>
    </row>
    <row r="407" spans="1:7" s="6" customFormat="1" ht="18"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t="s">
        <v>30</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462"/>
      <c r="B414" s="463"/>
      <c r="C414" s="463"/>
      <c r="D414" s="463"/>
      <c r="E414" s="463"/>
      <c r="F414" s="463"/>
      <c r="G414" s="463"/>
    </row>
    <row r="415" spans="1:7" s="6" customFormat="1" ht="24.75" x14ac:dyDescent="0.4">
      <c r="A415" s="434" t="s">
        <v>320</v>
      </c>
      <c r="B415" s="434"/>
      <c r="C415" s="434"/>
      <c r="D415" s="434"/>
      <c r="E415" s="434"/>
      <c r="F415" s="434"/>
      <c r="G415" s="173"/>
    </row>
    <row r="416" spans="1:7" s="6" customFormat="1" ht="42" x14ac:dyDescent="0.4">
      <c r="A416" s="121" t="s">
        <v>329</v>
      </c>
      <c r="B416" s="122">
        <v>0</v>
      </c>
      <c r="C416" s="335"/>
      <c r="D416" s="307" t="s">
        <v>485</v>
      </c>
      <c r="E416" s="307" t="s">
        <v>486</v>
      </c>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1</v>
      </c>
      <c r="C423" s="122"/>
      <c r="D423" s="411">
        <v>0.83299999999999996</v>
      </c>
      <c r="E423" s="147"/>
      <c r="F423" s="123"/>
      <c r="G423" s="173"/>
    </row>
    <row r="424" spans="1:7" s="6" customFormat="1" ht="21" x14ac:dyDescent="0.4">
      <c r="A424" s="130" t="s">
        <v>34</v>
      </c>
      <c r="B424" s="130"/>
      <c r="C424" s="130"/>
      <c r="D424" s="130">
        <f>SUM(B393:C413,B416:C423)</f>
        <v>44</v>
      </c>
      <c r="E424" s="225"/>
      <c r="F424" s="173"/>
      <c r="G424" s="173"/>
    </row>
    <row r="425" spans="1:7" s="6" customFormat="1" ht="21" x14ac:dyDescent="0.4">
      <c r="A425" s="130" t="s">
        <v>33</v>
      </c>
      <c r="B425" s="131"/>
      <c r="C425" s="132"/>
      <c r="D425" s="133">
        <f>D424/(COUNT(B393:C413,B416:C423)*2)</f>
        <v>0.81481481481481477</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66</v>
      </c>
      <c r="E427" s="225"/>
      <c r="F427" s="173"/>
      <c r="G427" s="173"/>
    </row>
    <row r="428" spans="1:7" s="6" customFormat="1" ht="22.5" x14ac:dyDescent="0.45">
      <c r="A428" s="150" t="s">
        <v>450</v>
      </c>
      <c r="B428" s="189"/>
      <c r="C428" s="190"/>
      <c r="D428" s="154">
        <f>D427/(COUNT(B378:C388,B393:C413,B416:C423)*2)</f>
        <v>0.86842105263157898</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43518</v>
      </c>
      <c r="B431" s="114"/>
      <c r="C431" s="135"/>
      <c r="D431" s="129"/>
      <c r="E431" s="108"/>
      <c r="F431" s="114"/>
      <c r="G431" s="114"/>
    </row>
    <row r="432" spans="1:7" ht="21" x14ac:dyDescent="0.4">
      <c r="A432" s="429" t="s">
        <v>28</v>
      </c>
      <c r="B432" s="430" t="s">
        <v>29</v>
      </c>
      <c r="C432" s="430"/>
      <c r="D432" s="430" t="s">
        <v>42</v>
      </c>
      <c r="E432" s="431" t="s">
        <v>266</v>
      </c>
      <c r="F432" s="431" t="s">
        <v>302</v>
      </c>
      <c r="G432" s="129"/>
    </row>
    <row r="433" spans="1:7" ht="21" x14ac:dyDescent="0.4">
      <c r="A433" s="429"/>
      <c r="B433" s="118" t="s">
        <v>32</v>
      </c>
      <c r="C433" s="118" t="s">
        <v>31</v>
      </c>
      <c r="D433" s="430"/>
      <c r="E433" s="431"/>
      <c r="F433" s="431"/>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t="s">
        <v>30</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14</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63" x14ac:dyDescent="0.4">
      <c r="A452" s="215" t="s">
        <v>362</v>
      </c>
      <c r="B452" s="122">
        <v>1</v>
      </c>
      <c r="C452" s="169" t="str">
        <f>IF(B452=0, -5, "0")</f>
        <v>0</v>
      </c>
      <c r="D452" s="163" t="s">
        <v>514</v>
      </c>
      <c r="E452" s="123" t="s">
        <v>515</v>
      </c>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t="s">
        <v>30</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34" t="s">
        <v>311</v>
      </c>
      <c r="B463" s="434"/>
      <c r="C463" s="434"/>
      <c r="D463" s="434"/>
      <c r="E463" s="434"/>
      <c r="F463" s="434"/>
      <c r="G463" s="114"/>
    </row>
    <row r="464" spans="1:7" ht="42" x14ac:dyDescent="0.4">
      <c r="A464" s="121" t="s">
        <v>329</v>
      </c>
      <c r="B464" s="122">
        <v>0</v>
      </c>
      <c r="C464" s="217"/>
      <c r="D464" s="161" t="s">
        <v>485</v>
      </c>
      <c r="E464" s="161" t="s">
        <v>486</v>
      </c>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v>2</v>
      </c>
      <c r="C470" s="122"/>
      <c r="D470" s="411">
        <v>1</v>
      </c>
      <c r="E470" s="147"/>
      <c r="F470" s="123"/>
      <c r="G470" s="114"/>
    </row>
    <row r="471" spans="1:7" ht="21" x14ac:dyDescent="0.4">
      <c r="A471" s="130" t="s">
        <v>34</v>
      </c>
      <c r="B471" s="148"/>
      <c r="C471" s="148"/>
      <c r="D471" s="242">
        <f>SUM(B448:C461,B464:C470)</f>
        <v>33</v>
      </c>
      <c r="E471" s="108"/>
      <c r="F471" s="114"/>
      <c r="G471" s="114"/>
    </row>
    <row r="472" spans="1:7" ht="21" x14ac:dyDescent="0.4">
      <c r="A472" s="130" t="s">
        <v>33</v>
      </c>
      <c r="B472" s="131"/>
      <c r="C472" s="132"/>
      <c r="D472" s="133">
        <f>D471/(COUNT(B448:C461,B464:C470)*2)</f>
        <v>0.91666666666666663</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47</v>
      </c>
      <c r="E474" s="108"/>
      <c r="F474" s="114"/>
      <c r="G474" s="114"/>
    </row>
    <row r="475" spans="1:7" ht="22.5" x14ac:dyDescent="0.45">
      <c r="A475" s="150" t="s">
        <v>453</v>
      </c>
      <c r="B475" s="189"/>
      <c r="C475" s="190"/>
      <c r="D475" s="154">
        <f>D474/(COUNT(B448:C461,B436:C443,B464:C470)*2)</f>
        <v>0.94</v>
      </c>
      <c r="E475" s="108"/>
      <c r="F475" s="114"/>
      <c r="G475" s="114"/>
    </row>
    <row r="476" spans="1:7" ht="21" x14ac:dyDescent="0.4">
      <c r="A476" s="155"/>
      <c r="B476" s="114"/>
      <c r="C476" s="135"/>
      <c r="D476" s="114"/>
      <c r="E476" s="108"/>
      <c r="F476" s="114"/>
      <c r="G476" s="114"/>
    </row>
    <row r="477" spans="1:7" s="258" customFormat="1" ht="24.75" x14ac:dyDescent="0.4">
      <c r="A477" s="435" t="s">
        <v>426</v>
      </c>
      <c r="B477" s="435"/>
      <c r="C477" s="435"/>
      <c r="D477" s="435"/>
      <c r="E477" s="435"/>
      <c r="F477" s="435"/>
      <c r="G477" s="114"/>
    </row>
    <row r="478" spans="1:7" s="258" customFormat="1" ht="21" customHeight="1" x14ac:dyDescent="0.4">
      <c r="A478" s="234">
        <f>B11</f>
        <v>43518</v>
      </c>
      <c r="G478" s="114"/>
    </row>
    <row r="479" spans="1:7" s="258" customFormat="1" ht="21" x14ac:dyDescent="0.4">
      <c r="A479" s="457" t="s">
        <v>28</v>
      </c>
      <c r="B479" s="458" t="s">
        <v>29</v>
      </c>
      <c r="C479" s="458"/>
      <c r="D479" s="458" t="s">
        <v>42</v>
      </c>
      <c r="E479" s="459" t="s">
        <v>266</v>
      </c>
      <c r="F479" s="459" t="s">
        <v>302</v>
      </c>
      <c r="G479" s="114"/>
    </row>
    <row r="480" spans="1:7" s="258" customFormat="1" ht="21" x14ac:dyDescent="0.4">
      <c r="A480" s="457"/>
      <c r="B480" s="320" t="s">
        <v>32</v>
      </c>
      <c r="C480" s="320" t="s">
        <v>31</v>
      </c>
      <c r="D480" s="458"/>
      <c r="E480" s="459"/>
      <c r="F480" s="459"/>
      <c r="G480" s="114"/>
    </row>
    <row r="481" spans="1:7" s="260" customFormat="1" ht="22.5" x14ac:dyDescent="0.4">
      <c r="A481" s="367"/>
      <c r="B481" s="368"/>
      <c r="C481" s="368"/>
      <c r="D481" s="368"/>
      <c r="E481" s="354"/>
      <c r="F481" s="354"/>
      <c r="G481" s="173"/>
    </row>
    <row r="482" spans="1:7" s="260" customFormat="1" ht="24.75" x14ac:dyDescent="0.4">
      <c r="A482" s="499" t="s">
        <v>52</v>
      </c>
      <c r="B482" s="499"/>
      <c r="C482" s="499"/>
      <c r="D482" s="499"/>
      <c r="E482" s="499"/>
      <c r="F482" s="499"/>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60" t="s">
        <v>464</v>
      </c>
      <c r="B490" s="461"/>
      <c r="C490" s="461"/>
      <c r="D490" s="461"/>
      <c r="E490" s="461"/>
      <c r="F490" s="461"/>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90" t="s">
        <v>23</v>
      </c>
      <c r="B504" s="491"/>
      <c r="C504" s="491"/>
      <c r="D504" s="491"/>
      <c r="E504" s="491"/>
      <c r="F504" s="492"/>
      <c r="G504" s="114"/>
    </row>
    <row r="505" spans="1:7" s="258" customFormat="1" ht="30" customHeight="1" x14ac:dyDescent="0.4">
      <c r="A505" s="252" t="s">
        <v>80</v>
      </c>
      <c r="B505" s="122" t="s">
        <v>30</v>
      </c>
      <c r="C505" s="284"/>
      <c r="D505" s="284"/>
      <c r="E505" s="284"/>
      <c r="F505" s="123"/>
      <c r="G505" s="114"/>
    </row>
    <row r="506" spans="1:7" s="258" customFormat="1" ht="39" customHeight="1" x14ac:dyDescent="0.4">
      <c r="A506" s="252" t="s">
        <v>106</v>
      </c>
      <c r="B506" s="122" t="s">
        <v>30</v>
      </c>
      <c r="C506" s="284"/>
      <c r="D506" s="284"/>
      <c r="E506" s="284"/>
      <c r="F506" s="123"/>
      <c r="G506" s="114"/>
    </row>
    <row r="507" spans="1:7" s="258" customFormat="1" ht="33.75" customHeight="1" x14ac:dyDescent="0.4">
      <c r="A507" s="252" t="s">
        <v>366</v>
      </c>
      <c r="B507" s="122" t="s">
        <v>30</v>
      </c>
      <c r="C507" s="284"/>
      <c r="D507" s="284"/>
      <c r="E507" s="284"/>
      <c r="F507" s="123"/>
      <c r="G507" s="114"/>
    </row>
    <row r="508" spans="1:7" s="258" customFormat="1" ht="36" customHeight="1" x14ac:dyDescent="0.45">
      <c r="A508" s="405" t="s">
        <v>50</v>
      </c>
      <c r="B508" s="122" t="s">
        <v>30</v>
      </c>
      <c r="C508" s="143" t="str">
        <f>IF(B508=0, -10, IF(B508=1, -5, "0"))</f>
        <v>0</v>
      </c>
      <c r="D508" s="284"/>
      <c r="E508" s="284"/>
      <c r="F508" s="123"/>
      <c r="G508" s="114"/>
    </row>
    <row r="509" spans="1:7" s="258" customFormat="1" ht="39" customHeight="1"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34.5" customHeight="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64"/>
      <c r="B516" s="464"/>
      <c r="C516" s="464"/>
      <c r="D516" s="464"/>
      <c r="E516" s="464"/>
      <c r="F516" s="464"/>
      <c r="G516" s="464"/>
    </row>
    <row r="517" spans="1:7" s="258" customFormat="1" ht="26.25" customHeight="1" x14ac:dyDescent="0.5">
      <c r="A517" s="369" t="s">
        <v>311</v>
      </c>
      <c r="B517" s="486"/>
      <c r="C517" s="486"/>
      <c r="D517" s="486"/>
      <c r="E517" s="486"/>
      <c r="F517" s="486"/>
      <c r="G517" s="114"/>
    </row>
    <row r="518" spans="1:7" s="258" customFormat="1" ht="2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436" t="s">
        <v>97</v>
      </c>
      <c r="B529" s="436"/>
      <c r="C529" s="436"/>
      <c r="D529" s="436"/>
      <c r="E529" s="436"/>
      <c r="F529" s="436"/>
      <c r="G529" s="114"/>
    </row>
    <row r="530" spans="1:7" s="258" customFormat="1" ht="22.5" customHeight="1" x14ac:dyDescent="0.4">
      <c r="A530" s="234">
        <f>B11</f>
        <v>43518</v>
      </c>
      <c r="B530" s="114"/>
      <c r="C530" s="135"/>
      <c r="D530" s="137"/>
      <c r="E530" s="137"/>
      <c r="F530" s="137"/>
      <c r="G530" s="114"/>
    </row>
    <row r="531" spans="1:7" s="258" customFormat="1" ht="21" x14ac:dyDescent="0.4">
      <c r="A531" s="493" t="s">
        <v>28</v>
      </c>
      <c r="B531" s="485" t="s">
        <v>29</v>
      </c>
      <c r="C531" s="495"/>
      <c r="D531" s="430" t="s">
        <v>42</v>
      </c>
      <c r="E531" s="431" t="s">
        <v>266</v>
      </c>
      <c r="F531" s="431" t="s">
        <v>302</v>
      </c>
      <c r="G531" s="114"/>
    </row>
    <row r="532" spans="1:7" s="258" customFormat="1" ht="21" x14ac:dyDescent="0.4">
      <c r="A532" s="494"/>
      <c r="B532" s="315" t="s">
        <v>32</v>
      </c>
      <c r="C532" s="316" t="s">
        <v>31</v>
      </c>
      <c r="D532" s="430"/>
      <c r="E532" s="431"/>
      <c r="F532" s="431"/>
      <c r="G532" s="114"/>
    </row>
    <row r="533" spans="1:7" s="80" customFormat="1" ht="22.5" x14ac:dyDescent="0.4">
      <c r="A533" s="365"/>
      <c r="B533" s="366"/>
      <c r="C533" s="366"/>
      <c r="D533" s="361"/>
      <c r="E533" s="362"/>
      <c r="F533" s="362"/>
      <c r="G533" s="129"/>
    </row>
    <row r="534" spans="1:7" s="258" customFormat="1" ht="24.75" x14ac:dyDescent="0.4">
      <c r="A534" s="370" t="s">
        <v>17</v>
      </c>
      <c r="B534" s="317"/>
      <c r="C534" s="432"/>
      <c r="D534" s="432"/>
      <c r="E534" s="432"/>
      <c r="F534" s="433"/>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47" t="s">
        <v>34</v>
      </c>
      <c r="B541" s="448"/>
      <c r="C541" s="449"/>
      <c r="D541" s="407">
        <f>SUM(B535:C540)</f>
        <v>12</v>
      </c>
      <c r="E541" s="248"/>
      <c r="F541" s="248"/>
      <c r="G541" s="114"/>
    </row>
    <row r="542" spans="1:7" s="258" customFormat="1" ht="21" customHeight="1" x14ac:dyDescent="0.4">
      <c r="A542" s="447" t="s">
        <v>33</v>
      </c>
      <c r="B542" s="448"/>
      <c r="C542" s="449"/>
      <c r="D542" s="388">
        <f>D541/(COUNT(B535:C540)*2)</f>
        <v>1</v>
      </c>
      <c r="E542" s="248"/>
      <c r="F542" s="248"/>
      <c r="G542" s="114"/>
    </row>
    <row r="543" spans="1:7" s="258" customFormat="1" ht="21" x14ac:dyDescent="0.4">
      <c r="A543" s="465"/>
      <c r="B543" s="465"/>
      <c r="C543" s="465"/>
      <c r="D543" s="465"/>
      <c r="E543" s="465"/>
      <c r="F543" s="465"/>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19.5"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466"/>
      <c r="B555" s="467"/>
      <c r="C555" s="467"/>
      <c r="D555" s="467"/>
      <c r="E555" s="467"/>
      <c r="F555" s="467"/>
      <c r="G555" s="467"/>
    </row>
    <row r="556" spans="1:7" s="258" customFormat="1" ht="35.25" customHeight="1" x14ac:dyDescent="0.4">
      <c r="A556" s="371" t="s">
        <v>311</v>
      </c>
      <c r="B556" s="337"/>
      <c r="C556" s="503"/>
      <c r="D556" s="503"/>
      <c r="E556" s="503"/>
      <c r="F556" s="504"/>
      <c r="G556" s="129"/>
    </row>
    <row r="557" spans="1:7" s="258" customFormat="1" ht="42" x14ac:dyDescent="0.4">
      <c r="A557" s="125" t="s">
        <v>329</v>
      </c>
      <c r="B557" s="122">
        <v>0</v>
      </c>
      <c r="C557" s="183"/>
      <c r="D557" s="128" t="s">
        <v>485</v>
      </c>
      <c r="E557" s="128" t="s">
        <v>486</v>
      </c>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t="str">
        <f>IF(D564=1, 2, IF(AND(D564&lt;1,D564&gt;0), 1, IF(D564=0,"0","NA")))</f>
        <v>NA</v>
      </c>
      <c r="C564" s="122"/>
      <c r="D564" s="411" t="str">
        <f>IFERROR(E564/F564,"N.A")</f>
        <v>N.A</v>
      </c>
      <c r="E564" s="124"/>
      <c r="F564" s="123"/>
      <c r="G564" s="114"/>
    </row>
    <row r="565" spans="1:7" s="258" customFormat="1" ht="21" x14ac:dyDescent="0.4">
      <c r="A565" s="497" t="s">
        <v>34</v>
      </c>
      <c r="B565" s="497"/>
      <c r="C565" s="498"/>
      <c r="D565" s="358">
        <f>SUM(B557:C564,B545:C554)</f>
        <v>28</v>
      </c>
      <c r="E565" s="108"/>
      <c r="F565" s="114"/>
      <c r="G565" s="114"/>
    </row>
    <row r="566" spans="1:7" s="258" customFormat="1" ht="21" x14ac:dyDescent="0.4">
      <c r="A566" s="497" t="s">
        <v>33</v>
      </c>
      <c r="B566" s="497"/>
      <c r="C566" s="497"/>
      <c r="D566" s="388">
        <f>D565/(COUNT(B557:C564,B545:C554)*2)</f>
        <v>0.93333333333333335</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40</v>
      </c>
      <c r="E568" s="177"/>
      <c r="F568" s="129"/>
      <c r="G568" s="114"/>
    </row>
    <row r="569" spans="1:7" ht="21" customHeight="1" x14ac:dyDescent="0.45">
      <c r="A569" s="150" t="s">
        <v>457</v>
      </c>
      <c r="B569" s="189"/>
      <c r="C569" s="190"/>
      <c r="D569" s="154">
        <f>D568/(COUNT(B545:C554,B535:C540,B557:C564)*2)</f>
        <v>0.95238095238095233</v>
      </c>
      <c r="E569" s="304"/>
      <c r="F569" s="304"/>
      <c r="G569" s="129"/>
    </row>
    <row r="570" spans="1:7" ht="21" customHeight="1" x14ac:dyDescent="0.4">
      <c r="A570" s="155"/>
      <c r="B570" s="114"/>
      <c r="C570" s="135"/>
      <c r="D570" s="114"/>
      <c r="E570" s="108"/>
      <c r="F570" s="114"/>
      <c r="G570" s="114"/>
    </row>
    <row r="571" spans="1:7" ht="21" x14ac:dyDescent="0.4">
      <c r="A571" s="465"/>
      <c r="B571" s="465"/>
      <c r="C571" s="465"/>
      <c r="D571" s="465"/>
      <c r="E571" s="465"/>
      <c r="F571" s="465"/>
      <c r="G571" s="114"/>
    </row>
    <row r="572" spans="1:7" ht="22.5" x14ac:dyDescent="0.45">
      <c r="A572" s="437" t="s">
        <v>19</v>
      </c>
      <c r="B572" s="437"/>
      <c r="C572" s="437"/>
      <c r="D572" s="437"/>
      <c r="E572" s="437"/>
      <c r="F572" s="437"/>
      <c r="G572" s="114"/>
    </row>
    <row r="573" spans="1:7" ht="22.5" x14ac:dyDescent="0.4">
      <c r="A573" s="243">
        <f>B11</f>
        <v>43518</v>
      </c>
      <c r="B573" s="114"/>
      <c r="C573" s="135"/>
      <c r="D573" s="356"/>
      <c r="E573" s="356"/>
      <c r="F573" s="356"/>
      <c r="G573" s="114"/>
    </row>
    <row r="574" spans="1:7" ht="21" x14ac:dyDescent="0.4">
      <c r="A574" s="457" t="s">
        <v>28</v>
      </c>
      <c r="B574" s="458" t="s">
        <v>29</v>
      </c>
      <c r="C574" s="458"/>
      <c r="D574" s="458" t="s">
        <v>42</v>
      </c>
      <c r="E574" s="459" t="s">
        <v>266</v>
      </c>
      <c r="F574" s="459" t="s">
        <v>302</v>
      </c>
      <c r="G574" s="114"/>
    </row>
    <row r="575" spans="1:7" ht="21" x14ac:dyDescent="0.4">
      <c r="A575" s="457"/>
      <c r="B575" s="320" t="s">
        <v>32</v>
      </c>
      <c r="C575" s="320" t="s">
        <v>31</v>
      </c>
      <c r="D575" s="458"/>
      <c r="E575" s="459"/>
      <c r="F575" s="459"/>
      <c r="G575" s="129"/>
    </row>
    <row r="576" spans="1:7" s="80" customFormat="1" ht="22.5" x14ac:dyDescent="0.4">
      <c r="A576" s="372"/>
      <c r="B576" s="373"/>
      <c r="C576" s="373"/>
      <c r="D576" s="373"/>
      <c r="E576" s="341"/>
      <c r="F576" s="374"/>
      <c r="G576" s="129"/>
    </row>
    <row r="577" spans="1:7" ht="24.75" x14ac:dyDescent="0.4">
      <c r="A577" s="477" t="s">
        <v>10</v>
      </c>
      <c r="B577" s="478"/>
      <c r="C577" s="478"/>
      <c r="D577" s="478"/>
      <c r="E577" s="478"/>
      <c r="F577" s="479"/>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s="258" customFormat="1" ht="21" x14ac:dyDescent="0.4">
      <c r="A587" s="497" t="s">
        <v>34</v>
      </c>
      <c r="B587" s="497"/>
      <c r="C587" s="498"/>
      <c r="D587" s="358">
        <f>SUM(B578:C586)</f>
        <v>16</v>
      </c>
      <c r="E587" s="108"/>
      <c r="F587" s="114"/>
      <c r="G587" s="114"/>
    </row>
    <row r="588" spans="1:7" s="258" customFormat="1" ht="21" x14ac:dyDescent="0.4">
      <c r="A588" s="497" t="s">
        <v>33</v>
      </c>
      <c r="B588" s="497"/>
      <c r="C588" s="497"/>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480" t="s">
        <v>23</v>
      </c>
      <c r="B590" s="481"/>
      <c r="C590" s="481"/>
      <c r="D590" s="481"/>
      <c r="E590" s="481"/>
      <c r="F590" s="482"/>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42" x14ac:dyDescent="0.4">
      <c r="A598" s="125" t="s">
        <v>329</v>
      </c>
      <c r="B598" s="122">
        <v>0</v>
      </c>
      <c r="C598" s="271"/>
      <c r="D598" s="172" t="s">
        <v>485</v>
      </c>
      <c r="E598" s="123" t="s">
        <v>486</v>
      </c>
      <c r="F598" s="123"/>
      <c r="G598" s="129"/>
    </row>
    <row r="599" spans="1:7" ht="21" x14ac:dyDescent="0.4">
      <c r="A599" s="290" t="s">
        <v>397</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t="str">
        <f>IF(D604=1, 2, IF(AND(D604&lt;1,D604&gt;0), 1, IF(D604=0,"0","NA")))</f>
        <v>NA</v>
      </c>
      <c r="C604" s="122"/>
      <c r="D604" s="411" t="str">
        <f>IFERROR(E604/F604,"N.A")</f>
        <v>N.A</v>
      </c>
      <c r="E604" s="124"/>
      <c r="F604" s="123"/>
      <c r="G604" s="129"/>
    </row>
    <row r="605" spans="1:7" s="258" customFormat="1" ht="21" x14ac:dyDescent="0.4">
      <c r="A605" s="497" t="s">
        <v>34</v>
      </c>
      <c r="B605" s="497"/>
      <c r="C605" s="498"/>
      <c r="D605" s="358">
        <f>SUM(B591:C604)</f>
        <v>20</v>
      </c>
      <c r="E605" s="108"/>
      <c r="F605" s="114"/>
      <c r="G605" s="114"/>
    </row>
    <row r="606" spans="1:7" s="258" customFormat="1" ht="21" x14ac:dyDescent="0.4">
      <c r="A606" s="497" t="s">
        <v>33</v>
      </c>
      <c r="B606" s="497"/>
      <c r="C606" s="497"/>
      <c r="D606" s="388">
        <f>D605/(COUNT(B591:C604)*2)</f>
        <v>0.90909090909090906</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36</v>
      </c>
      <c r="E608" s="304"/>
      <c r="F608" s="304"/>
      <c r="G608" s="129"/>
    </row>
    <row r="609" spans="1:7" ht="22.5" x14ac:dyDescent="0.45">
      <c r="A609" s="500" t="s">
        <v>170</v>
      </c>
      <c r="B609" s="501"/>
      <c r="C609" s="502"/>
      <c r="D609" s="154">
        <f>D608/(COUNT(B578:C586,B591:C604)*2)</f>
        <v>0.94736842105263153</v>
      </c>
      <c r="E609" s="108"/>
      <c r="F609" s="114"/>
      <c r="G609" s="129"/>
    </row>
    <row r="610" spans="1:7" ht="21" x14ac:dyDescent="0.4">
      <c r="A610" s="155"/>
      <c r="B610" s="114"/>
      <c r="C610" s="135"/>
      <c r="G610" s="129"/>
    </row>
    <row r="611" spans="1:7" ht="19.5" customHeight="1" x14ac:dyDescent="0.45">
      <c r="A611" s="437" t="s">
        <v>8</v>
      </c>
      <c r="B611" s="437"/>
      <c r="C611" s="437"/>
      <c r="D611" s="437"/>
      <c r="E611" s="437"/>
      <c r="F611" s="437"/>
      <c r="G611" s="129"/>
    </row>
    <row r="612" spans="1:7" ht="22.5" x14ac:dyDescent="0.4">
      <c r="A612" s="156">
        <f>B11</f>
        <v>43518</v>
      </c>
      <c r="B612" s="114"/>
      <c r="C612" s="135"/>
      <c r="D612" s="137"/>
      <c r="E612" s="137"/>
      <c r="F612" s="137"/>
      <c r="G612" s="114"/>
    </row>
    <row r="613" spans="1:7" ht="21" x14ac:dyDescent="0.4">
      <c r="A613" s="429" t="s">
        <v>28</v>
      </c>
      <c r="B613" s="430" t="s">
        <v>29</v>
      </c>
      <c r="C613" s="430"/>
      <c r="D613" s="430" t="s">
        <v>42</v>
      </c>
      <c r="E613" s="431" t="s">
        <v>266</v>
      </c>
      <c r="F613" s="431" t="s">
        <v>302</v>
      </c>
      <c r="G613" s="114"/>
    </row>
    <row r="614" spans="1:7" ht="18.75" customHeight="1" x14ac:dyDescent="0.4">
      <c r="A614" s="429"/>
      <c r="B614" s="118" t="s">
        <v>32</v>
      </c>
      <c r="C614" s="118" t="s">
        <v>31</v>
      </c>
      <c r="D614" s="430"/>
      <c r="E614" s="431"/>
      <c r="F614" s="431"/>
      <c r="G614" s="129"/>
    </row>
    <row r="615" spans="1:7" s="80" customFormat="1" ht="18.75" customHeight="1" x14ac:dyDescent="0.4">
      <c r="A615" s="360"/>
      <c r="B615" s="361"/>
      <c r="C615" s="361"/>
      <c r="D615" s="361"/>
      <c r="E615" s="362"/>
      <c r="F615" s="362"/>
      <c r="G615" s="129"/>
    </row>
    <row r="616" spans="1:7" ht="24.75" x14ac:dyDescent="0.4">
      <c r="A616" s="363" t="s">
        <v>90</v>
      </c>
      <c r="B616" s="137"/>
      <c r="C616" s="475"/>
      <c r="D616" s="475"/>
      <c r="E616" s="475"/>
      <c r="F616" s="476"/>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97" t="s">
        <v>34</v>
      </c>
      <c r="B626" s="497"/>
      <c r="C626" s="497"/>
      <c r="D626" s="358">
        <f>SUM(B617:C625)</f>
        <v>18</v>
      </c>
      <c r="E626" s="472"/>
      <c r="F626" s="473"/>
      <c r="G626" s="129"/>
    </row>
    <row r="627" spans="1:7" ht="21" x14ac:dyDescent="0.4">
      <c r="A627" s="497" t="s">
        <v>33</v>
      </c>
      <c r="B627" s="497"/>
      <c r="C627" s="497"/>
      <c r="D627" s="388">
        <f>D626/(COUNT(B617:C625)*2)</f>
        <v>1</v>
      </c>
      <c r="E627" s="474"/>
      <c r="F627" s="464"/>
      <c r="G627" s="129"/>
    </row>
    <row r="628" spans="1:7" ht="21" x14ac:dyDescent="0.4">
      <c r="A628" s="325"/>
      <c r="B628" s="135"/>
      <c r="C628" s="471"/>
      <c r="D628" s="471"/>
      <c r="E628" s="471"/>
      <c r="F628" s="471"/>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47" t="s">
        <v>34</v>
      </c>
      <c r="B638" s="448"/>
      <c r="C638" s="449"/>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75"/>
      <c r="D641" s="475"/>
      <c r="E641" s="475"/>
      <c r="F641" s="476"/>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47" t="s">
        <v>34</v>
      </c>
      <c r="B649" s="448"/>
      <c r="C649" s="449"/>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68"/>
      <c r="B651" s="468"/>
      <c r="C651" s="468"/>
      <c r="D651" s="468"/>
      <c r="E651" s="468"/>
      <c r="F651" s="468"/>
      <c r="G651" s="468"/>
    </row>
    <row r="652" spans="1:16382" ht="24.75" x14ac:dyDescent="0.4">
      <c r="A652" s="363" t="s">
        <v>26</v>
      </c>
      <c r="B652" s="475"/>
      <c r="C652" s="475"/>
      <c r="D652" s="475"/>
      <c r="E652" s="475"/>
      <c r="F652" s="476"/>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29.2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425" t="s">
        <v>311</v>
      </c>
      <c r="B660" s="426"/>
      <c r="C660" s="426"/>
      <c r="D660" s="426"/>
      <c r="E660" s="426"/>
      <c r="F660" s="427"/>
      <c r="G660" s="108"/>
    </row>
    <row r="661" spans="1:7" s="258" customFormat="1" ht="42" x14ac:dyDescent="0.4">
      <c r="A661" s="125" t="s">
        <v>329</v>
      </c>
      <c r="B661" s="122">
        <v>0</v>
      </c>
      <c r="C661" s="307"/>
      <c r="D661" s="179" t="s">
        <v>485</v>
      </c>
      <c r="E661" s="128" t="s">
        <v>486</v>
      </c>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v>2</v>
      </c>
      <c r="C667" s="122"/>
      <c r="D667" s="411">
        <v>1</v>
      </c>
      <c r="E667" s="331"/>
      <c r="F667" s="128"/>
      <c r="G667" s="114"/>
    </row>
    <row r="668" spans="1:7" ht="21" x14ac:dyDescent="0.4">
      <c r="A668" s="148" t="s">
        <v>34</v>
      </c>
      <c r="B668" s="148"/>
      <c r="C668" s="148"/>
      <c r="D668" s="148">
        <f>SUM(B653:C667)</f>
        <v>22</v>
      </c>
      <c r="E668" s="108"/>
      <c r="F668" s="114"/>
      <c r="G668" s="114"/>
    </row>
    <row r="669" spans="1:7" ht="21" x14ac:dyDescent="0.4">
      <c r="A669" s="130" t="s">
        <v>33</v>
      </c>
      <c r="B669" s="131"/>
      <c r="C669" s="132"/>
      <c r="D669" s="133">
        <f>D668/(COUNT(B653:C667)*2)</f>
        <v>0.91666666666666663</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70</v>
      </c>
      <c r="E671" s="108"/>
      <c r="F671" s="114"/>
      <c r="G671" s="114"/>
    </row>
    <row r="672" spans="1:7" ht="22.5" x14ac:dyDescent="0.45">
      <c r="A672" s="150" t="s">
        <v>171</v>
      </c>
      <c r="B672" s="189"/>
      <c r="C672" s="190"/>
      <c r="D672" s="154">
        <f>D671/(COUNT(B653:C667,B630:C637,B642:C648,B617:C625)*2)</f>
        <v>0.97222222222222221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37" t="s">
        <v>356</v>
      </c>
      <c r="B675" s="437"/>
      <c r="C675" s="437"/>
      <c r="D675" s="437"/>
      <c r="E675" s="437"/>
      <c r="F675" s="437"/>
      <c r="G675" s="114"/>
    </row>
    <row r="676" spans="1:7" ht="21" x14ac:dyDescent="0.4">
      <c r="A676" s="243">
        <f>B11</f>
        <v>43518</v>
      </c>
      <c r="B676" s="114"/>
      <c r="C676" s="135"/>
      <c r="D676" s="135"/>
      <c r="E676" s="328"/>
      <c r="F676" s="135"/>
      <c r="G676" s="114"/>
    </row>
    <row r="677" spans="1:7" ht="21.75" customHeight="1" x14ac:dyDescent="0.4">
      <c r="A677" s="429" t="s">
        <v>28</v>
      </c>
      <c r="B677" s="430" t="s">
        <v>29</v>
      </c>
      <c r="C677" s="430"/>
      <c r="D677" s="430" t="s">
        <v>42</v>
      </c>
      <c r="E677" s="431" t="s">
        <v>266</v>
      </c>
      <c r="F677" s="431" t="s">
        <v>302</v>
      </c>
      <c r="G677" s="129"/>
    </row>
    <row r="678" spans="1:7" ht="21" x14ac:dyDescent="0.4">
      <c r="A678" s="429"/>
      <c r="B678" s="118" t="s">
        <v>32</v>
      </c>
      <c r="C678" s="118" t="s">
        <v>31</v>
      </c>
      <c r="D678" s="430"/>
      <c r="E678" s="431"/>
      <c r="F678" s="431"/>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t="s">
        <v>30</v>
      </c>
      <c r="C693" s="198"/>
      <c r="D693" s="257"/>
      <c r="E693" s="127"/>
      <c r="F693" s="123"/>
      <c r="G693" s="114"/>
    </row>
    <row r="694" spans="1:7" ht="63" x14ac:dyDescent="0.4">
      <c r="A694" s="125" t="s">
        <v>386</v>
      </c>
      <c r="B694" s="122" t="s">
        <v>30</v>
      </c>
      <c r="C694" s="166"/>
      <c r="D694" s="257"/>
      <c r="E694" s="127"/>
      <c r="F694" s="123"/>
      <c r="G694" s="114"/>
    </row>
    <row r="695" spans="1:7" ht="147" x14ac:dyDescent="0.4">
      <c r="A695" s="272" t="s">
        <v>390</v>
      </c>
      <c r="B695" s="122">
        <v>0</v>
      </c>
      <c r="C695" s="174"/>
      <c r="D695" s="547" t="s">
        <v>533</v>
      </c>
      <c r="E695" s="548" t="s">
        <v>500</v>
      </c>
      <c r="F695" s="123"/>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v>2</v>
      </c>
      <c r="C699" s="122"/>
      <c r="D699" s="411">
        <v>1</v>
      </c>
      <c r="E699" s="308"/>
      <c r="F699" s="123"/>
      <c r="G699" s="114"/>
    </row>
    <row r="700" spans="1:7" s="80" customFormat="1" ht="22.5" x14ac:dyDescent="0.45">
      <c r="A700" s="150" t="s">
        <v>428</v>
      </c>
      <c r="B700" s="189"/>
      <c r="C700" s="190"/>
      <c r="D700" s="394">
        <f>SUM(B680:C699)</f>
        <v>30</v>
      </c>
      <c r="E700" s="108"/>
      <c r="F700" s="114"/>
      <c r="G700" s="129"/>
    </row>
    <row r="701" spans="1:7" ht="22.5" x14ac:dyDescent="0.45">
      <c r="A701" s="150" t="s">
        <v>429</v>
      </c>
      <c r="B701" s="189"/>
      <c r="C701" s="190"/>
      <c r="D701" s="154">
        <f>D700/(COUNT(B680:C699)*2)</f>
        <v>0.9375</v>
      </c>
      <c r="E701" s="258"/>
      <c r="F701" s="268"/>
      <c r="G701" s="114"/>
    </row>
    <row r="702" spans="1:7" ht="21" x14ac:dyDescent="0.4">
      <c r="A702" s="248"/>
      <c r="B702" s="329"/>
      <c r="C702" s="329"/>
      <c r="D702" s="80"/>
      <c r="E702" s="80"/>
      <c r="F702" s="330"/>
      <c r="G702" s="274"/>
    </row>
    <row r="703" spans="1:7" ht="21" customHeight="1" x14ac:dyDescent="0.4">
      <c r="A703" s="496" t="s">
        <v>460</v>
      </c>
      <c r="B703" s="496"/>
      <c r="C703" s="496"/>
      <c r="D703" s="496"/>
      <c r="E703" s="496"/>
      <c r="F703" s="496"/>
      <c r="G703" s="274"/>
    </row>
    <row r="704" spans="1:7" ht="21" customHeight="1" x14ac:dyDescent="0.4">
      <c r="A704" s="251">
        <f>B11</f>
        <v>43518</v>
      </c>
      <c r="B704" s="114"/>
      <c r="C704" s="135"/>
      <c r="D704" s="273"/>
      <c r="E704" s="273"/>
      <c r="F704" s="273"/>
      <c r="G704" s="274"/>
    </row>
    <row r="705" spans="1:7" ht="21" x14ac:dyDescent="0.4">
      <c r="A705" s="483" t="s">
        <v>28</v>
      </c>
      <c r="B705" s="485" t="s">
        <v>29</v>
      </c>
      <c r="C705" s="485"/>
      <c r="D705" s="430" t="s">
        <v>42</v>
      </c>
      <c r="E705" s="431" t="s">
        <v>266</v>
      </c>
      <c r="F705" s="431" t="s">
        <v>302</v>
      </c>
      <c r="G705" s="274"/>
    </row>
    <row r="706" spans="1:7" ht="21" x14ac:dyDescent="0.4">
      <c r="A706" s="484"/>
      <c r="B706" s="383" t="s">
        <v>32</v>
      </c>
      <c r="C706" s="383" t="s">
        <v>31</v>
      </c>
      <c r="D706" s="430"/>
      <c r="E706" s="431"/>
      <c r="F706" s="431"/>
      <c r="G706" s="274"/>
    </row>
    <row r="707" spans="1:7" s="80" customFormat="1" ht="22.5" x14ac:dyDescent="0.4">
      <c r="A707" s="360"/>
      <c r="B707" s="361"/>
      <c r="C707" s="361"/>
      <c r="D707" s="361"/>
      <c r="E707" s="362"/>
      <c r="F707" s="362"/>
      <c r="G707" s="129"/>
    </row>
    <row r="708" spans="1:7" ht="24.75" x14ac:dyDescent="0.4">
      <c r="A708" s="487" t="s">
        <v>306</v>
      </c>
      <c r="B708" s="488"/>
      <c r="C708" s="488"/>
      <c r="D708" s="488"/>
      <c r="E708" s="488"/>
      <c r="F708" s="489"/>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69"/>
      <c r="C714" s="470"/>
      <c r="D714" s="247">
        <f>SUM(B709:C713)</f>
        <v>10</v>
      </c>
      <c r="E714" s="225"/>
      <c r="F714" s="173"/>
      <c r="G714" s="114"/>
    </row>
    <row r="715" spans="1:7" ht="21" x14ac:dyDescent="0.4">
      <c r="A715" s="130" t="s">
        <v>33</v>
      </c>
      <c r="B715" s="469"/>
      <c r="C715" s="470"/>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487" t="s">
        <v>307</v>
      </c>
      <c r="B717" s="488"/>
      <c r="C717" s="488"/>
      <c r="D717" s="488"/>
      <c r="E717" s="488"/>
      <c r="F717" s="489"/>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t="str">
        <f>IF(D720=1, 2, IF(AND(D720&lt;1,D720&gt;0), 1, IF(D720=0,"0","NA")))</f>
        <v>NA</v>
      </c>
      <c r="C720" s="126"/>
      <c r="D720" s="411" t="str">
        <f>IFERROR(E720/F720,"N.A")</f>
        <v>N.A</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14</v>
      </c>
      <c r="E724" s="260"/>
      <c r="F724" s="330"/>
      <c r="G724" s="114"/>
    </row>
    <row r="725" spans="1:7" s="258" customFormat="1" ht="22.5" x14ac:dyDescent="0.45">
      <c r="A725" s="150" t="s">
        <v>431</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0.90366666666666662</v>
      </c>
      <c r="E727" s="101"/>
      <c r="F727" s="102"/>
      <c r="G727" s="93"/>
    </row>
    <row r="728" spans="1:7" ht="22.5" x14ac:dyDescent="0.3">
      <c r="A728" s="261" t="s">
        <v>424</v>
      </c>
      <c r="B728" s="262"/>
      <c r="C728" s="263"/>
      <c r="D728" s="26">
        <f>SUM(D724,D700,D671,D608,D568,D525,D474,D427,D369,D302,D247,D185,D130,D47)</f>
        <v>572</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0.8666666666666667</v>
      </c>
      <c r="E729" s="259"/>
      <c r="F729" s="259"/>
    </row>
  </sheetData>
  <sheetProtection algorithmName="SHA-512" hashValue="WVsteywox/FDQu/4BQz/WxCVQoJlbEdiYHgo1FJyGLpEBp5vwnrM/wQLVWjfa6whY3K2GzEgPRQV40g19E5s3g==" saltValue="urdO3NE/Qm6vaKhdTTzsxg==" spinCount="100000" sheet="1" objects="1" scenarios="1" formatCells="0" formatColumns="0" formatRows="0"/>
  <mergeCells count="15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289:F289"/>
    <mergeCell ref="A135:A136"/>
    <mergeCell ref="B135:C135"/>
    <mergeCell ref="D135:D136"/>
    <mergeCell ref="E135:E136"/>
    <mergeCell ref="F135:F136"/>
    <mergeCell ref="A482:F482"/>
    <mergeCell ref="A717:F717"/>
    <mergeCell ref="A565:C565"/>
    <mergeCell ref="A566:C566"/>
    <mergeCell ref="A626:C626"/>
    <mergeCell ref="A627:C627"/>
    <mergeCell ref="A609:C609"/>
    <mergeCell ref="C556:F556"/>
    <mergeCell ref="A356:G356"/>
    <mergeCell ref="A264:C264"/>
    <mergeCell ref="A244:C244"/>
    <mergeCell ref="A226:C226"/>
    <mergeCell ref="C616:F616"/>
    <mergeCell ref="B613:C613"/>
    <mergeCell ref="D613:D614"/>
    <mergeCell ref="A146:F146"/>
    <mergeCell ref="B185:C185"/>
    <mergeCell ref="A708:F708"/>
    <mergeCell ref="A479:A480"/>
    <mergeCell ref="B479:C479"/>
    <mergeCell ref="D479:D480"/>
    <mergeCell ref="E479:E480"/>
    <mergeCell ref="F479:F480"/>
    <mergeCell ref="A504:F504"/>
    <mergeCell ref="A531:A532"/>
    <mergeCell ref="B531:C531"/>
    <mergeCell ref="F677:F678"/>
    <mergeCell ref="A613:A614"/>
    <mergeCell ref="E613:E614"/>
    <mergeCell ref="A675:F675"/>
    <mergeCell ref="A703:F703"/>
    <mergeCell ref="F531:F532"/>
    <mergeCell ref="A587:C587"/>
    <mergeCell ref="A588:C588"/>
    <mergeCell ref="A605:C605"/>
    <mergeCell ref="A606:C606"/>
    <mergeCell ref="A543:F543"/>
    <mergeCell ref="A555:G555"/>
    <mergeCell ref="A571:F571"/>
    <mergeCell ref="A651:G651"/>
    <mergeCell ref="B714:C714"/>
    <mergeCell ref="B715:C715"/>
    <mergeCell ref="C628:F628"/>
    <mergeCell ref="E626:F627"/>
    <mergeCell ref="C641:F641"/>
    <mergeCell ref="B652:F652"/>
    <mergeCell ref="A577:F577"/>
    <mergeCell ref="A590:F590"/>
    <mergeCell ref="F613:F614"/>
    <mergeCell ref="A705:A706"/>
    <mergeCell ref="B705:C705"/>
    <mergeCell ref="D705:D706"/>
    <mergeCell ref="E705:E706"/>
    <mergeCell ref="F705:F706"/>
    <mergeCell ref="A677:A678"/>
    <mergeCell ref="B677:C677"/>
    <mergeCell ref="D677:D678"/>
    <mergeCell ref="E677:E678"/>
    <mergeCell ref="A638:C638"/>
    <mergeCell ref="A649:C649"/>
    <mergeCell ref="A490:F490"/>
    <mergeCell ref="B307:C307"/>
    <mergeCell ref="D307:D308"/>
    <mergeCell ref="E307:E308"/>
    <mergeCell ref="F307:F308"/>
    <mergeCell ref="A541:C541"/>
    <mergeCell ref="A542:C542"/>
    <mergeCell ref="A414:G414"/>
    <mergeCell ref="A516:G516"/>
    <mergeCell ref="B517:F517"/>
    <mergeCell ref="D531:D532"/>
    <mergeCell ref="E531:E532"/>
    <mergeCell ref="B11:F11"/>
    <mergeCell ref="D1:G1"/>
    <mergeCell ref="A7:F7"/>
    <mergeCell ref="A8:F8"/>
    <mergeCell ref="B9:F9"/>
    <mergeCell ref="B10:F10"/>
    <mergeCell ref="B12:F12"/>
    <mergeCell ref="D13:G13"/>
    <mergeCell ref="A17:A18"/>
    <mergeCell ref="B17:C17"/>
    <mergeCell ref="D17:D18"/>
    <mergeCell ref="E17:E18"/>
    <mergeCell ref="F17:F18"/>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A660:F660"/>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A572:F572"/>
    <mergeCell ref="A611:F611"/>
    <mergeCell ref="A463:F463"/>
    <mergeCell ref="A574:A575"/>
    <mergeCell ref="B574:C574"/>
    <mergeCell ref="D574:D575"/>
    <mergeCell ref="E574:E575"/>
    <mergeCell ref="F574:F575"/>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1" orientation="portrait" r:id="rId1"/>
  <rowBreaks count="4" manualBreakCount="4">
    <brk id="371" max="6" man="1"/>
    <brk id="539" max="6" man="1"/>
    <brk id="609" max="6" man="1"/>
    <brk id="70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D173" sqref="D17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1"/>
      <c r="E1" s="521"/>
      <c r="F1" s="521"/>
      <c r="G1" s="521"/>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2" t="s">
        <v>46</v>
      </c>
      <c r="B6" s="522"/>
      <c r="C6" s="522"/>
      <c r="D6" s="522"/>
      <c r="E6" s="522"/>
      <c r="F6" s="522"/>
      <c r="G6" s="92"/>
    </row>
    <row r="7" spans="1:7" s="2" customFormat="1" ht="21.75" customHeight="1" x14ac:dyDescent="0.45">
      <c r="A7" s="523" t="str">
        <f>'Page de garde'!D18</f>
        <v>UHD Béni Khalled</v>
      </c>
      <c r="B7" s="523"/>
      <c r="C7" s="523"/>
      <c r="D7" s="523"/>
      <c r="E7" s="523"/>
      <c r="F7" s="523"/>
      <c r="G7" s="92"/>
    </row>
    <row r="8" spans="1:7" s="2" customFormat="1" ht="24" x14ac:dyDescent="0.45">
      <c r="A8" s="4" t="s">
        <v>39</v>
      </c>
      <c r="B8" s="524" t="str">
        <f>'A1 Exploitation'!B9:F9</f>
        <v>Mme Meriam CHOUCHENE</v>
      </c>
      <c r="C8" s="524"/>
      <c r="D8" s="524"/>
      <c r="E8" s="524"/>
      <c r="F8" s="524"/>
      <c r="G8" s="92"/>
    </row>
    <row r="9" spans="1:7" s="2" customFormat="1" ht="24" x14ac:dyDescent="0.45">
      <c r="A9" s="5" t="s">
        <v>41</v>
      </c>
      <c r="B9" s="525" t="str">
        <f>'A1 Exploitation'!B10:F10</f>
        <v>Directeur magasin &amp; chefs rayons</v>
      </c>
      <c r="C9" s="525"/>
      <c r="D9" s="525"/>
      <c r="E9" s="525"/>
      <c r="F9" s="525"/>
      <c r="G9" s="92"/>
    </row>
    <row r="10" spans="1:7" s="2" customFormat="1" ht="24" x14ac:dyDescent="0.45">
      <c r="A10" s="4" t="s">
        <v>40</v>
      </c>
      <c r="B10" s="520">
        <f>'A1 Exploitation'!B11:F11</f>
        <v>43518</v>
      </c>
      <c r="C10" s="520"/>
      <c r="D10" s="520"/>
      <c r="E10" s="520"/>
      <c r="F10" s="520"/>
      <c r="G10" s="92"/>
    </row>
    <row r="11" spans="1:7" s="2" customFormat="1" ht="24" x14ac:dyDescent="0.45">
      <c r="A11" s="4" t="s">
        <v>250</v>
      </c>
      <c r="B11" s="526">
        <f>D199</f>
        <v>0.92924528301886788</v>
      </c>
      <c r="C11" s="526"/>
      <c r="D11" s="526"/>
      <c r="E11" s="526"/>
      <c r="F11" s="526"/>
      <c r="G11" s="92"/>
    </row>
    <row r="12" spans="1:7" s="2" customFormat="1" ht="22.5" x14ac:dyDescent="0.45">
      <c r="A12" s="1"/>
      <c r="D12" s="451"/>
      <c r="E12" s="451"/>
      <c r="F12" s="451"/>
      <c r="G12" s="451"/>
    </row>
    <row r="13" spans="1:7" s="2" customFormat="1" ht="11.25" customHeight="1" x14ac:dyDescent="0.3">
      <c r="A13" s="527" t="s">
        <v>28</v>
      </c>
      <c r="B13" s="528" t="s">
        <v>29</v>
      </c>
      <c r="C13" s="528"/>
      <c r="D13" s="528" t="s">
        <v>42</v>
      </c>
      <c r="E13" s="528" t="s">
        <v>160</v>
      </c>
      <c r="F13" s="528" t="s">
        <v>161</v>
      </c>
      <c r="G13" s="80"/>
    </row>
    <row r="14" spans="1:7" s="2" customFormat="1" ht="12.75" customHeight="1" x14ac:dyDescent="0.3">
      <c r="A14" s="527"/>
      <c r="B14" s="22" t="s">
        <v>32</v>
      </c>
      <c r="C14" s="22" t="s">
        <v>31</v>
      </c>
      <c r="D14" s="528"/>
      <c r="E14" s="528"/>
      <c r="F14" s="528"/>
      <c r="G14" s="94"/>
    </row>
    <row r="15" spans="1:7" x14ac:dyDescent="0.3">
      <c r="A15" s="541"/>
      <c r="B15" s="542"/>
      <c r="C15" s="542"/>
      <c r="D15" s="542"/>
      <c r="E15" s="542"/>
      <c r="F15" s="542"/>
    </row>
    <row r="16" spans="1:7" ht="19.5" x14ac:dyDescent="0.4">
      <c r="A16" s="532" t="s">
        <v>0</v>
      </c>
      <c r="B16" s="533"/>
      <c r="C16" s="533"/>
      <c r="D16" s="533"/>
      <c r="E16" s="533"/>
      <c r="F16" s="533"/>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ht="33" x14ac:dyDescent="0.3">
      <c r="A20" s="7" t="s">
        <v>129</v>
      </c>
      <c r="B20" s="265">
        <v>1</v>
      </c>
      <c r="C20" s="62"/>
      <c r="D20" s="63" t="s">
        <v>520</v>
      </c>
      <c r="E20" s="62" t="s">
        <v>521</v>
      </c>
      <c r="F20" s="62"/>
    </row>
    <row r="21" spans="1:7" x14ac:dyDescent="0.3">
      <c r="A21" s="30" t="s">
        <v>461</v>
      </c>
      <c r="B21" s="265">
        <v>2</v>
      </c>
      <c r="C21" s="62"/>
      <c r="D21" s="65"/>
      <c r="E21" s="62"/>
      <c r="F21" s="62"/>
    </row>
    <row r="22" spans="1:7" x14ac:dyDescent="0.3">
      <c r="A22" s="534" t="s">
        <v>34</v>
      </c>
      <c r="B22" s="535"/>
      <c r="C22" s="536"/>
      <c r="D22" s="99">
        <f>SUM(B17:C21)</f>
        <v>9</v>
      </c>
    </row>
    <row r="23" spans="1:7" x14ac:dyDescent="0.3">
      <c r="A23" s="529" t="s">
        <v>251</v>
      </c>
      <c r="B23" s="530"/>
      <c r="C23" s="531"/>
      <c r="D23" s="21">
        <f>D22/(COUNT(B17:C21)*2)</f>
        <v>0.9</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9" t="s">
        <v>34</v>
      </c>
      <c r="B33" s="530"/>
      <c r="C33" s="531"/>
      <c r="D33" s="97">
        <f>SUM(B26:C32)</f>
        <v>14</v>
      </c>
    </row>
    <row r="34" spans="1:7" x14ac:dyDescent="0.3">
      <c r="A34" s="529" t="s">
        <v>251</v>
      </c>
      <c r="B34" s="530"/>
      <c r="C34" s="531"/>
      <c r="D34" s="21">
        <f>D33/(COUNT(B26:C32)*2)</f>
        <v>1</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9" t="s">
        <v>34</v>
      </c>
      <c r="B42" s="530"/>
      <c r="C42" s="531"/>
      <c r="D42" s="97">
        <f>SUM(B37:C41)</f>
        <v>10</v>
      </c>
      <c r="E42" s="3"/>
      <c r="F42" s="3"/>
      <c r="G42" s="93"/>
    </row>
    <row r="43" spans="1:7" s="10" customFormat="1" x14ac:dyDescent="0.3">
      <c r="A43" s="529" t="s">
        <v>251</v>
      </c>
      <c r="B43" s="530"/>
      <c r="C43" s="531"/>
      <c r="D43" s="21">
        <f>D42/(COUNT(B37:C41)*2)</f>
        <v>1</v>
      </c>
      <c r="E43" s="3"/>
      <c r="F43" s="3"/>
      <c r="G43" s="93"/>
    </row>
    <row r="44" spans="1:7" s="10" customFormat="1" x14ac:dyDescent="0.3">
      <c r="A44" s="33"/>
      <c r="B44" s="34"/>
      <c r="C44" s="34"/>
      <c r="D44" s="35"/>
      <c r="G44" s="93"/>
    </row>
    <row r="45" spans="1:7" ht="19.5" x14ac:dyDescent="0.4">
      <c r="A45" s="539" t="s">
        <v>19</v>
      </c>
      <c r="B45" s="540"/>
      <c r="C45" s="540"/>
      <c r="D45" s="540"/>
      <c r="E45" s="540"/>
      <c r="F45" s="540"/>
    </row>
    <row r="46" spans="1:7" ht="49.5" x14ac:dyDescent="0.3">
      <c r="A46" s="7" t="s">
        <v>226</v>
      </c>
      <c r="B46" s="62">
        <v>0</v>
      </c>
      <c r="C46" s="62"/>
      <c r="D46" s="63" t="s">
        <v>524</v>
      </c>
      <c r="E46" s="63" t="s">
        <v>525</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t="s">
        <v>30</v>
      </c>
      <c r="C51" s="88" t="str">
        <f>IF(B51=0, -5, "0")</f>
        <v>0</v>
      </c>
      <c r="D51" s="66"/>
      <c r="E51" s="62"/>
      <c r="F51" s="62"/>
    </row>
    <row r="52" spans="1:7" x14ac:dyDescent="0.3">
      <c r="A52" s="529" t="s">
        <v>34</v>
      </c>
      <c r="B52" s="530"/>
      <c r="C52" s="531"/>
      <c r="D52" s="97">
        <f>SUM(B46:C51)</f>
        <v>8</v>
      </c>
    </row>
    <row r="53" spans="1:7" x14ac:dyDescent="0.3">
      <c r="A53" s="529" t="s">
        <v>251</v>
      </c>
      <c r="B53" s="530"/>
      <c r="C53" s="531"/>
      <c r="D53" s="21">
        <f>D52/(COUNT(B46:C51)*2)</f>
        <v>0.8</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22.5" customHeight="1"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9" t="s">
        <v>34</v>
      </c>
      <c r="B63" s="530"/>
      <c r="C63" s="531"/>
      <c r="D63" s="97">
        <f>SUM(B56:C62)</f>
        <v>14</v>
      </c>
    </row>
    <row r="64" spans="1:7" x14ac:dyDescent="0.3">
      <c r="A64" s="529" t="s">
        <v>251</v>
      </c>
      <c r="B64" s="530"/>
      <c r="C64" s="531"/>
      <c r="D64" s="21">
        <f>D63/(COUNT(B56:C62)*2)</f>
        <v>1</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ht="33" x14ac:dyDescent="0.3">
      <c r="A79" s="7" t="s">
        <v>149</v>
      </c>
      <c r="B79" s="68">
        <v>1</v>
      </c>
      <c r="C79" s="62"/>
      <c r="D79" s="63" t="s">
        <v>508</v>
      </c>
      <c r="E79" s="63" t="s">
        <v>509</v>
      </c>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ht="33" x14ac:dyDescent="0.3">
      <c r="A83" s="7" t="s">
        <v>72</v>
      </c>
      <c r="B83" s="68">
        <v>1</v>
      </c>
      <c r="C83" s="62"/>
      <c r="D83" s="76" t="s">
        <v>510</v>
      </c>
      <c r="E83" s="76" t="s">
        <v>511</v>
      </c>
      <c r="F83" s="62"/>
    </row>
    <row r="84" spans="1:7" x14ac:dyDescent="0.3">
      <c r="A84" s="529" t="s">
        <v>34</v>
      </c>
      <c r="B84" s="530"/>
      <c r="C84" s="531"/>
      <c r="D84" s="97">
        <f>SUM(B67:C83)</f>
        <v>24</v>
      </c>
    </row>
    <row r="85" spans="1:7" x14ac:dyDescent="0.3">
      <c r="A85" s="529" t="s">
        <v>251</v>
      </c>
      <c r="B85" s="530"/>
      <c r="C85" s="531"/>
      <c r="D85" s="21">
        <f>D84/(COUNT(B67:C83)*2)</f>
        <v>0.92307692307692313</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v>2</v>
      </c>
      <c r="C88" s="69"/>
      <c r="D88" s="70"/>
      <c r="E88" s="63"/>
      <c r="F88" s="62"/>
    </row>
    <row r="89" spans="1:7" ht="19.5" x14ac:dyDescent="0.4">
      <c r="A89" s="7" t="s">
        <v>228</v>
      </c>
      <c r="B89" s="78" t="s">
        <v>30</v>
      </c>
      <c r="C89" s="69"/>
      <c r="D89" s="63" t="s">
        <v>534</v>
      </c>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ht="49.5" x14ac:dyDescent="0.3">
      <c r="A95" s="8" t="s">
        <v>138</v>
      </c>
      <c r="B95" s="78">
        <v>0</v>
      </c>
      <c r="C95" s="62"/>
      <c r="D95" s="63" t="s">
        <v>526</v>
      </c>
      <c r="E95" s="63" t="s">
        <v>527</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t="s">
        <v>30</v>
      </c>
      <c r="C99" s="88" t="str">
        <f>IF(B99=0, -5, "0")</f>
        <v>0</v>
      </c>
      <c r="D99" s="63" t="s">
        <v>530</v>
      </c>
      <c r="E99" s="62"/>
      <c r="F99" s="62"/>
    </row>
    <row r="100" spans="1:7" ht="18" x14ac:dyDescent="0.35">
      <c r="A100" s="31" t="s">
        <v>253</v>
      </c>
      <c r="B100" s="78" t="s">
        <v>30</v>
      </c>
      <c r="C100" s="88" t="str">
        <f>IF(B100=0, -5, "0")</f>
        <v>0</v>
      </c>
      <c r="D100" s="63"/>
      <c r="E100" s="62"/>
      <c r="F100" s="62"/>
    </row>
    <row r="101" spans="1:7" x14ac:dyDescent="0.3">
      <c r="A101" s="37" t="s">
        <v>193</v>
      </c>
      <c r="B101" s="78">
        <v>2</v>
      </c>
      <c r="C101" s="62"/>
      <c r="D101" s="63"/>
      <c r="E101" s="62"/>
      <c r="F101" s="62"/>
    </row>
    <row r="102" spans="1:7" x14ac:dyDescent="0.3">
      <c r="A102" s="529" t="s">
        <v>34</v>
      </c>
      <c r="B102" s="530"/>
      <c r="C102" s="531"/>
      <c r="D102" s="97">
        <f>SUM(B88:C101)</f>
        <v>14</v>
      </c>
    </row>
    <row r="103" spans="1:7" x14ac:dyDescent="0.3">
      <c r="A103" s="529" t="s">
        <v>251</v>
      </c>
      <c r="B103" s="530"/>
      <c r="C103" s="531"/>
      <c r="D103" s="21">
        <f>D102/(COUNT(B88:C101)*2)</f>
        <v>0.875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9" t="s">
        <v>34</v>
      </c>
      <c r="B118" s="530"/>
      <c r="C118" s="531"/>
      <c r="D118" s="97">
        <f>SUM(B107:C117)</f>
        <v>22</v>
      </c>
      <c r="E118" s="3"/>
      <c r="F118" s="3"/>
      <c r="G118" s="93"/>
    </row>
    <row r="119" spans="1:7" s="10" customFormat="1" x14ac:dyDescent="0.3">
      <c r="A119" s="529" t="s">
        <v>251</v>
      </c>
      <c r="B119" s="530"/>
      <c r="C119" s="531"/>
      <c r="D119" s="21">
        <f>D118/(COUNT(B107:C117)*2)</f>
        <v>1</v>
      </c>
      <c r="E119" s="3"/>
      <c r="F119" s="3"/>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ht="72" customHeight="1" x14ac:dyDescent="0.3">
      <c r="A122" s="30" t="s">
        <v>231</v>
      </c>
      <c r="B122" s="79">
        <v>0</v>
      </c>
      <c r="C122" s="62"/>
      <c r="D122" s="81" t="s">
        <v>535</v>
      </c>
      <c r="E122" s="81" t="s">
        <v>516</v>
      </c>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t="s">
        <v>499</v>
      </c>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9" t="s">
        <v>34</v>
      </c>
      <c r="B133" s="530"/>
      <c r="C133" s="531"/>
      <c r="D133" s="97">
        <f>SUM(B122:C132)</f>
        <v>20</v>
      </c>
    </row>
    <row r="134" spans="1:7" x14ac:dyDescent="0.3">
      <c r="A134" s="529" t="s">
        <v>251</v>
      </c>
      <c r="B134" s="530"/>
      <c r="C134" s="531"/>
      <c r="D134" s="20">
        <f>D133/(COUNT(B122:C132)*2)</f>
        <v>0.90909090909090906</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ht="33" x14ac:dyDescent="0.3">
      <c r="A143" s="11" t="s">
        <v>260</v>
      </c>
      <c r="B143" s="78">
        <v>1</v>
      </c>
      <c r="C143" s="90"/>
      <c r="D143" s="63" t="s">
        <v>483</v>
      </c>
      <c r="E143" s="63" t="s">
        <v>484</v>
      </c>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33" x14ac:dyDescent="0.3">
      <c r="A146" s="11" t="s">
        <v>82</v>
      </c>
      <c r="B146" s="78">
        <v>1</v>
      </c>
      <c r="C146" s="63"/>
      <c r="D146" s="63" t="s">
        <v>480</v>
      </c>
      <c r="E146" s="63" t="s">
        <v>536</v>
      </c>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9" t="s">
        <v>34</v>
      </c>
      <c r="B149" s="530"/>
      <c r="C149" s="531"/>
      <c r="D149" s="97">
        <f>SUM(B137:C148)</f>
        <v>22</v>
      </c>
    </row>
    <row r="150" spans="1:7" x14ac:dyDescent="0.3">
      <c r="A150" s="529" t="s">
        <v>251</v>
      </c>
      <c r="B150" s="530"/>
      <c r="C150" s="531"/>
      <c r="D150" s="21">
        <f>D149/(COUNT(B137:C148)*2)</f>
        <v>0.91666666666666663</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9" t="s">
        <v>34</v>
      </c>
      <c r="B161" s="535"/>
      <c r="C161" s="536"/>
      <c r="D161" s="99">
        <f>SUM(B153:C160)</f>
        <v>16</v>
      </c>
    </row>
    <row r="162" spans="1:7" x14ac:dyDescent="0.3">
      <c r="A162" s="529" t="s">
        <v>251</v>
      </c>
      <c r="B162" s="530"/>
      <c r="C162" s="531"/>
      <c r="D162" s="21">
        <f>D161/(COUNT(B153:C160)*2)</f>
        <v>1</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t="s">
        <v>30</v>
      </c>
      <c r="C168" s="62"/>
      <c r="D168" s="62"/>
      <c r="E168" s="63"/>
      <c r="F168" s="62"/>
    </row>
    <row r="169" spans="1:7" x14ac:dyDescent="0.3">
      <c r="A169" s="529" t="s">
        <v>34</v>
      </c>
      <c r="B169" s="530"/>
      <c r="C169" s="531"/>
      <c r="D169" s="97">
        <f>SUM(B165:C168)</f>
        <v>6</v>
      </c>
    </row>
    <row r="170" spans="1:7" x14ac:dyDescent="0.3">
      <c r="A170" s="529" t="s">
        <v>251</v>
      </c>
      <c r="B170" s="530"/>
      <c r="C170" s="531"/>
      <c r="D170" s="21">
        <f>D169/(COUNT(B165:C168)*2)</f>
        <v>1</v>
      </c>
    </row>
    <row r="171" spans="1:7" s="10" customFormat="1" x14ac:dyDescent="0.3">
      <c r="A171" s="14"/>
      <c r="B171" s="15"/>
      <c r="C171" s="15"/>
      <c r="D171" s="16"/>
      <c r="G171" s="93"/>
    </row>
    <row r="172" spans="1:7" ht="19.5" x14ac:dyDescent="0.4">
      <c r="A172" s="543" t="s">
        <v>15</v>
      </c>
      <c r="B172" s="544"/>
      <c r="C172" s="544"/>
      <c r="D172" s="544"/>
      <c r="E172" s="544"/>
      <c r="F172" s="544"/>
    </row>
    <row r="173" spans="1:7" ht="33" x14ac:dyDescent="0.3">
      <c r="A173" s="8" t="s">
        <v>152</v>
      </c>
      <c r="B173" s="62">
        <v>1</v>
      </c>
      <c r="C173" s="62"/>
      <c r="D173" s="63" t="s">
        <v>506</v>
      </c>
      <c r="E173" s="62" t="s">
        <v>507</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9" t="s">
        <v>34</v>
      </c>
      <c r="B177" s="530"/>
      <c r="C177" s="531"/>
      <c r="D177" s="97">
        <f>SUM(B173:C176)</f>
        <v>7</v>
      </c>
    </row>
    <row r="178" spans="1:7" x14ac:dyDescent="0.3">
      <c r="A178" s="529" t="s">
        <v>251</v>
      </c>
      <c r="B178" s="530"/>
      <c r="C178" s="531"/>
      <c r="D178" s="21">
        <f>D177/(COUNT(B173:C176)*2)</f>
        <v>0.875</v>
      </c>
    </row>
    <row r="179" spans="1:7" s="10" customFormat="1" x14ac:dyDescent="0.3">
      <c r="A179" s="14"/>
      <c r="B179" s="15"/>
      <c r="C179" s="15"/>
      <c r="D179" s="16"/>
      <c r="G179" s="93"/>
    </row>
    <row r="180" spans="1:7" ht="19.5" x14ac:dyDescent="0.4">
      <c r="A180" s="537" t="s">
        <v>65</v>
      </c>
      <c r="B180" s="538"/>
      <c r="C180" s="538"/>
      <c r="D180" s="538"/>
      <c r="E180" s="538"/>
      <c r="F180" s="538"/>
    </row>
    <row r="181" spans="1:7" ht="49.5" x14ac:dyDescent="0.3">
      <c r="A181" s="30" t="s">
        <v>270</v>
      </c>
      <c r="B181" s="62">
        <v>1</v>
      </c>
      <c r="C181" s="62"/>
      <c r="D181" s="63" t="s">
        <v>522</v>
      </c>
      <c r="E181" s="63" t="s">
        <v>523</v>
      </c>
      <c r="F181" s="62"/>
    </row>
    <row r="182" spans="1:7" x14ac:dyDescent="0.3">
      <c r="A182" s="38" t="s">
        <v>181</v>
      </c>
      <c r="B182" s="265">
        <v>2</v>
      </c>
      <c r="C182" s="62"/>
      <c r="D182" s="63"/>
      <c r="E182" s="45"/>
      <c r="F182" s="62"/>
    </row>
    <row r="183" spans="1:7" ht="49.5" x14ac:dyDescent="0.3">
      <c r="A183" s="7" t="s">
        <v>75</v>
      </c>
      <c r="B183" s="265">
        <v>0</v>
      </c>
      <c r="C183" s="62"/>
      <c r="D183" s="63" t="s">
        <v>518</v>
      </c>
      <c r="E183" s="63" t="s">
        <v>519</v>
      </c>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9" t="s">
        <v>34</v>
      </c>
      <c r="B186" s="530"/>
      <c r="C186" s="531"/>
      <c r="D186" s="97">
        <f>SUM(B181:C185)</f>
        <v>7</v>
      </c>
    </row>
    <row r="187" spans="1:7" x14ac:dyDescent="0.3">
      <c r="A187" s="529" t="s">
        <v>251</v>
      </c>
      <c r="B187" s="530"/>
      <c r="C187" s="531"/>
      <c r="D187" s="21">
        <f>D186/(COUNT(B181:C185)*2)</f>
        <v>0.7</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29" t="s">
        <v>34</v>
      </c>
      <c r="B194" s="530"/>
      <c r="C194" s="531"/>
      <c r="D194" s="40">
        <f>SUM(B190:C193)</f>
        <v>4</v>
      </c>
    </row>
    <row r="195" spans="1:6" x14ac:dyDescent="0.3">
      <c r="A195" s="529" t="s">
        <v>251</v>
      </c>
      <c r="B195" s="530"/>
      <c r="C195" s="531"/>
      <c r="D195" s="21">
        <f>D194/(COUNT(B190:C193)*2)</f>
        <v>1</v>
      </c>
    </row>
    <row r="197" spans="1:6" ht="18" x14ac:dyDescent="0.35">
      <c r="A197" s="43" t="s">
        <v>423</v>
      </c>
      <c r="B197" s="42"/>
      <c r="C197" s="42"/>
      <c r="D197" s="104">
        <v>0.9</v>
      </c>
      <c r="E197" s="101"/>
      <c r="F197" s="102"/>
    </row>
    <row r="198" spans="1:6" ht="22.5" x14ac:dyDescent="0.3">
      <c r="A198" s="23" t="s">
        <v>424</v>
      </c>
      <c r="B198" s="24"/>
      <c r="C198" s="25"/>
      <c r="D198" s="26">
        <f>SUM(D194,D186,D177,D169,D161,D63,D52,D33,D22,D118,D149,D133,D102,D84,D42)</f>
        <v>197</v>
      </c>
    </row>
    <row r="199" spans="1:6" ht="22.5" x14ac:dyDescent="0.3">
      <c r="A199" s="23" t="s">
        <v>276</v>
      </c>
      <c r="B199" s="24"/>
      <c r="C199" s="25"/>
      <c r="D199" s="27">
        <f>D198/(COUNT(B190:C193,B181:C185,B173:C176,B165:C168,B153:C160,B56:C62,B46:C51,B26:C32,B17:C21,B107:C117,B137:C148,B122:C132,B88:C101,B67:C83,B37:C41)*2)</f>
        <v>0.92924528301886788</v>
      </c>
    </row>
  </sheetData>
  <sheetProtection algorithmName="SHA-512" hashValue="GHuD8E8LtXV0GvrCF+MvQJ+uS3jbe4ZDYMypIPQsykVSdHv6m6wH0f4Wq8rZtxPSpi3IgpQUIjy0rf7vtQ6i0g==" saltValue="AkWxhNAAWqn0z+H+SBoVqg=="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150:C150"/>
    <mergeCell ref="A152:F152"/>
    <mergeCell ref="A161:C161"/>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5" sqref="D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UHD Béni Khalled</v>
      </c>
      <c r="B8" s="453"/>
      <c r="C8" s="453"/>
      <c r="D8" s="453"/>
      <c r="E8" s="453"/>
      <c r="F8" s="453"/>
      <c r="G8" s="111"/>
    </row>
    <row r="9" spans="1:7" ht="22.5" x14ac:dyDescent="0.45">
      <c r="A9" s="112" t="s">
        <v>39</v>
      </c>
      <c r="B9" s="454"/>
      <c r="C9" s="454"/>
      <c r="D9" s="454"/>
      <c r="E9" s="454"/>
      <c r="F9" s="454"/>
      <c r="G9" s="111"/>
    </row>
    <row r="10" spans="1:7" ht="22.5" x14ac:dyDescent="0.45">
      <c r="A10" s="113" t="s">
        <v>41</v>
      </c>
      <c r="B10" s="455"/>
      <c r="C10" s="455"/>
      <c r="D10" s="455"/>
      <c r="E10" s="455"/>
      <c r="F10" s="455"/>
      <c r="G10" s="111"/>
    </row>
    <row r="11" spans="1:7" ht="22.5" x14ac:dyDescent="0.45">
      <c r="A11" s="112" t="s">
        <v>40</v>
      </c>
      <c r="B11" s="450"/>
      <c r="C11" s="450"/>
      <c r="D11" s="450"/>
      <c r="E11" s="450"/>
      <c r="F11" s="450"/>
      <c r="G11" s="111"/>
    </row>
    <row r="12" spans="1:7" ht="22.5" x14ac:dyDescent="0.45">
      <c r="A12" s="112" t="s">
        <v>200</v>
      </c>
      <c r="B12" s="456" t="e">
        <f>D730</f>
        <v>#DIV/0!</v>
      </c>
      <c r="C12" s="456"/>
      <c r="D12" s="456"/>
      <c r="E12" s="456"/>
      <c r="F12" s="456"/>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29" t="s">
        <v>28</v>
      </c>
      <c r="B17" s="430" t="s">
        <v>29</v>
      </c>
      <c r="C17" s="430"/>
      <c r="D17" s="430" t="s">
        <v>42</v>
      </c>
      <c r="E17" s="431" t="s">
        <v>266</v>
      </c>
      <c r="F17" s="431" t="s">
        <v>300</v>
      </c>
      <c r="G17" s="114"/>
    </row>
    <row r="18" spans="1:8" ht="16.5" customHeight="1" x14ac:dyDescent="0.4">
      <c r="A18" s="429"/>
      <c r="B18" s="118" t="s">
        <v>32</v>
      </c>
      <c r="C18" s="118" t="s">
        <v>31</v>
      </c>
      <c r="D18" s="430"/>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29" t="s">
        <v>28</v>
      </c>
      <c r="B52" s="430" t="s">
        <v>29</v>
      </c>
      <c r="C52" s="430"/>
      <c r="D52" s="430" t="s">
        <v>42</v>
      </c>
      <c r="E52" s="431" t="s">
        <v>266</v>
      </c>
      <c r="F52" s="431" t="s">
        <v>302</v>
      </c>
      <c r="G52" s="129"/>
    </row>
    <row r="53" spans="1:7" ht="21" x14ac:dyDescent="0.4">
      <c r="A53" s="429"/>
      <c r="B53" s="118" t="s">
        <v>32</v>
      </c>
      <c r="C53" s="118" t="s">
        <v>31</v>
      </c>
      <c r="D53" s="430"/>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8"/>
      <c r="B64" s="509"/>
      <c r="C64" s="509"/>
      <c r="D64" s="509"/>
      <c r="E64" s="509"/>
      <c r="F64" s="509"/>
      <c r="G64" s="509"/>
    </row>
    <row r="65" spans="1:7" ht="43.5" customHeight="1" x14ac:dyDescent="0.4">
      <c r="A65" s="442" t="s">
        <v>351</v>
      </c>
      <c r="B65" s="442"/>
      <c r="C65" s="442"/>
      <c r="D65" s="442"/>
      <c r="E65" s="442"/>
      <c r="F65" s="442"/>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3"/>
      <c r="B83" s="463"/>
      <c r="C83" s="463"/>
      <c r="D83" s="463"/>
      <c r="E83" s="463"/>
      <c r="F83" s="463"/>
      <c r="G83" s="463"/>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2"/>
      <c r="B103" s="510"/>
      <c r="C103" s="510"/>
      <c r="D103" s="510"/>
      <c r="E103" s="510"/>
      <c r="F103" s="516"/>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7"/>
      <c r="B111" s="518"/>
      <c r="C111" s="518"/>
      <c r="D111" s="518"/>
      <c r="E111" s="518"/>
      <c r="F111" s="519"/>
      <c r="G111" s="129"/>
    </row>
    <row r="112" spans="1:7" s="80" customFormat="1" ht="39.75" customHeight="1" x14ac:dyDescent="0.4">
      <c r="A112" s="442" t="s">
        <v>391</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0"/>
      <c r="B120" s="510"/>
      <c r="C120" s="510"/>
      <c r="D120" s="510"/>
      <c r="E120" s="510"/>
      <c r="F120" s="510"/>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1"/>
      <c r="B132" s="511"/>
      <c r="C132" s="511"/>
      <c r="D132" s="511"/>
      <c r="E132" s="511"/>
      <c r="F132" s="511"/>
      <c r="G132" s="114"/>
    </row>
    <row r="133" spans="1:16384" ht="22.5" customHeight="1" x14ac:dyDescent="0.4">
      <c r="A133" s="444" t="s">
        <v>425</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29" t="s">
        <v>28</v>
      </c>
      <c r="B135" s="430" t="s">
        <v>29</v>
      </c>
      <c r="C135" s="430"/>
      <c r="D135" s="430" t="s">
        <v>42</v>
      </c>
      <c r="E135" s="431" t="s">
        <v>266</v>
      </c>
      <c r="F135" s="431" t="s">
        <v>302</v>
      </c>
    </row>
    <row r="136" spans="1:16384" s="326" customFormat="1" ht="22.5" customHeight="1" x14ac:dyDescent="0.25">
      <c r="A136" s="429"/>
      <c r="B136" s="118" t="s">
        <v>32</v>
      </c>
      <c r="C136" s="118" t="s">
        <v>31</v>
      </c>
      <c r="D136" s="430"/>
      <c r="E136" s="431"/>
      <c r="F136" s="43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462</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5" t="s">
        <v>350</v>
      </c>
      <c r="B147" s="505"/>
      <c r="C147" s="505"/>
      <c r="D147" s="505"/>
      <c r="E147" s="505"/>
      <c r="F147" s="505"/>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2"/>
      <c r="B165" s="510"/>
      <c r="C165" s="510"/>
      <c r="D165" s="510"/>
      <c r="E165" s="510"/>
      <c r="F165" s="510"/>
      <c r="G165" s="114"/>
    </row>
    <row r="166" spans="1:7" ht="32.25" customHeight="1" x14ac:dyDescent="0.4">
      <c r="A166" s="446" t="s">
        <v>463</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3"/>
      <c r="B176" s="514"/>
      <c r="C176" s="514"/>
      <c r="D176" s="514"/>
      <c r="E176" s="514"/>
      <c r="F176" s="514"/>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COUNTIF('A1 Exploitation'!F140:F183,"ok")</f>
        <v>0</v>
      </c>
      <c r="F185" s="414">
        <f>COUNTA('A1 Exploitation'!F140:F183)</f>
        <v>0</v>
      </c>
      <c r="G185" s="114"/>
    </row>
    <row r="186" spans="1:7" ht="22.5" x14ac:dyDescent="0.4">
      <c r="A186" s="292" t="s">
        <v>439</v>
      </c>
      <c r="B186" s="506"/>
      <c r="C186" s="507"/>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5"/>
      <c r="B188" s="515"/>
      <c r="C188" s="515"/>
      <c r="D188" s="515"/>
      <c r="E188" s="515"/>
      <c r="F188" s="51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29" t="s">
        <v>28</v>
      </c>
      <c r="B191" s="430" t="s">
        <v>29</v>
      </c>
      <c r="C191" s="430"/>
      <c r="D191" s="430" t="s">
        <v>42</v>
      </c>
      <c r="E191" s="431" t="s">
        <v>266</v>
      </c>
      <c r="F191" s="431" t="s">
        <v>302</v>
      </c>
      <c r="G191" s="114"/>
    </row>
    <row r="192" spans="1:7" ht="21" x14ac:dyDescent="0.4">
      <c r="A192" s="429"/>
      <c r="B192" s="118" t="s">
        <v>32</v>
      </c>
      <c r="C192" s="118" t="s">
        <v>31</v>
      </c>
      <c r="D192" s="430"/>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COUNTIF('A1 Exploitation'!F194:F243,"ok")</f>
        <v>0</v>
      </c>
      <c r="F244" s="414">
        <f>COUNTA('A1 Exploitation'!F194:F242)</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29" t="s">
        <v>28</v>
      </c>
      <c r="B253" s="430" t="s">
        <v>29</v>
      </c>
      <c r="C253" s="430"/>
      <c r="D253" s="430" t="s">
        <v>42</v>
      </c>
      <c r="E253" s="431" t="s">
        <v>266</v>
      </c>
      <c r="F253" s="431" t="s">
        <v>302</v>
      </c>
      <c r="G253" s="129"/>
    </row>
    <row r="254" spans="1:7" ht="21" x14ac:dyDescent="0.4">
      <c r="A254" s="429"/>
      <c r="B254" s="118" t="s">
        <v>32</v>
      </c>
      <c r="C254" s="118" t="s">
        <v>31</v>
      </c>
      <c r="D254" s="430"/>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COUNTIF('A1 Exploitation'!F256:F297,"ok")</f>
        <v>0</v>
      </c>
      <c r="F299" s="414">
        <f>COUNTA('A1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29" t="s">
        <v>28</v>
      </c>
      <c r="B308" s="430" t="s">
        <v>29</v>
      </c>
      <c r="C308" s="430"/>
      <c r="D308" s="430" t="s">
        <v>42</v>
      </c>
      <c r="E308" s="431" t="s">
        <v>266</v>
      </c>
      <c r="F308" s="431" t="s">
        <v>302</v>
      </c>
      <c r="G308" s="129"/>
    </row>
    <row r="309" spans="1:7" ht="21" x14ac:dyDescent="0.4">
      <c r="A309" s="429"/>
      <c r="B309" s="118" t="s">
        <v>32</v>
      </c>
      <c r="C309" s="118" t="s">
        <v>31</v>
      </c>
      <c r="D309" s="430"/>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428" t="s">
        <v>311</v>
      </c>
      <c r="B358" s="428"/>
      <c r="C358" s="428"/>
      <c r="D358" s="428"/>
      <c r="E358" s="428"/>
      <c r="F358" s="42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Exploitation'!F311:F364,"ok")</f>
        <v>0</v>
      </c>
      <c r="F366" s="414">
        <f>COUNTA('A1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29" t="s">
        <v>28</v>
      </c>
      <c r="B375" s="430" t="s">
        <v>29</v>
      </c>
      <c r="C375" s="430"/>
      <c r="D375" s="430" t="s">
        <v>42</v>
      </c>
      <c r="E375" s="431" t="s">
        <v>266</v>
      </c>
      <c r="F375" s="431" t="s">
        <v>302</v>
      </c>
      <c r="G375" s="173"/>
    </row>
    <row r="376" spans="1:7" s="260" customFormat="1" ht="21" x14ac:dyDescent="0.4">
      <c r="A376" s="429"/>
      <c r="B376" s="118" t="s">
        <v>32</v>
      </c>
      <c r="C376" s="118" t="s">
        <v>31</v>
      </c>
      <c r="D376" s="430"/>
      <c r="E376" s="431"/>
      <c r="F376" s="43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2"/>
      <c r="B415" s="463"/>
      <c r="C415" s="463"/>
      <c r="D415" s="463"/>
      <c r="E415" s="463"/>
      <c r="F415" s="463"/>
      <c r="G415" s="463"/>
    </row>
    <row r="416" spans="1:7" s="260" customFormat="1" ht="24.75" x14ac:dyDescent="0.4">
      <c r="A416" s="434" t="s">
        <v>320</v>
      </c>
      <c r="B416" s="434"/>
      <c r="C416" s="434"/>
      <c r="D416" s="434"/>
      <c r="E416" s="434"/>
      <c r="F416" s="43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COUNTIF('A1 Exploitation'!F378:F422,"ok")</f>
        <v>0</v>
      </c>
      <c r="F424" s="414">
        <f>COUNTA('A1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29" t="s">
        <v>28</v>
      </c>
      <c r="B433" s="430" t="s">
        <v>29</v>
      </c>
      <c r="C433" s="430"/>
      <c r="D433" s="430" t="s">
        <v>42</v>
      </c>
      <c r="E433" s="431" t="s">
        <v>266</v>
      </c>
      <c r="F433" s="431" t="s">
        <v>302</v>
      </c>
      <c r="G433" s="129"/>
    </row>
    <row r="434" spans="1:7" ht="21" x14ac:dyDescent="0.4">
      <c r="A434" s="429"/>
      <c r="B434" s="118" t="s">
        <v>32</v>
      </c>
      <c r="C434" s="118" t="s">
        <v>31</v>
      </c>
      <c r="D434" s="430"/>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COUNTIF('A1 Exploitation'!F436:F469,"ok")</f>
        <v>0</v>
      </c>
      <c r="F471" s="414">
        <f>COUNTA('A1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5" t="s">
        <v>426</v>
      </c>
      <c r="B478" s="435"/>
      <c r="C478" s="435"/>
      <c r="D478" s="435"/>
      <c r="E478" s="435"/>
      <c r="F478" s="435"/>
      <c r="G478" s="114"/>
    </row>
    <row r="479" spans="1:7" ht="21" customHeight="1" x14ac:dyDescent="0.4">
      <c r="A479" s="234">
        <f>B11</f>
        <v>0</v>
      </c>
      <c r="F479" s="258"/>
      <c r="G479" s="114"/>
    </row>
    <row r="480" spans="1:7" ht="21" x14ac:dyDescent="0.4">
      <c r="A480" s="457" t="s">
        <v>28</v>
      </c>
      <c r="B480" s="458" t="s">
        <v>29</v>
      </c>
      <c r="C480" s="458"/>
      <c r="D480" s="458" t="s">
        <v>42</v>
      </c>
      <c r="E480" s="459" t="s">
        <v>266</v>
      </c>
      <c r="F480" s="459" t="s">
        <v>302</v>
      </c>
      <c r="G480" s="114"/>
    </row>
    <row r="481" spans="1:7" ht="21" x14ac:dyDescent="0.4">
      <c r="A481" s="457"/>
      <c r="B481" s="320" t="s">
        <v>32</v>
      </c>
      <c r="C481" s="320" t="s">
        <v>31</v>
      </c>
      <c r="D481" s="458"/>
      <c r="E481" s="459"/>
      <c r="F481" s="459"/>
      <c r="G481" s="114"/>
    </row>
    <row r="482" spans="1:7" s="260" customFormat="1" ht="22.5" x14ac:dyDescent="0.4">
      <c r="A482" s="367"/>
      <c r="B482" s="368"/>
      <c r="C482" s="368"/>
      <c r="D482" s="368"/>
      <c r="E482" s="354"/>
      <c r="F482" s="354"/>
      <c r="G482" s="173"/>
    </row>
    <row r="483" spans="1:7" s="260" customFormat="1" ht="24.75" x14ac:dyDescent="0.4">
      <c r="A483" s="499" t="s">
        <v>52</v>
      </c>
      <c r="B483" s="499"/>
      <c r="C483" s="499"/>
      <c r="D483" s="499"/>
      <c r="E483" s="499"/>
      <c r="F483" s="49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464</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4"/>
      <c r="B517" s="464"/>
      <c r="C517" s="464"/>
      <c r="D517" s="464"/>
      <c r="E517" s="464"/>
      <c r="F517" s="464"/>
      <c r="G517" s="464"/>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6" t="s">
        <v>97</v>
      </c>
      <c r="B530" s="436"/>
      <c r="C530" s="436"/>
      <c r="D530" s="436"/>
      <c r="E530" s="436"/>
      <c r="F530" s="436"/>
      <c r="G530" s="114"/>
    </row>
    <row r="531" spans="1:7" ht="22.5" customHeight="1" x14ac:dyDescent="0.4">
      <c r="A531" s="234">
        <f>B11</f>
        <v>0</v>
      </c>
      <c r="B531" s="114"/>
      <c r="C531" s="135"/>
      <c r="D531" s="137"/>
      <c r="E531" s="137"/>
      <c r="F531" s="137"/>
      <c r="G531" s="114"/>
    </row>
    <row r="532" spans="1:7" ht="21" x14ac:dyDescent="0.4">
      <c r="A532" s="493" t="s">
        <v>28</v>
      </c>
      <c r="B532" s="485" t="s">
        <v>29</v>
      </c>
      <c r="C532" s="495"/>
      <c r="D532" s="430" t="s">
        <v>42</v>
      </c>
      <c r="E532" s="431" t="s">
        <v>266</v>
      </c>
      <c r="F532" s="431" t="s">
        <v>302</v>
      </c>
      <c r="G532" s="114"/>
    </row>
    <row r="533" spans="1:7" ht="21" x14ac:dyDescent="0.4">
      <c r="A533" s="494"/>
      <c r="B533" s="315" t="s">
        <v>32</v>
      </c>
      <c r="C533" s="316" t="s">
        <v>31</v>
      </c>
      <c r="D533" s="430"/>
      <c r="E533" s="431"/>
      <c r="F533" s="431"/>
      <c r="G533" s="114"/>
    </row>
    <row r="534" spans="1:7" s="80" customFormat="1" ht="22.5" x14ac:dyDescent="0.4">
      <c r="A534" s="365"/>
      <c r="B534" s="366"/>
      <c r="C534" s="366"/>
      <c r="D534" s="361"/>
      <c r="E534" s="362"/>
      <c r="F534" s="362"/>
      <c r="G534" s="129"/>
    </row>
    <row r="535" spans="1:7" ht="24.75" x14ac:dyDescent="0.4">
      <c r="A535" s="370" t="s">
        <v>17</v>
      </c>
      <c r="B535" s="317"/>
      <c r="C535" s="432"/>
      <c r="D535" s="432"/>
      <c r="E535" s="432"/>
      <c r="F535" s="43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03"/>
      <c r="D557" s="503"/>
      <c r="E557" s="503"/>
      <c r="F557" s="50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COUNTIF('A1 Exploitation'!F535:F563,"ok")</f>
        <v>0</v>
      </c>
      <c r="F565" s="414">
        <f>COUNTA('A1 Exploitation'!F535:F563)</f>
        <v>0</v>
      </c>
      <c r="G565" s="114"/>
    </row>
    <row r="566" spans="1:7" ht="21" x14ac:dyDescent="0.4">
      <c r="A566" s="497" t="s">
        <v>34</v>
      </c>
      <c r="B566" s="497"/>
      <c r="C566" s="498"/>
      <c r="D566" s="378">
        <f>SUM(B558:C565,B546:C555)</f>
        <v>0</v>
      </c>
      <c r="E566" s="108"/>
      <c r="F566" s="114"/>
      <c r="G566" s="114"/>
    </row>
    <row r="567" spans="1:7" ht="21" x14ac:dyDescent="0.4">
      <c r="A567" s="497" t="s">
        <v>33</v>
      </c>
      <c r="B567" s="497"/>
      <c r="C567" s="49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37" t="s">
        <v>19</v>
      </c>
      <c r="B573" s="437"/>
      <c r="C573" s="437"/>
      <c r="D573" s="437"/>
      <c r="E573" s="437"/>
      <c r="F573" s="437"/>
      <c r="G573" s="114"/>
    </row>
    <row r="574" spans="1:7" ht="22.5" x14ac:dyDescent="0.4">
      <c r="A574" s="243">
        <f>B11</f>
        <v>0</v>
      </c>
      <c r="B574" s="114"/>
      <c r="C574" s="135"/>
      <c r="D574" s="356"/>
      <c r="E574" s="356"/>
      <c r="F574" s="356"/>
      <c r="G574" s="114"/>
    </row>
    <row r="575" spans="1:7" ht="21" x14ac:dyDescent="0.4">
      <c r="A575" s="457" t="s">
        <v>28</v>
      </c>
      <c r="B575" s="458" t="s">
        <v>29</v>
      </c>
      <c r="C575" s="458"/>
      <c r="D575" s="458" t="s">
        <v>42</v>
      </c>
      <c r="E575" s="459" t="s">
        <v>266</v>
      </c>
      <c r="F575" s="459" t="s">
        <v>302</v>
      </c>
      <c r="G575" s="114"/>
    </row>
    <row r="576" spans="1:7" ht="21" x14ac:dyDescent="0.4">
      <c r="A576" s="457"/>
      <c r="B576" s="320" t="s">
        <v>32</v>
      </c>
      <c r="C576" s="320" t="s">
        <v>31</v>
      </c>
      <c r="D576" s="458"/>
      <c r="E576" s="459"/>
      <c r="F576" s="459"/>
      <c r="G576" s="129"/>
    </row>
    <row r="577" spans="1:7" s="80" customFormat="1" ht="22.5" x14ac:dyDescent="0.4">
      <c r="A577" s="372"/>
      <c r="B577" s="373"/>
      <c r="C577" s="373"/>
      <c r="D577" s="373"/>
      <c r="E577" s="341"/>
      <c r="F577" s="374"/>
      <c r="G577" s="129"/>
    </row>
    <row r="578" spans="1:7" ht="24.75" x14ac:dyDescent="0.4">
      <c r="A578" s="477" t="s">
        <v>10</v>
      </c>
      <c r="B578" s="478"/>
      <c r="C578" s="478"/>
      <c r="D578" s="478"/>
      <c r="E578" s="478"/>
      <c r="F578" s="47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97" t="s">
        <v>34</v>
      </c>
      <c r="B588" s="497"/>
      <c r="C588" s="498"/>
      <c r="D588" s="378">
        <f>SUM(B579:C587)</f>
        <v>0</v>
      </c>
      <c r="E588" s="108"/>
      <c r="F588" s="114"/>
      <c r="G588" s="114"/>
    </row>
    <row r="589" spans="1:7" ht="21" x14ac:dyDescent="0.4">
      <c r="A589" s="497" t="s">
        <v>33</v>
      </c>
      <c r="B589" s="497"/>
      <c r="C589" s="49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0" t="s">
        <v>23</v>
      </c>
      <c r="B591" s="481"/>
      <c r="C591" s="481"/>
      <c r="D591" s="481"/>
      <c r="E591" s="481"/>
      <c r="F591" s="48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COUNTIF('A1 Exploitation'!F578:F603,"ok")</f>
        <v>0</v>
      </c>
      <c r="F605" s="414">
        <f>COUNTA('A1 Exploitation'!F578:F603)</f>
        <v>0</v>
      </c>
      <c r="G605" s="129"/>
    </row>
    <row r="606" spans="1:7" ht="21" x14ac:dyDescent="0.4">
      <c r="A606" s="497" t="s">
        <v>34</v>
      </c>
      <c r="B606" s="497"/>
      <c r="C606" s="498"/>
      <c r="D606" s="378">
        <f>SUM(B592:C605)</f>
        <v>0</v>
      </c>
      <c r="E606" s="108"/>
      <c r="F606" s="114"/>
      <c r="G606" s="114"/>
    </row>
    <row r="607" spans="1:7" ht="21" x14ac:dyDescent="0.4">
      <c r="A607" s="497" t="s">
        <v>33</v>
      </c>
      <c r="B607" s="497"/>
      <c r="C607" s="49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0" t="s">
        <v>170</v>
      </c>
      <c r="B610" s="501"/>
      <c r="C610" s="502"/>
      <c r="D610" s="154" t="e">
        <f>D609/(COUNT(B579:C587,B592:C605)*2)</f>
        <v>#DIV/0!</v>
      </c>
      <c r="E610" s="108"/>
      <c r="F610" s="114"/>
      <c r="G610" s="129"/>
    </row>
    <row r="611" spans="1:7" ht="21" x14ac:dyDescent="0.4">
      <c r="A611" s="155"/>
      <c r="B611" s="114"/>
      <c r="C611" s="135"/>
      <c r="G611" s="129"/>
    </row>
    <row r="612" spans="1:7" ht="19.5" customHeight="1" x14ac:dyDescent="0.45">
      <c r="A612" s="437" t="s">
        <v>8</v>
      </c>
      <c r="B612" s="437"/>
      <c r="C612" s="437"/>
      <c r="D612" s="437"/>
      <c r="E612" s="437"/>
      <c r="F612" s="437"/>
      <c r="G612" s="129"/>
    </row>
    <row r="613" spans="1:7" ht="22.5" x14ac:dyDescent="0.4">
      <c r="A613" s="156">
        <f>B11</f>
        <v>0</v>
      </c>
      <c r="B613" s="114"/>
      <c r="C613" s="135"/>
      <c r="D613" s="137"/>
      <c r="E613" s="137"/>
      <c r="F613" s="137"/>
      <c r="G613" s="114"/>
    </row>
    <row r="614" spans="1:7" ht="21" x14ac:dyDescent="0.4">
      <c r="A614" s="429" t="s">
        <v>28</v>
      </c>
      <c r="B614" s="430" t="s">
        <v>29</v>
      </c>
      <c r="C614" s="430"/>
      <c r="D614" s="430" t="s">
        <v>42</v>
      </c>
      <c r="E614" s="431" t="s">
        <v>266</v>
      </c>
      <c r="F614" s="431" t="s">
        <v>302</v>
      </c>
      <c r="G614" s="114"/>
    </row>
    <row r="615" spans="1:7" ht="18.75" customHeight="1" x14ac:dyDescent="0.4">
      <c r="A615" s="429"/>
      <c r="B615" s="118" t="s">
        <v>32</v>
      </c>
      <c r="C615" s="118" t="s">
        <v>31</v>
      </c>
      <c r="D615" s="430"/>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75"/>
      <c r="D617" s="475"/>
      <c r="E617" s="475"/>
      <c r="F617" s="47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97" t="s">
        <v>34</v>
      </c>
      <c r="B627" s="497"/>
      <c r="C627" s="497"/>
      <c r="D627" s="378">
        <f>SUM(B618:C626)</f>
        <v>0</v>
      </c>
      <c r="E627" s="472"/>
      <c r="F627" s="473"/>
      <c r="G627" s="129"/>
    </row>
    <row r="628" spans="1:7" ht="21" x14ac:dyDescent="0.4">
      <c r="A628" s="497" t="s">
        <v>33</v>
      </c>
      <c r="B628" s="497"/>
      <c r="C628" s="497"/>
      <c r="D628" s="388" t="e">
        <f>D627/(COUNT(B618:C626)*2)</f>
        <v>#DIV/0!</v>
      </c>
      <c r="E628" s="474"/>
      <c r="F628" s="464"/>
      <c r="G628" s="129"/>
    </row>
    <row r="629" spans="1:7" ht="21" x14ac:dyDescent="0.4">
      <c r="A629" s="325"/>
      <c r="B629" s="135"/>
      <c r="C629" s="471"/>
      <c r="D629" s="471"/>
      <c r="E629" s="471"/>
      <c r="F629" s="471"/>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5"/>
      <c r="D642" s="475"/>
      <c r="E642" s="475"/>
      <c r="F642" s="47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68"/>
      <c r="B652" s="468"/>
      <c r="C652" s="468"/>
      <c r="D652" s="468"/>
      <c r="E652" s="468"/>
      <c r="F652" s="468"/>
      <c r="G652" s="468"/>
    </row>
    <row r="653" spans="1:16382" ht="24.75" x14ac:dyDescent="0.4">
      <c r="A653" s="363" t="s">
        <v>26</v>
      </c>
      <c r="B653" s="475"/>
      <c r="C653" s="475"/>
      <c r="D653" s="475"/>
      <c r="E653" s="475"/>
      <c r="F653" s="476"/>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25" t="s">
        <v>311</v>
      </c>
      <c r="B661" s="426"/>
      <c r="C661" s="426"/>
      <c r="D661" s="426"/>
      <c r="E661" s="426"/>
      <c r="F661" s="42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COUNTIF('A1 Exploitation'!F617:F666,"ok")</f>
        <v>0</v>
      </c>
      <c r="F668" s="414">
        <f>COUNTA('A1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7" t="s">
        <v>356</v>
      </c>
      <c r="B676" s="437"/>
      <c r="C676" s="437"/>
      <c r="D676" s="437"/>
      <c r="E676" s="437"/>
      <c r="F676" s="437"/>
      <c r="G676" s="114"/>
    </row>
    <row r="677" spans="1:7" ht="21" x14ac:dyDescent="0.4">
      <c r="A677" s="243">
        <f>B11</f>
        <v>0</v>
      </c>
      <c r="B677" s="114"/>
      <c r="C677" s="135"/>
      <c r="D677" s="135"/>
      <c r="E677" s="328"/>
      <c r="F677" s="135"/>
      <c r="G677" s="114"/>
    </row>
    <row r="678" spans="1:7" ht="21.75" customHeight="1" x14ac:dyDescent="0.4">
      <c r="A678" s="429" t="s">
        <v>28</v>
      </c>
      <c r="B678" s="430" t="s">
        <v>29</v>
      </c>
      <c r="C678" s="430"/>
      <c r="D678" s="430" t="s">
        <v>42</v>
      </c>
      <c r="E678" s="431" t="s">
        <v>266</v>
      </c>
      <c r="F678" s="431" t="s">
        <v>302</v>
      </c>
      <c r="G678" s="129"/>
    </row>
    <row r="679" spans="1:7" ht="21" x14ac:dyDescent="0.4">
      <c r="A679" s="429"/>
      <c r="B679" s="118" t="s">
        <v>32</v>
      </c>
      <c r="C679" s="118" t="s">
        <v>31</v>
      </c>
      <c r="D679" s="430"/>
      <c r="E679" s="431"/>
      <c r="F679" s="43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COUNTIF('A1 Exploitation'!F680:F698,"ok")</f>
        <v>0</v>
      </c>
      <c r="F700" s="414">
        <f>COUNTA('A1 Exploitation'!F680:F698)</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460</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83" t="s">
        <v>28</v>
      </c>
      <c r="B706" s="485" t="s">
        <v>29</v>
      </c>
      <c r="C706" s="485"/>
      <c r="D706" s="430" t="s">
        <v>42</v>
      </c>
      <c r="E706" s="431" t="s">
        <v>266</v>
      </c>
      <c r="F706" s="431" t="s">
        <v>302</v>
      </c>
      <c r="G706" s="274"/>
    </row>
    <row r="707" spans="1:7" ht="21" x14ac:dyDescent="0.4">
      <c r="A707" s="484"/>
      <c r="B707" s="383" t="s">
        <v>32</v>
      </c>
      <c r="C707" s="383" t="s">
        <v>31</v>
      </c>
      <c r="D707" s="430"/>
      <c r="E707" s="431"/>
      <c r="F707" s="431"/>
      <c r="G707" s="274"/>
    </row>
    <row r="708" spans="1:7" s="80" customFormat="1" ht="22.5" x14ac:dyDescent="0.4">
      <c r="A708" s="360"/>
      <c r="B708" s="361"/>
      <c r="C708" s="361"/>
      <c r="D708" s="361"/>
      <c r="E708" s="362"/>
      <c r="F708" s="362"/>
      <c r="G708" s="129"/>
    </row>
    <row r="709" spans="1:7" ht="24.75" x14ac:dyDescent="0.4">
      <c r="A709" s="487" t="s">
        <v>306</v>
      </c>
      <c r="B709" s="488"/>
      <c r="C709" s="488"/>
      <c r="D709" s="488"/>
      <c r="E709" s="488"/>
      <c r="F709" s="48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87" t="s">
        <v>307</v>
      </c>
      <c r="B718" s="488"/>
      <c r="C718" s="488"/>
      <c r="D718" s="488"/>
      <c r="E718" s="488"/>
      <c r="F718" s="48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COUNTIF('A1 Exploitation'!F709:F719,"ok")</f>
        <v>0</v>
      </c>
      <c r="F721" s="414">
        <f>COUNTA('A1 Exploitation'!F709:F719)</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1"/>
      <c r="E1" s="521"/>
      <c r="F1" s="521"/>
      <c r="G1" s="52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2" t="s">
        <v>46</v>
      </c>
      <c r="B6" s="522"/>
      <c r="C6" s="522"/>
      <c r="D6" s="522"/>
      <c r="E6" s="522"/>
      <c r="F6" s="522"/>
      <c r="G6" s="92"/>
    </row>
    <row r="7" spans="1:7" s="258" customFormat="1" ht="21.75" customHeight="1" x14ac:dyDescent="0.45">
      <c r="A7" s="523" t="str">
        <f>'Page de garde'!D18</f>
        <v>UHD Béni Khalled</v>
      </c>
      <c r="B7" s="523"/>
      <c r="C7" s="523"/>
      <c r="D7" s="523"/>
      <c r="E7" s="523"/>
      <c r="F7" s="523"/>
      <c r="G7" s="92"/>
    </row>
    <row r="8" spans="1:7" s="258" customFormat="1" ht="24" x14ac:dyDescent="0.45">
      <c r="A8" s="4" t="s">
        <v>39</v>
      </c>
      <c r="B8" s="524" t="str">
        <f>'A1 Exploitation'!B9:F9</f>
        <v>Mme Meriam CHOUCHENE</v>
      </c>
      <c r="C8" s="524"/>
      <c r="D8" s="524"/>
      <c r="E8" s="524"/>
      <c r="F8" s="524"/>
      <c r="G8" s="92"/>
    </row>
    <row r="9" spans="1:7" s="258" customFormat="1" ht="24" x14ac:dyDescent="0.45">
      <c r="A9" s="5" t="s">
        <v>41</v>
      </c>
      <c r="B9" s="525" t="str">
        <f>'A1 Exploitation'!B10:F10</f>
        <v>Directeur magasin &amp; chefs rayons</v>
      </c>
      <c r="C9" s="525"/>
      <c r="D9" s="525"/>
      <c r="E9" s="525"/>
      <c r="F9" s="525"/>
      <c r="G9" s="92"/>
    </row>
    <row r="10" spans="1:7" s="258" customFormat="1" ht="24" x14ac:dyDescent="0.45">
      <c r="A10" s="4" t="s">
        <v>40</v>
      </c>
      <c r="B10" s="520">
        <f>'A1 Exploitation'!B11:F11</f>
        <v>43518</v>
      </c>
      <c r="C10" s="520"/>
      <c r="D10" s="520"/>
      <c r="E10" s="520"/>
      <c r="F10" s="520"/>
      <c r="G10" s="92"/>
    </row>
    <row r="11" spans="1:7" s="258" customFormat="1" ht="24" x14ac:dyDescent="0.45">
      <c r="A11" s="4" t="s">
        <v>250</v>
      </c>
      <c r="B11" s="526" t="e">
        <f>D199</f>
        <v>#DIV/0!</v>
      </c>
      <c r="C11" s="526"/>
      <c r="D11" s="526"/>
      <c r="E11" s="526"/>
      <c r="F11" s="526"/>
      <c r="G11" s="92"/>
    </row>
    <row r="12" spans="1:7" s="258" customFormat="1" ht="22.5" x14ac:dyDescent="0.45">
      <c r="A12" s="1"/>
      <c r="D12" s="451"/>
      <c r="E12" s="451"/>
      <c r="F12" s="451"/>
      <c r="G12" s="451"/>
    </row>
    <row r="13" spans="1:7" s="258" customFormat="1" ht="11.25" customHeight="1" x14ac:dyDescent="0.3">
      <c r="A13" s="527" t="s">
        <v>28</v>
      </c>
      <c r="B13" s="528" t="s">
        <v>29</v>
      </c>
      <c r="C13" s="528"/>
      <c r="D13" s="528" t="s">
        <v>42</v>
      </c>
      <c r="E13" s="528" t="s">
        <v>160</v>
      </c>
      <c r="F13" s="528" t="s">
        <v>161</v>
      </c>
      <c r="G13" s="80"/>
    </row>
    <row r="14" spans="1:7" s="258" customFormat="1" ht="12.75" customHeight="1" x14ac:dyDescent="0.3">
      <c r="A14" s="527"/>
      <c r="B14" s="22" t="s">
        <v>32</v>
      </c>
      <c r="C14" s="22" t="s">
        <v>31</v>
      </c>
      <c r="D14" s="528"/>
      <c r="E14" s="528"/>
      <c r="F14" s="528"/>
      <c r="G14" s="94"/>
    </row>
    <row r="15" spans="1:7" x14ac:dyDescent="0.3">
      <c r="A15" s="541"/>
      <c r="B15" s="542"/>
      <c r="C15" s="542"/>
      <c r="D15" s="542"/>
      <c r="E15" s="542"/>
      <c r="F15" s="542"/>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34" t="s">
        <v>34</v>
      </c>
      <c r="B22" s="535"/>
      <c r="C22" s="536"/>
      <c r="D22" s="381">
        <f>SUM(B17:C21)</f>
        <v>0</v>
      </c>
    </row>
    <row r="23" spans="1:7" x14ac:dyDescent="0.3">
      <c r="A23" s="529" t="s">
        <v>251</v>
      </c>
      <c r="B23" s="530"/>
      <c r="C23" s="531"/>
      <c r="D23" s="21" t="e">
        <f>D22/(COUNT(B17:C21)*2)</f>
        <v>#DIV/0!</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9" t="s">
        <v>34</v>
      </c>
      <c r="B33" s="530"/>
      <c r="C33" s="531"/>
      <c r="D33" s="380">
        <f>SUM(B26:C32)</f>
        <v>0</v>
      </c>
    </row>
    <row r="34" spans="1:7" x14ac:dyDescent="0.3">
      <c r="A34" s="529" t="s">
        <v>251</v>
      </c>
      <c r="B34" s="530"/>
      <c r="C34" s="531"/>
      <c r="D34" s="21" t="e">
        <f>D33/(COUNT(B26:C32)*2)</f>
        <v>#DIV/0!</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9" t="s">
        <v>34</v>
      </c>
      <c r="B42" s="530"/>
      <c r="C42" s="531"/>
      <c r="D42" s="380">
        <f>SUM(B37:C41)</f>
        <v>0</v>
      </c>
      <c r="E42" s="259"/>
      <c r="F42" s="259"/>
      <c r="G42" s="93"/>
    </row>
    <row r="43" spans="1:7" s="10" customFormat="1" x14ac:dyDescent="0.3">
      <c r="A43" s="529" t="s">
        <v>251</v>
      </c>
      <c r="B43" s="530"/>
      <c r="C43" s="531"/>
      <c r="D43" s="21" t="e">
        <f>D42/(COUNT(B37:C41)*2)</f>
        <v>#DIV/0!</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0</v>
      </c>
    </row>
    <row r="53" spans="1:7" x14ac:dyDescent="0.3">
      <c r="A53" s="529" t="s">
        <v>251</v>
      </c>
      <c r="B53" s="530"/>
      <c r="C53" s="531"/>
      <c r="D53" s="21" t="e">
        <f>D52/(COUNT(B46:C51)*2)</f>
        <v>#DIV/0!</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9" t="s">
        <v>34</v>
      </c>
      <c r="B63" s="530"/>
      <c r="C63" s="531"/>
      <c r="D63" s="380">
        <f>SUM(B56:C62)</f>
        <v>0</v>
      </c>
    </row>
    <row r="64" spans="1:7" x14ac:dyDescent="0.3">
      <c r="A64" s="529" t="s">
        <v>251</v>
      </c>
      <c r="B64" s="530"/>
      <c r="C64" s="531"/>
      <c r="D64" s="21" t="e">
        <f>D63/(COUNT(B56:C62)*2)</f>
        <v>#DIV/0!</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9" t="s">
        <v>34</v>
      </c>
      <c r="B84" s="530"/>
      <c r="C84" s="531"/>
      <c r="D84" s="380">
        <f>SUM(B67:C83)</f>
        <v>0</v>
      </c>
    </row>
    <row r="85" spans="1:7" x14ac:dyDescent="0.3">
      <c r="A85" s="529" t="s">
        <v>251</v>
      </c>
      <c r="B85" s="530"/>
      <c r="C85" s="531"/>
      <c r="D85" s="21" t="e">
        <f>D84/(COUNT(B67:C83)*2)</f>
        <v>#DIV/0!</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9" t="s">
        <v>34</v>
      </c>
      <c r="B102" s="530"/>
      <c r="C102" s="531"/>
      <c r="D102" s="380">
        <f>SUM(B88:C101)</f>
        <v>0</v>
      </c>
    </row>
    <row r="103" spans="1:7" x14ac:dyDescent="0.3">
      <c r="A103" s="529" t="s">
        <v>251</v>
      </c>
      <c r="B103" s="530"/>
      <c r="C103" s="53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9" t="s">
        <v>34</v>
      </c>
      <c r="B118" s="530"/>
      <c r="C118" s="531"/>
      <c r="D118" s="380">
        <f>SUM(B107:C117)</f>
        <v>0</v>
      </c>
      <c r="E118" s="259"/>
      <c r="F118" s="259"/>
      <c r="G118" s="93"/>
    </row>
    <row r="119" spans="1:7" s="10" customFormat="1" x14ac:dyDescent="0.3">
      <c r="A119" s="529" t="s">
        <v>251</v>
      </c>
      <c r="B119" s="530"/>
      <c r="C119" s="531"/>
      <c r="D119" s="21" t="e">
        <f>D118/(COUNT(B107:C117)*2)</f>
        <v>#DIV/0!</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9" t="s">
        <v>34</v>
      </c>
      <c r="B133" s="530"/>
      <c r="C133" s="531"/>
      <c r="D133" s="380">
        <f>SUM(B122:C132)</f>
        <v>0</v>
      </c>
    </row>
    <row r="134" spans="1:7" x14ac:dyDescent="0.3">
      <c r="A134" s="529" t="s">
        <v>251</v>
      </c>
      <c r="B134" s="530"/>
      <c r="C134" s="531"/>
      <c r="D134" s="20" t="e">
        <f>D133/(COUNT(B122:C132)*2)</f>
        <v>#DIV/0!</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9" t="s">
        <v>34</v>
      </c>
      <c r="B149" s="530"/>
      <c r="C149" s="531"/>
      <c r="D149" s="380">
        <f>SUM(B137:C148)</f>
        <v>0</v>
      </c>
    </row>
    <row r="150" spans="1:7" x14ac:dyDescent="0.3">
      <c r="A150" s="529" t="s">
        <v>251</v>
      </c>
      <c r="B150" s="530"/>
      <c r="C150" s="531"/>
      <c r="D150" s="21" t="e">
        <f>D149/(COUNT(B137:C148)*2)</f>
        <v>#DIV/0!</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9" t="s">
        <v>34</v>
      </c>
      <c r="B161" s="535"/>
      <c r="C161" s="536"/>
      <c r="D161" s="381">
        <f>SUM(B153:C160)</f>
        <v>0</v>
      </c>
    </row>
    <row r="162" spans="1:7" x14ac:dyDescent="0.3">
      <c r="A162" s="529" t="s">
        <v>251</v>
      </c>
      <c r="B162" s="530"/>
      <c r="C162" s="531"/>
      <c r="D162" s="21" t="e">
        <f>D161/(COUNT(B153:C160)*2)</f>
        <v>#DIV/0!</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9" t="s">
        <v>34</v>
      </c>
      <c r="B169" s="530"/>
      <c r="C169" s="531"/>
      <c r="D169" s="380">
        <f>SUM(B165:C168)</f>
        <v>0</v>
      </c>
    </row>
    <row r="170" spans="1:7" x14ac:dyDescent="0.3">
      <c r="A170" s="529" t="s">
        <v>251</v>
      </c>
      <c r="B170" s="530"/>
      <c r="C170" s="531"/>
      <c r="D170" s="21" t="e">
        <f>D169/(COUNT(B165:C168)*2)</f>
        <v>#DIV/0!</v>
      </c>
    </row>
    <row r="171" spans="1:7" s="10" customFormat="1" x14ac:dyDescent="0.3">
      <c r="A171" s="14"/>
      <c r="B171" s="15"/>
      <c r="C171" s="15"/>
      <c r="D171" s="16"/>
      <c r="G171" s="93"/>
    </row>
    <row r="172" spans="1:7" ht="19.5" x14ac:dyDescent="0.4">
      <c r="A172" s="543" t="s">
        <v>15</v>
      </c>
      <c r="B172" s="544"/>
      <c r="C172" s="544"/>
      <c r="D172" s="544"/>
      <c r="E172" s="544"/>
      <c r="F172" s="544"/>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9" t="s">
        <v>34</v>
      </c>
      <c r="B177" s="530"/>
      <c r="C177" s="531"/>
      <c r="D177" s="380">
        <f>SUM(B173:C176)</f>
        <v>0</v>
      </c>
    </row>
    <row r="178" spans="1:7" x14ac:dyDescent="0.3">
      <c r="A178" s="529" t="s">
        <v>251</v>
      </c>
      <c r="B178" s="530"/>
      <c r="C178" s="531"/>
      <c r="D178" s="21" t="e">
        <f>D177/(COUNT(B173:C176)*2)</f>
        <v>#DIV/0!</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9" t="s">
        <v>34</v>
      </c>
      <c r="B186" s="530"/>
      <c r="C186" s="531"/>
      <c r="D186" s="380">
        <f>SUM(B181:C185)</f>
        <v>0</v>
      </c>
    </row>
    <row r="187" spans="1:7" x14ac:dyDescent="0.3">
      <c r="A187" s="529" t="s">
        <v>251</v>
      </c>
      <c r="B187" s="530"/>
      <c r="C187" s="531"/>
      <c r="D187" s="21" t="e">
        <f>D186/(COUNT(B181:C185)*2)</f>
        <v>#DIV/0!</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0</v>
      </c>
    </row>
    <row r="195" spans="1:6" x14ac:dyDescent="0.3">
      <c r="A195" s="529" t="s">
        <v>251</v>
      </c>
      <c r="B195" s="530"/>
      <c r="C195" s="531"/>
      <c r="D195" s="21" t="e">
        <f>D194/(COUNT(B190:C193)*2)</f>
        <v>#DIV/0!</v>
      </c>
    </row>
    <row r="197" spans="1:6" ht="18" x14ac:dyDescent="0.35">
      <c r="A197" s="43" t="s">
        <v>423</v>
      </c>
      <c r="B197" s="264"/>
      <c r="C197" s="264"/>
      <c r="D197" s="104" t="e">
        <f>E197/F197</f>
        <v>#DIV/0!</v>
      </c>
      <c r="E197" s="416">
        <f>COUNTIF('A1 Technique'!F17:F193,"ok")</f>
        <v>0</v>
      </c>
      <c r="F197" s="416">
        <f>COUNTA('A1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UHD Béni Khalled</v>
      </c>
      <c r="B8" s="453"/>
      <c r="C8" s="453"/>
      <c r="D8" s="453"/>
      <c r="E8" s="453"/>
      <c r="F8" s="453"/>
      <c r="G8" s="111"/>
    </row>
    <row r="9" spans="1:7" ht="22.5" x14ac:dyDescent="0.45">
      <c r="A9" s="112" t="s">
        <v>39</v>
      </c>
      <c r="B9" s="454"/>
      <c r="C9" s="454"/>
      <c r="D9" s="454"/>
      <c r="E9" s="454"/>
      <c r="F9" s="454"/>
      <c r="G9" s="111"/>
    </row>
    <row r="10" spans="1:7" ht="22.5" x14ac:dyDescent="0.45">
      <c r="A10" s="113" t="s">
        <v>41</v>
      </c>
      <c r="B10" s="455"/>
      <c r="C10" s="455"/>
      <c r="D10" s="455"/>
      <c r="E10" s="455"/>
      <c r="F10" s="455"/>
      <c r="G10" s="111"/>
    </row>
    <row r="11" spans="1:7" ht="22.5" x14ac:dyDescent="0.45">
      <c r="A11" s="112" t="s">
        <v>40</v>
      </c>
      <c r="B11" s="450"/>
      <c r="C11" s="450"/>
      <c r="D11" s="450"/>
      <c r="E11" s="450"/>
      <c r="F11" s="450"/>
      <c r="G11" s="111"/>
    </row>
    <row r="12" spans="1:7" ht="22.5" x14ac:dyDescent="0.45">
      <c r="A12" s="112" t="s">
        <v>200</v>
      </c>
      <c r="B12" s="456" t="e">
        <f>D730</f>
        <v>#DIV/0!</v>
      </c>
      <c r="C12" s="456"/>
      <c r="D12" s="456"/>
      <c r="E12" s="456"/>
      <c r="F12" s="456"/>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29" t="s">
        <v>28</v>
      </c>
      <c r="B17" s="430" t="s">
        <v>29</v>
      </c>
      <c r="C17" s="430"/>
      <c r="D17" s="430" t="s">
        <v>42</v>
      </c>
      <c r="E17" s="431" t="s">
        <v>266</v>
      </c>
      <c r="F17" s="431" t="s">
        <v>300</v>
      </c>
      <c r="G17" s="114"/>
    </row>
    <row r="18" spans="1:8" ht="16.5" customHeight="1" x14ac:dyDescent="0.4">
      <c r="A18" s="429"/>
      <c r="B18" s="118" t="s">
        <v>32</v>
      </c>
      <c r="C18" s="118" t="s">
        <v>31</v>
      </c>
      <c r="D18" s="430"/>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29" t="s">
        <v>28</v>
      </c>
      <c r="B52" s="430" t="s">
        <v>29</v>
      </c>
      <c r="C52" s="430"/>
      <c r="D52" s="430" t="s">
        <v>42</v>
      </c>
      <c r="E52" s="431" t="s">
        <v>266</v>
      </c>
      <c r="F52" s="431" t="s">
        <v>302</v>
      </c>
      <c r="G52" s="129"/>
    </row>
    <row r="53" spans="1:7" ht="21" x14ac:dyDescent="0.4">
      <c r="A53" s="429"/>
      <c r="B53" s="118" t="s">
        <v>32</v>
      </c>
      <c r="C53" s="118" t="s">
        <v>31</v>
      </c>
      <c r="D53" s="430"/>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8"/>
      <c r="B64" s="509"/>
      <c r="C64" s="509"/>
      <c r="D64" s="509"/>
      <c r="E64" s="509"/>
      <c r="F64" s="509"/>
      <c r="G64" s="509"/>
    </row>
    <row r="65" spans="1:7" ht="43.5" customHeight="1" x14ac:dyDescent="0.4">
      <c r="A65" s="442" t="s">
        <v>351</v>
      </c>
      <c r="B65" s="442"/>
      <c r="C65" s="442"/>
      <c r="D65" s="442"/>
      <c r="E65" s="442"/>
      <c r="F65" s="442"/>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3"/>
      <c r="B83" s="463"/>
      <c r="C83" s="463"/>
      <c r="D83" s="463"/>
      <c r="E83" s="463"/>
      <c r="F83" s="463"/>
      <c r="G83" s="463"/>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2"/>
      <c r="B103" s="510"/>
      <c r="C103" s="510"/>
      <c r="D103" s="510"/>
      <c r="E103" s="510"/>
      <c r="F103" s="516"/>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7"/>
      <c r="B111" s="518"/>
      <c r="C111" s="518"/>
      <c r="D111" s="518"/>
      <c r="E111" s="518"/>
      <c r="F111" s="519"/>
      <c r="G111" s="129"/>
    </row>
    <row r="112" spans="1:7" s="80" customFormat="1" ht="39.75" customHeight="1" x14ac:dyDescent="0.4">
      <c r="A112" s="442" t="s">
        <v>391</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0"/>
      <c r="B120" s="510"/>
      <c r="C120" s="510"/>
      <c r="D120" s="510"/>
      <c r="E120" s="510"/>
      <c r="F120" s="510"/>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1"/>
      <c r="B132" s="511"/>
      <c r="C132" s="511"/>
      <c r="D132" s="511"/>
      <c r="E132" s="511"/>
      <c r="F132" s="511"/>
      <c r="G132" s="114"/>
    </row>
    <row r="133" spans="1:16384" ht="22.5" customHeight="1" x14ac:dyDescent="0.4">
      <c r="A133" s="444" t="s">
        <v>425</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29" t="s">
        <v>28</v>
      </c>
      <c r="B135" s="430" t="s">
        <v>29</v>
      </c>
      <c r="C135" s="430"/>
      <c r="D135" s="430" t="s">
        <v>42</v>
      </c>
      <c r="E135" s="431" t="s">
        <v>266</v>
      </c>
      <c r="F135" s="431" t="s">
        <v>302</v>
      </c>
    </row>
    <row r="136" spans="1:16384" s="326" customFormat="1" ht="22.5" customHeight="1" x14ac:dyDescent="0.25">
      <c r="A136" s="429"/>
      <c r="B136" s="118" t="s">
        <v>32</v>
      </c>
      <c r="C136" s="118" t="s">
        <v>31</v>
      </c>
      <c r="D136" s="430"/>
      <c r="E136" s="431"/>
      <c r="F136" s="43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462</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5" t="s">
        <v>350</v>
      </c>
      <c r="B147" s="505"/>
      <c r="C147" s="505"/>
      <c r="D147" s="505"/>
      <c r="E147" s="505"/>
      <c r="F147" s="505"/>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2"/>
      <c r="B165" s="510"/>
      <c r="C165" s="510"/>
      <c r="D165" s="510"/>
      <c r="E165" s="510"/>
      <c r="F165" s="510"/>
      <c r="G165" s="114"/>
    </row>
    <row r="166" spans="1:7" ht="32.25" customHeight="1" x14ac:dyDescent="0.4">
      <c r="A166" s="446" t="s">
        <v>463</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3"/>
      <c r="B176" s="514"/>
      <c r="C176" s="514"/>
      <c r="D176" s="514"/>
      <c r="E176" s="514"/>
      <c r="F176" s="514"/>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506"/>
      <c r="C186" s="507"/>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5"/>
      <c r="B188" s="515"/>
      <c r="C188" s="515"/>
      <c r="D188" s="515"/>
      <c r="E188" s="515"/>
      <c r="F188" s="51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29" t="s">
        <v>28</v>
      </c>
      <c r="B191" s="430" t="s">
        <v>29</v>
      </c>
      <c r="C191" s="430"/>
      <c r="D191" s="430" t="s">
        <v>42</v>
      </c>
      <c r="E191" s="431" t="s">
        <v>266</v>
      </c>
      <c r="F191" s="431" t="s">
        <v>302</v>
      </c>
      <c r="G191" s="114"/>
    </row>
    <row r="192" spans="1:7" ht="21" x14ac:dyDescent="0.4">
      <c r="A192" s="429"/>
      <c r="B192" s="118" t="s">
        <v>32</v>
      </c>
      <c r="C192" s="118" t="s">
        <v>31</v>
      </c>
      <c r="D192" s="430"/>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29" t="s">
        <v>28</v>
      </c>
      <c r="B253" s="430" t="s">
        <v>29</v>
      </c>
      <c r="C253" s="430"/>
      <c r="D253" s="430" t="s">
        <v>42</v>
      </c>
      <c r="E253" s="431" t="s">
        <v>266</v>
      </c>
      <c r="F253" s="431" t="s">
        <v>302</v>
      </c>
      <c r="G253" s="129"/>
    </row>
    <row r="254" spans="1:7" ht="21" x14ac:dyDescent="0.4">
      <c r="A254" s="429"/>
      <c r="B254" s="118" t="s">
        <v>32</v>
      </c>
      <c r="C254" s="118" t="s">
        <v>31</v>
      </c>
      <c r="D254" s="430"/>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29" t="s">
        <v>28</v>
      </c>
      <c r="B308" s="430" t="s">
        <v>29</v>
      </c>
      <c r="C308" s="430"/>
      <c r="D308" s="430" t="s">
        <v>42</v>
      </c>
      <c r="E308" s="431" t="s">
        <v>266</v>
      </c>
      <c r="F308" s="431" t="s">
        <v>302</v>
      </c>
      <c r="G308" s="129"/>
    </row>
    <row r="309" spans="1:7" ht="21" x14ac:dyDescent="0.4">
      <c r="A309" s="429"/>
      <c r="B309" s="118" t="s">
        <v>32</v>
      </c>
      <c r="C309" s="118" t="s">
        <v>31</v>
      </c>
      <c r="D309" s="430"/>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428" t="s">
        <v>311</v>
      </c>
      <c r="B358" s="428"/>
      <c r="C358" s="428"/>
      <c r="D358" s="428"/>
      <c r="E358" s="428"/>
      <c r="F358" s="42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29" t="s">
        <v>28</v>
      </c>
      <c r="B375" s="430" t="s">
        <v>29</v>
      </c>
      <c r="C375" s="430"/>
      <c r="D375" s="430" t="s">
        <v>42</v>
      </c>
      <c r="E375" s="431" t="s">
        <v>266</v>
      </c>
      <c r="F375" s="431" t="s">
        <v>302</v>
      </c>
      <c r="G375" s="173"/>
    </row>
    <row r="376" spans="1:7" s="260" customFormat="1" ht="21" x14ac:dyDescent="0.4">
      <c r="A376" s="429"/>
      <c r="B376" s="118" t="s">
        <v>32</v>
      </c>
      <c r="C376" s="118" t="s">
        <v>31</v>
      </c>
      <c r="D376" s="430"/>
      <c r="E376" s="431"/>
      <c r="F376" s="43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2"/>
      <c r="B415" s="463"/>
      <c r="C415" s="463"/>
      <c r="D415" s="463"/>
      <c r="E415" s="463"/>
      <c r="F415" s="463"/>
      <c r="G415" s="463"/>
    </row>
    <row r="416" spans="1:7" s="260" customFormat="1" ht="24.75" x14ac:dyDescent="0.4">
      <c r="A416" s="434" t="s">
        <v>320</v>
      </c>
      <c r="B416" s="434"/>
      <c r="C416" s="434"/>
      <c r="D416" s="434"/>
      <c r="E416" s="434"/>
      <c r="F416" s="43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29" t="s">
        <v>28</v>
      </c>
      <c r="B433" s="430" t="s">
        <v>29</v>
      </c>
      <c r="C433" s="430"/>
      <c r="D433" s="430" t="s">
        <v>42</v>
      </c>
      <c r="E433" s="431" t="s">
        <v>266</v>
      </c>
      <c r="F433" s="431" t="s">
        <v>302</v>
      </c>
      <c r="G433" s="129"/>
    </row>
    <row r="434" spans="1:7" ht="21" x14ac:dyDescent="0.4">
      <c r="A434" s="429"/>
      <c r="B434" s="118" t="s">
        <v>32</v>
      </c>
      <c r="C434" s="118" t="s">
        <v>31</v>
      </c>
      <c r="D434" s="430"/>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5" t="s">
        <v>426</v>
      </c>
      <c r="B478" s="435"/>
      <c r="C478" s="435"/>
      <c r="D478" s="435"/>
      <c r="E478" s="435"/>
      <c r="F478" s="435"/>
      <c r="G478" s="114"/>
    </row>
    <row r="479" spans="1:7" ht="21" customHeight="1" x14ac:dyDescent="0.4">
      <c r="A479" s="234">
        <f>B11</f>
        <v>0</v>
      </c>
      <c r="F479" s="258"/>
      <c r="G479" s="114"/>
    </row>
    <row r="480" spans="1:7" ht="21" x14ac:dyDescent="0.4">
      <c r="A480" s="457" t="s">
        <v>28</v>
      </c>
      <c r="B480" s="458" t="s">
        <v>29</v>
      </c>
      <c r="C480" s="458"/>
      <c r="D480" s="458" t="s">
        <v>42</v>
      </c>
      <c r="E480" s="459" t="s">
        <v>266</v>
      </c>
      <c r="F480" s="459" t="s">
        <v>302</v>
      </c>
      <c r="G480" s="114"/>
    </row>
    <row r="481" spans="1:7" ht="21" x14ac:dyDescent="0.4">
      <c r="A481" s="457"/>
      <c r="B481" s="320" t="s">
        <v>32</v>
      </c>
      <c r="C481" s="320" t="s">
        <v>31</v>
      </c>
      <c r="D481" s="458"/>
      <c r="E481" s="459"/>
      <c r="F481" s="459"/>
      <c r="G481" s="114"/>
    </row>
    <row r="482" spans="1:7" s="260" customFormat="1" ht="22.5" x14ac:dyDescent="0.4">
      <c r="A482" s="367"/>
      <c r="B482" s="368"/>
      <c r="C482" s="368"/>
      <c r="D482" s="368"/>
      <c r="E482" s="354"/>
      <c r="F482" s="354"/>
      <c r="G482" s="173"/>
    </row>
    <row r="483" spans="1:7" s="260" customFormat="1" ht="24.75" x14ac:dyDescent="0.4">
      <c r="A483" s="499" t="s">
        <v>52</v>
      </c>
      <c r="B483" s="499"/>
      <c r="C483" s="499"/>
      <c r="D483" s="499"/>
      <c r="E483" s="499"/>
      <c r="F483" s="49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464</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4"/>
      <c r="B517" s="464"/>
      <c r="C517" s="464"/>
      <c r="D517" s="464"/>
      <c r="E517" s="464"/>
      <c r="F517" s="464"/>
      <c r="G517" s="464"/>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6" t="s">
        <v>97</v>
      </c>
      <c r="B530" s="436"/>
      <c r="C530" s="436"/>
      <c r="D530" s="436"/>
      <c r="E530" s="436"/>
      <c r="F530" s="436"/>
      <c r="G530" s="114"/>
    </row>
    <row r="531" spans="1:7" ht="22.5" customHeight="1" x14ac:dyDescent="0.4">
      <c r="A531" s="234">
        <f>B11</f>
        <v>0</v>
      </c>
      <c r="B531" s="114"/>
      <c r="C531" s="135"/>
      <c r="D531" s="137"/>
      <c r="E531" s="137"/>
      <c r="F531" s="137"/>
      <c r="G531" s="114"/>
    </row>
    <row r="532" spans="1:7" ht="21" x14ac:dyDescent="0.4">
      <c r="A532" s="493" t="s">
        <v>28</v>
      </c>
      <c r="B532" s="485" t="s">
        <v>29</v>
      </c>
      <c r="C532" s="495"/>
      <c r="D532" s="430" t="s">
        <v>42</v>
      </c>
      <c r="E532" s="431" t="s">
        <v>266</v>
      </c>
      <c r="F532" s="431" t="s">
        <v>302</v>
      </c>
      <c r="G532" s="114"/>
    </row>
    <row r="533" spans="1:7" ht="21" x14ac:dyDescent="0.4">
      <c r="A533" s="494"/>
      <c r="B533" s="315" t="s">
        <v>32</v>
      </c>
      <c r="C533" s="316" t="s">
        <v>31</v>
      </c>
      <c r="D533" s="430"/>
      <c r="E533" s="431"/>
      <c r="F533" s="431"/>
      <c r="G533" s="114"/>
    </row>
    <row r="534" spans="1:7" s="80" customFormat="1" ht="22.5" x14ac:dyDescent="0.4">
      <c r="A534" s="365"/>
      <c r="B534" s="366"/>
      <c r="C534" s="366"/>
      <c r="D534" s="361"/>
      <c r="E534" s="362"/>
      <c r="F534" s="362"/>
      <c r="G534" s="129"/>
    </row>
    <row r="535" spans="1:7" ht="24.75" x14ac:dyDescent="0.4">
      <c r="A535" s="370" t="s">
        <v>17</v>
      </c>
      <c r="B535" s="317"/>
      <c r="C535" s="432"/>
      <c r="D535" s="432"/>
      <c r="E535" s="432"/>
      <c r="F535" s="43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03"/>
      <c r="D557" s="503"/>
      <c r="E557" s="503"/>
      <c r="F557" s="50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97" t="s">
        <v>34</v>
      </c>
      <c r="B566" s="497"/>
      <c r="C566" s="498"/>
      <c r="D566" s="378">
        <f>SUM(B558:C565,B546:C555)</f>
        <v>0</v>
      </c>
      <c r="E566" s="108"/>
      <c r="F566" s="114"/>
      <c r="G566" s="114"/>
    </row>
    <row r="567" spans="1:7" ht="21" x14ac:dyDescent="0.4">
      <c r="A567" s="497" t="s">
        <v>33</v>
      </c>
      <c r="B567" s="497"/>
      <c r="C567" s="49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37" t="s">
        <v>19</v>
      </c>
      <c r="B573" s="437"/>
      <c r="C573" s="437"/>
      <c r="D573" s="437"/>
      <c r="E573" s="437"/>
      <c r="F573" s="437"/>
      <c r="G573" s="114"/>
    </row>
    <row r="574" spans="1:7" ht="22.5" x14ac:dyDescent="0.4">
      <c r="A574" s="243">
        <f>B11</f>
        <v>0</v>
      </c>
      <c r="B574" s="114"/>
      <c r="C574" s="135"/>
      <c r="D574" s="356"/>
      <c r="E574" s="356"/>
      <c r="F574" s="356"/>
      <c r="G574" s="114"/>
    </row>
    <row r="575" spans="1:7" ht="21" x14ac:dyDescent="0.4">
      <c r="A575" s="457" t="s">
        <v>28</v>
      </c>
      <c r="B575" s="458" t="s">
        <v>29</v>
      </c>
      <c r="C575" s="458"/>
      <c r="D575" s="458" t="s">
        <v>42</v>
      </c>
      <c r="E575" s="459" t="s">
        <v>266</v>
      </c>
      <c r="F575" s="459" t="s">
        <v>302</v>
      </c>
      <c r="G575" s="114"/>
    </row>
    <row r="576" spans="1:7" ht="21" x14ac:dyDescent="0.4">
      <c r="A576" s="457"/>
      <c r="B576" s="320" t="s">
        <v>32</v>
      </c>
      <c r="C576" s="320" t="s">
        <v>31</v>
      </c>
      <c r="D576" s="458"/>
      <c r="E576" s="459"/>
      <c r="F576" s="459"/>
      <c r="G576" s="129"/>
    </row>
    <row r="577" spans="1:7" s="80" customFormat="1" ht="22.5" x14ac:dyDescent="0.4">
      <c r="A577" s="372"/>
      <c r="B577" s="373"/>
      <c r="C577" s="373"/>
      <c r="D577" s="373"/>
      <c r="E577" s="341"/>
      <c r="F577" s="374"/>
      <c r="G577" s="129"/>
    </row>
    <row r="578" spans="1:7" ht="24.75" x14ac:dyDescent="0.4">
      <c r="A578" s="477" t="s">
        <v>10</v>
      </c>
      <c r="B578" s="478"/>
      <c r="C578" s="478"/>
      <c r="D578" s="478"/>
      <c r="E578" s="478"/>
      <c r="F578" s="47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97" t="s">
        <v>34</v>
      </c>
      <c r="B588" s="497"/>
      <c r="C588" s="498"/>
      <c r="D588" s="378">
        <f>SUM(B579:C587)</f>
        <v>0</v>
      </c>
      <c r="E588" s="108"/>
      <c r="F588" s="114"/>
      <c r="G588" s="114"/>
    </row>
    <row r="589" spans="1:7" ht="21" x14ac:dyDescent="0.4">
      <c r="A589" s="497" t="s">
        <v>33</v>
      </c>
      <c r="B589" s="497"/>
      <c r="C589" s="49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0" t="s">
        <v>23</v>
      </c>
      <c r="B591" s="481"/>
      <c r="C591" s="481"/>
      <c r="D591" s="481"/>
      <c r="E591" s="481"/>
      <c r="F591" s="48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97" t="s">
        <v>34</v>
      </c>
      <c r="B606" s="497"/>
      <c r="C606" s="498"/>
      <c r="D606" s="378">
        <f>SUM(B592:C605)</f>
        <v>0</v>
      </c>
      <c r="E606" s="108"/>
      <c r="F606" s="114"/>
      <c r="G606" s="114"/>
    </row>
    <row r="607" spans="1:7" ht="21" x14ac:dyDescent="0.4">
      <c r="A607" s="497" t="s">
        <v>33</v>
      </c>
      <c r="B607" s="497"/>
      <c r="C607" s="49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0" t="s">
        <v>170</v>
      </c>
      <c r="B610" s="501"/>
      <c r="C610" s="502"/>
      <c r="D610" s="154" t="e">
        <f>D609/(COUNT(B579:C587,B592:C605)*2)</f>
        <v>#DIV/0!</v>
      </c>
      <c r="E610" s="108"/>
      <c r="F610" s="114"/>
      <c r="G610" s="129"/>
    </row>
    <row r="611" spans="1:7" ht="21" x14ac:dyDescent="0.4">
      <c r="A611" s="155"/>
      <c r="B611" s="114"/>
      <c r="C611" s="135"/>
      <c r="G611" s="129"/>
    </row>
    <row r="612" spans="1:7" ht="19.5" customHeight="1" x14ac:dyDescent="0.45">
      <c r="A612" s="437" t="s">
        <v>8</v>
      </c>
      <c r="B612" s="437"/>
      <c r="C612" s="437"/>
      <c r="D612" s="437"/>
      <c r="E612" s="437"/>
      <c r="F612" s="437"/>
      <c r="G612" s="129"/>
    </row>
    <row r="613" spans="1:7" ht="22.5" x14ac:dyDescent="0.4">
      <c r="A613" s="156">
        <f>B11</f>
        <v>0</v>
      </c>
      <c r="B613" s="114"/>
      <c r="C613" s="135"/>
      <c r="D613" s="137"/>
      <c r="E613" s="137"/>
      <c r="F613" s="137"/>
      <c r="G613" s="114"/>
    </row>
    <row r="614" spans="1:7" ht="21" x14ac:dyDescent="0.4">
      <c r="A614" s="429" t="s">
        <v>28</v>
      </c>
      <c r="B614" s="430" t="s">
        <v>29</v>
      </c>
      <c r="C614" s="430"/>
      <c r="D614" s="430" t="s">
        <v>42</v>
      </c>
      <c r="E614" s="431" t="s">
        <v>266</v>
      </c>
      <c r="F614" s="431" t="s">
        <v>302</v>
      </c>
      <c r="G614" s="114"/>
    </row>
    <row r="615" spans="1:7" ht="18.75" customHeight="1" x14ac:dyDescent="0.4">
      <c r="A615" s="429"/>
      <c r="B615" s="118" t="s">
        <v>32</v>
      </c>
      <c r="C615" s="118" t="s">
        <v>31</v>
      </c>
      <c r="D615" s="430"/>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75"/>
      <c r="D617" s="475"/>
      <c r="E617" s="475"/>
      <c r="F617" s="47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97" t="s">
        <v>34</v>
      </c>
      <c r="B627" s="497"/>
      <c r="C627" s="497"/>
      <c r="D627" s="378">
        <f>SUM(B618:C626)</f>
        <v>0</v>
      </c>
      <c r="E627" s="472"/>
      <c r="F627" s="473"/>
      <c r="G627" s="129"/>
    </row>
    <row r="628" spans="1:7" ht="21" x14ac:dyDescent="0.4">
      <c r="A628" s="497" t="s">
        <v>33</v>
      </c>
      <c r="B628" s="497"/>
      <c r="C628" s="497"/>
      <c r="D628" s="388" t="e">
        <f>D627/(COUNT(B618:C626)*2)</f>
        <v>#DIV/0!</v>
      </c>
      <c r="E628" s="474"/>
      <c r="F628" s="464"/>
      <c r="G628" s="129"/>
    </row>
    <row r="629" spans="1:7" ht="21" x14ac:dyDescent="0.4">
      <c r="A629" s="325"/>
      <c r="B629" s="135"/>
      <c r="C629" s="471"/>
      <c r="D629" s="471"/>
      <c r="E629" s="471"/>
      <c r="F629" s="471"/>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5"/>
      <c r="D642" s="475"/>
      <c r="E642" s="475"/>
      <c r="F642" s="47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68"/>
      <c r="B652" s="468"/>
      <c r="C652" s="468"/>
      <c r="D652" s="468"/>
      <c r="E652" s="468"/>
      <c r="F652" s="468"/>
      <c r="G652" s="468"/>
    </row>
    <row r="653" spans="1:16382" ht="24.75" x14ac:dyDescent="0.4">
      <c r="A653" s="363" t="s">
        <v>26</v>
      </c>
      <c r="B653" s="475"/>
      <c r="C653" s="475"/>
      <c r="D653" s="475"/>
      <c r="E653" s="475"/>
      <c r="F653" s="476"/>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25" t="s">
        <v>311</v>
      </c>
      <c r="B661" s="426"/>
      <c r="C661" s="426"/>
      <c r="D661" s="426"/>
      <c r="E661" s="426"/>
      <c r="F661" s="42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7" t="s">
        <v>356</v>
      </c>
      <c r="B676" s="437"/>
      <c r="C676" s="437"/>
      <c r="D676" s="437"/>
      <c r="E676" s="437"/>
      <c r="F676" s="437"/>
      <c r="G676" s="114"/>
    </row>
    <row r="677" spans="1:7" ht="21" x14ac:dyDescent="0.4">
      <c r="A677" s="243">
        <f>B11</f>
        <v>0</v>
      </c>
      <c r="B677" s="114"/>
      <c r="C677" s="135"/>
      <c r="D677" s="135"/>
      <c r="E677" s="328"/>
      <c r="F677" s="135"/>
      <c r="G677" s="114"/>
    </row>
    <row r="678" spans="1:7" ht="21.75" customHeight="1" x14ac:dyDescent="0.4">
      <c r="A678" s="429" t="s">
        <v>28</v>
      </c>
      <c r="B678" s="430" t="s">
        <v>29</v>
      </c>
      <c r="C678" s="430"/>
      <c r="D678" s="430" t="s">
        <v>42</v>
      </c>
      <c r="E678" s="431" t="s">
        <v>266</v>
      </c>
      <c r="F678" s="431" t="s">
        <v>302</v>
      </c>
      <c r="G678" s="129"/>
    </row>
    <row r="679" spans="1:7" ht="21" x14ac:dyDescent="0.4">
      <c r="A679" s="429"/>
      <c r="B679" s="118" t="s">
        <v>32</v>
      </c>
      <c r="C679" s="118" t="s">
        <v>31</v>
      </c>
      <c r="D679" s="430"/>
      <c r="E679" s="431"/>
      <c r="F679" s="43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460</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83" t="s">
        <v>28</v>
      </c>
      <c r="B706" s="485" t="s">
        <v>29</v>
      </c>
      <c r="C706" s="485"/>
      <c r="D706" s="430" t="s">
        <v>42</v>
      </c>
      <c r="E706" s="431" t="s">
        <v>266</v>
      </c>
      <c r="F706" s="431" t="s">
        <v>302</v>
      </c>
      <c r="G706" s="274"/>
    </row>
    <row r="707" spans="1:7" ht="21" x14ac:dyDescent="0.4">
      <c r="A707" s="484"/>
      <c r="B707" s="383" t="s">
        <v>32</v>
      </c>
      <c r="C707" s="383" t="s">
        <v>31</v>
      </c>
      <c r="D707" s="430"/>
      <c r="E707" s="431"/>
      <c r="F707" s="431"/>
      <c r="G707" s="274"/>
    </row>
    <row r="708" spans="1:7" s="80" customFormat="1" ht="22.5" x14ac:dyDescent="0.4">
      <c r="A708" s="360"/>
      <c r="B708" s="361"/>
      <c r="C708" s="361"/>
      <c r="D708" s="361"/>
      <c r="E708" s="362"/>
      <c r="F708" s="362"/>
      <c r="G708" s="129"/>
    </row>
    <row r="709" spans="1:7" ht="24.75" x14ac:dyDescent="0.4">
      <c r="A709" s="487" t="s">
        <v>306</v>
      </c>
      <c r="B709" s="488"/>
      <c r="C709" s="488"/>
      <c r="D709" s="488"/>
      <c r="E709" s="488"/>
      <c r="F709" s="48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87" t="s">
        <v>307</v>
      </c>
      <c r="B718" s="488"/>
      <c r="C718" s="488"/>
      <c r="D718" s="488"/>
      <c r="E718" s="488"/>
      <c r="F718" s="48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1"/>
      <c r="E1" s="521"/>
      <c r="F1" s="521"/>
      <c r="G1" s="52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2" t="s">
        <v>46</v>
      </c>
      <c r="B6" s="522"/>
      <c r="C6" s="522"/>
      <c r="D6" s="522"/>
      <c r="E6" s="522"/>
      <c r="F6" s="522"/>
      <c r="G6" s="92"/>
    </row>
    <row r="7" spans="1:7" s="258" customFormat="1" ht="21.75" customHeight="1" x14ac:dyDescent="0.45">
      <c r="A7" s="523" t="str">
        <f>'Page de garde'!D18</f>
        <v>UHD Béni Khalled</v>
      </c>
      <c r="B7" s="523"/>
      <c r="C7" s="523"/>
      <c r="D7" s="523"/>
      <c r="E7" s="523"/>
      <c r="F7" s="523"/>
      <c r="G7" s="92"/>
    </row>
    <row r="8" spans="1:7" s="258" customFormat="1" ht="24" x14ac:dyDescent="0.45">
      <c r="A8" s="4" t="s">
        <v>39</v>
      </c>
      <c r="B8" s="524" t="str">
        <f>'A1 Exploitation'!B9:F9</f>
        <v>Mme Meriam CHOUCHENE</v>
      </c>
      <c r="C8" s="524"/>
      <c r="D8" s="524"/>
      <c r="E8" s="524"/>
      <c r="F8" s="524"/>
      <c r="G8" s="92"/>
    </row>
    <row r="9" spans="1:7" s="258" customFormat="1" ht="24" x14ac:dyDescent="0.45">
      <c r="A9" s="5" t="s">
        <v>41</v>
      </c>
      <c r="B9" s="525" t="str">
        <f>'A1 Exploitation'!B10:F10</f>
        <v>Directeur magasin &amp; chefs rayons</v>
      </c>
      <c r="C9" s="525"/>
      <c r="D9" s="525"/>
      <c r="E9" s="525"/>
      <c r="F9" s="525"/>
      <c r="G9" s="92"/>
    </row>
    <row r="10" spans="1:7" s="258" customFormat="1" ht="24" x14ac:dyDescent="0.45">
      <c r="A10" s="4" t="s">
        <v>40</v>
      </c>
      <c r="B10" s="520">
        <f>'A1 Exploitation'!B11:F11</f>
        <v>43518</v>
      </c>
      <c r="C10" s="520"/>
      <c r="D10" s="520"/>
      <c r="E10" s="520"/>
      <c r="F10" s="520"/>
      <c r="G10" s="92"/>
    </row>
    <row r="11" spans="1:7" s="258" customFormat="1" ht="24" x14ac:dyDescent="0.45">
      <c r="A11" s="4" t="s">
        <v>250</v>
      </c>
      <c r="B11" s="526" t="e">
        <f>D199</f>
        <v>#DIV/0!</v>
      </c>
      <c r="C11" s="526"/>
      <c r="D11" s="526"/>
      <c r="E11" s="526"/>
      <c r="F11" s="526"/>
      <c r="G11" s="92"/>
    </row>
    <row r="12" spans="1:7" s="258" customFormat="1" ht="22.5" x14ac:dyDescent="0.45">
      <c r="A12" s="1"/>
      <c r="D12" s="451"/>
      <c r="E12" s="451"/>
      <c r="F12" s="451"/>
      <c r="G12" s="451"/>
    </row>
    <row r="13" spans="1:7" s="258" customFormat="1" ht="11.25" customHeight="1" x14ac:dyDescent="0.3">
      <c r="A13" s="527" t="s">
        <v>28</v>
      </c>
      <c r="B13" s="528" t="s">
        <v>29</v>
      </c>
      <c r="C13" s="528"/>
      <c r="D13" s="528" t="s">
        <v>42</v>
      </c>
      <c r="E13" s="528" t="s">
        <v>160</v>
      </c>
      <c r="F13" s="528" t="s">
        <v>161</v>
      </c>
      <c r="G13" s="80"/>
    </row>
    <row r="14" spans="1:7" s="258" customFormat="1" ht="12.75" customHeight="1" x14ac:dyDescent="0.3">
      <c r="A14" s="527"/>
      <c r="B14" s="22" t="s">
        <v>32</v>
      </c>
      <c r="C14" s="22" t="s">
        <v>31</v>
      </c>
      <c r="D14" s="528"/>
      <c r="E14" s="528"/>
      <c r="F14" s="528"/>
      <c r="G14" s="94"/>
    </row>
    <row r="15" spans="1:7" x14ac:dyDescent="0.3">
      <c r="A15" s="541"/>
      <c r="B15" s="542"/>
      <c r="C15" s="542"/>
      <c r="D15" s="542"/>
      <c r="E15" s="542"/>
      <c r="F15" s="542"/>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34" t="s">
        <v>34</v>
      </c>
      <c r="B22" s="535"/>
      <c r="C22" s="536"/>
      <c r="D22" s="381">
        <f>SUM(B17:C21)</f>
        <v>0</v>
      </c>
    </row>
    <row r="23" spans="1:7" x14ac:dyDescent="0.3">
      <c r="A23" s="529" t="s">
        <v>251</v>
      </c>
      <c r="B23" s="530"/>
      <c r="C23" s="531"/>
      <c r="D23" s="21" t="e">
        <f>D22/(COUNT(B17:C21)*2)</f>
        <v>#DIV/0!</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9" t="s">
        <v>34</v>
      </c>
      <c r="B33" s="530"/>
      <c r="C33" s="531"/>
      <c r="D33" s="380">
        <f>SUM(B26:C32)</f>
        <v>0</v>
      </c>
    </row>
    <row r="34" spans="1:7" x14ac:dyDescent="0.3">
      <c r="A34" s="529" t="s">
        <v>251</v>
      </c>
      <c r="B34" s="530"/>
      <c r="C34" s="531"/>
      <c r="D34" s="21" t="e">
        <f>D33/(COUNT(B26:C32)*2)</f>
        <v>#DIV/0!</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9" t="s">
        <v>34</v>
      </c>
      <c r="B42" s="530"/>
      <c r="C42" s="531"/>
      <c r="D42" s="380">
        <f>SUM(B37:C41)</f>
        <v>0</v>
      </c>
      <c r="E42" s="259"/>
      <c r="F42" s="259"/>
      <c r="G42" s="93"/>
    </row>
    <row r="43" spans="1:7" s="10" customFormat="1" x14ac:dyDescent="0.3">
      <c r="A43" s="529" t="s">
        <v>251</v>
      </c>
      <c r="B43" s="530"/>
      <c r="C43" s="531"/>
      <c r="D43" s="21" t="e">
        <f>D42/(COUNT(B37:C41)*2)</f>
        <v>#DIV/0!</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0</v>
      </c>
    </row>
    <row r="53" spans="1:7" x14ac:dyDescent="0.3">
      <c r="A53" s="529" t="s">
        <v>251</v>
      </c>
      <c r="B53" s="530"/>
      <c r="C53" s="531"/>
      <c r="D53" s="21" t="e">
        <f>D52/(COUNT(B46:C51)*2)</f>
        <v>#DIV/0!</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9" t="s">
        <v>34</v>
      </c>
      <c r="B63" s="530"/>
      <c r="C63" s="531"/>
      <c r="D63" s="380">
        <f>SUM(B56:C62)</f>
        <v>0</v>
      </c>
    </row>
    <row r="64" spans="1:7" x14ac:dyDescent="0.3">
      <c r="A64" s="529" t="s">
        <v>251</v>
      </c>
      <c r="B64" s="530"/>
      <c r="C64" s="531"/>
      <c r="D64" s="21" t="e">
        <f>D63/(COUNT(B56:C62)*2)</f>
        <v>#DIV/0!</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9" t="s">
        <v>34</v>
      </c>
      <c r="B84" s="530"/>
      <c r="C84" s="531"/>
      <c r="D84" s="380">
        <f>SUM(B67:C83)</f>
        <v>0</v>
      </c>
    </row>
    <row r="85" spans="1:7" x14ac:dyDescent="0.3">
      <c r="A85" s="529" t="s">
        <v>251</v>
      </c>
      <c r="B85" s="530"/>
      <c r="C85" s="531"/>
      <c r="D85" s="21" t="e">
        <f>D84/(COUNT(B67:C83)*2)</f>
        <v>#DIV/0!</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9" t="s">
        <v>34</v>
      </c>
      <c r="B102" s="530"/>
      <c r="C102" s="531"/>
      <c r="D102" s="380">
        <f>SUM(B88:C101)</f>
        <v>0</v>
      </c>
    </row>
    <row r="103" spans="1:7" x14ac:dyDescent="0.3">
      <c r="A103" s="529" t="s">
        <v>251</v>
      </c>
      <c r="B103" s="530"/>
      <c r="C103" s="53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9" t="s">
        <v>34</v>
      </c>
      <c r="B118" s="530"/>
      <c r="C118" s="531"/>
      <c r="D118" s="380">
        <f>SUM(B107:C117)</f>
        <v>0</v>
      </c>
      <c r="E118" s="259"/>
      <c r="F118" s="259"/>
      <c r="G118" s="93"/>
    </row>
    <row r="119" spans="1:7" s="10" customFormat="1" x14ac:dyDescent="0.3">
      <c r="A119" s="529" t="s">
        <v>251</v>
      </c>
      <c r="B119" s="530"/>
      <c r="C119" s="531"/>
      <c r="D119" s="21" t="e">
        <f>D118/(COUNT(B107:C117)*2)</f>
        <v>#DIV/0!</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9" t="s">
        <v>34</v>
      </c>
      <c r="B133" s="530"/>
      <c r="C133" s="531"/>
      <c r="D133" s="380">
        <f>SUM(B122:C132)</f>
        <v>0</v>
      </c>
    </row>
    <row r="134" spans="1:7" x14ac:dyDescent="0.3">
      <c r="A134" s="529" t="s">
        <v>251</v>
      </c>
      <c r="B134" s="530"/>
      <c r="C134" s="531"/>
      <c r="D134" s="20" t="e">
        <f>D133/(COUNT(B122:C132)*2)</f>
        <v>#DIV/0!</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9" t="s">
        <v>34</v>
      </c>
      <c r="B149" s="530"/>
      <c r="C149" s="531"/>
      <c r="D149" s="380">
        <f>SUM(B137:C148)</f>
        <v>0</v>
      </c>
    </row>
    <row r="150" spans="1:7" x14ac:dyDescent="0.3">
      <c r="A150" s="529" t="s">
        <v>251</v>
      </c>
      <c r="B150" s="530"/>
      <c r="C150" s="531"/>
      <c r="D150" s="21" t="e">
        <f>D149/(COUNT(B137:C148)*2)</f>
        <v>#DIV/0!</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9" t="s">
        <v>34</v>
      </c>
      <c r="B161" s="535"/>
      <c r="C161" s="536"/>
      <c r="D161" s="381">
        <f>SUM(B153:C160)</f>
        <v>0</v>
      </c>
    </row>
    <row r="162" spans="1:7" x14ac:dyDescent="0.3">
      <c r="A162" s="529" t="s">
        <v>251</v>
      </c>
      <c r="B162" s="530"/>
      <c r="C162" s="531"/>
      <c r="D162" s="21" t="e">
        <f>D161/(COUNT(B153:C160)*2)</f>
        <v>#DIV/0!</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9" t="s">
        <v>34</v>
      </c>
      <c r="B169" s="530"/>
      <c r="C169" s="531"/>
      <c r="D169" s="380">
        <f>SUM(B165:C168)</f>
        <v>0</v>
      </c>
    </row>
    <row r="170" spans="1:7" x14ac:dyDescent="0.3">
      <c r="A170" s="529" t="s">
        <v>251</v>
      </c>
      <c r="B170" s="530"/>
      <c r="C170" s="531"/>
      <c r="D170" s="21" t="e">
        <f>D169/(COUNT(B165:C168)*2)</f>
        <v>#DIV/0!</v>
      </c>
    </row>
    <row r="171" spans="1:7" s="10" customFormat="1" x14ac:dyDescent="0.3">
      <c r="A171" s="14"/>
      <c r="B171" s="15"/>
      <c r="C171" s="15"/>
      <c r="D171" s="16"/>
      <c r="G171" s="93"/>
    </row>
    <row r="172" spans="1:7" ht="19.5" x14ac:dyDescent="0.4">
      <c r="A172" s="543" t="s">
        <v>15</v>
      </c>
      <c r="B172" s="544"/>
      <c r="C172" s="544"/>
      <c r="D172" s="544"/>
      <c r="E172" s="544"/>
      <c r="F172" s="544"/>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9" t="s">
        <v>34</v>
      </c>
      <c r="B177" s="530"/>
      <c r="C177" s="531"/>
      <c r="D177" s="380">
        <f>SUM(B173:C176)</f>
        <v>0</v>
      </c>
    </row>
    <row r="178" spans="1:7" x14ac:dyDescent="0.3">
      <c r="A178" s="529" t="s">
        <v>251</v>
      </c>
      <c r="B178" s="530"/>
      <c r="C178" s="531"/>
      <c r="D178" s="21" t="e">
        <f>D177/(COUNT(B173:C176)*2)</f>
        <v>#DIV/0!</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9" t="s">
        <v>34</v>
      </c>
      <c r="B186" s="530"/>
      <c r="C186" s="531"/>
      <c r="D186" s="380">
        <f>SUM(B181:C185)</f>
        <v>0</v>
      </c>
    </row>
    <row r="187" spans="1:7" x14ac:dyDescent="0.3">
      <c r="A187" s="529" t="s">
        <v>251</v>
      </c>
      <c r="B187" s="530"/>
      <c r="C187" s="531"/>
      <c r="D187" s="21" t="e">
        <f>D186/(COUNT(B181:C185)*2)</f>
        <v>#DIV/0!</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0</v>
      </c>
    </row>
    <row r="195" spans="1:6" x14ac:dyDescent="0.3">
      <c r="A195" s="529" t="s">
        <v>251</v>
      </c>
      <c r="B195" s="530"/>
      <c r="C195" s="531"/>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UHD Béni Khalled</v>
      </c>
      <c r="B8" s="453"/>
      <c r="C8" s="453"/>
      <c r="D8" s="453"/>
      <c r="E8" s="453"/>
      <c r="F8" s="453"/>
      <c r="G8" s="111"/>
    </row>
    <row r="9" spans="1:7" ht="22.5" x14ac:dyDescent="0.45">
      <c r="A9" s="112" t="s">
        <v>39</v>
      </c>
      <c r="B9" s="454"/>
      <c r="C9" s="454"/>
      <c r="D9" s="454"/>
      <c r="E9" s="454"/>
      <c r="F9" s="454"/>
      <c r="G9" s="111"/>
    </row>
    <row r="10" spans="1:7" ht="22.5" x14ac:dyDescent="0.45">
      <c r="A10" s="113" t="s">
        <v>41</v>
      </c>
      <c r="B10" s="455"/>
      <c r="C10" s="455"/>
      <c r="D10" s="455"/>
      <c r="E10" s="455"/>
      <c r="F10" s="455"/>
      <c r="G10" s="111"/>
    </row>
    <row r="11" spans="1:7" ht="22.5" x14ac:dyDescent="0.45">
      <c r="A11" s="112" t="s">
        <v>40</v>
      </c>
      <c r="B11" s="450"/>
      <c r="C11" s="450"/>
      <c r="D11" s="450"/>
      <c r="E11" s="450"/>
      <c r="F11" s="450"/>
      <c r="G11" s="111"/>
    </row>
    <row r="12" spans="1:7" ht="22.5" x14ac:dyDescent="0.45">
      <c r="A12" s="112" t="s">
        <v>200</v>
      </c>
      <c r="B12" s="456" t="e">
        <f>D730</f>
        <v>#DIV/0!</v>
      </c>
      <c r="C12" s="456"/>
      <c r="D12" s="456"/>
      <c r="E12" s="456"/>
      <c r="F12" s="456"/>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29" t="s">
        <v>28</v>
      </c>
      <c r="B17" s="430" t="s">
        <v>29</v>
      </c>
      <c r="C17" s="430"/>
      <c r="D17" s="430" t="s">
        <v>42</v>
      </c>
      <c r="E17" s="431" t="s">
        <v>266</v>
      </c>
      <c r="F17" s="431" t="s">
        <v>300</v>
      </c>
      <c r="G17" s="114"/>
    </row>
    <row r="18" spans="1:8" ht="16.5" customHeight="1" x14ac:dyDescent="0.4">
      <c r="A18" s="429"/>
      <c r="B18" s="118" t="s">
        <v>32</v>
      </c>
      <c r="C18" s="118" t="s">
        <v>31</v>
      </c>
      <c r="D18" s="430"/>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29" t="s">
        <v>28</v>
      </c>
      <c r="B52" s="430" t="s">
        <v>29</v>
      </c>
      <c r="C52" s="430"/>
      <c r="D52" s="430" t="s">
        <v>42</v>
      </c>
      <c r="E52" s="431" t="s">
        <v>266</v>
      </c>
      <c r="F52" s="431" t="s">
        <v>302</v>
      </c>
      <c r="G52" s="129"/>
    </row>
    <row r="53" spans="1:7" ht="21" x14ac:dyDescent="0.4">
      <c r="A53" s="429"/>
      <c r="B53" s="118" t="s">
        <v>32</v>
      </c>
      <c r="C53" s="118" t="s">
        <v>31</v>
      </c>
      <c r="D53" s="430"/>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8"/>
      <c r="B64" s="509"/>
      <c r="C64" s="509"/>
      <c r="D64" s="509"/>
      <c r="E64" s="509"/>
      <c r="F64" s="509"/>
      <c r="G64" s="509"/>
    </row>
    <row r="65" spans="1:7" ht="43.5" customHeight="1" x14ac:dyDescent="0.4">
      <c r="A65" s="442" t="s">
        <v>351</v>
      </c>
      <c r="B65" s="442"/>
      <c r="C65" s="442"/>
      <c r="D65" s="442"/>
      <c r="E65" s="442"/>
      <c r="F65" s="442"/>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3"/>
      <c r="B83" s="463"/>
      <c r="C83" s="463"/>
      <c r="D83" s="463"/>
      <c r="E83" s="463"/>
      <c r="F83" s="463"/>
      <c r="G83" s="463"/>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2"/>
      <c r="B103" s="510"/>
      <c r="C103" s="510"/>
      <c r="D103" s="510"/>
      <c r="E103" s="510"/>
      <c r="F103" s="516"/>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7"/>
      <c r="B111" s="518"/>
      <c r="C111" s="518"/>
      <c r="D111" s="518"/>
      <c r="E111" s="518"/>
      <c r="F111" s="519"/>
      <c r="G111" s="129"/>
    </row>
    <row r="112" spans="1:7" s="80" customFormat="1" ht="39.75" customHeight="1" x14ac:dyDescent="0.4">
      <c r="A112" s="442" t="s">
        <v>391</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0"/>
      <c r="B120" s="510"/>
      <c r="C120" s="510"/>
      <c r="D120" s="510"/>
      <c r="E120" s="510"/>
      <c r="F120" s="510"/>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1"/>
      <c r="B132" s="511"/>
      <c r="C132" s="511"/>
      <c r="D132" s="511"/>
      <c r="E132" s="511"/>
      <c r="F132" s="511"/>
      <c r="G132" s="114"/>
    </row>
    <row r="133" spans="1:16384" ht="22.5" customHeight="1" x14ac:dyDescent="0.4">
      <c r="A133" s="444" t="s">
        <v>425</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29" t="s">
        <v>28</v>
      </c>
      <c r="B135" s="430" t="s">
        <v>29</v>
      </c>
      <c r="C135" s="430"/>
      <c r="D135" s="430" t="s">
        <v>42</v>
      </c>
      <c r="E135" s="431" t="s">
        <v>266</v>
      </c>
      <c r="F135" s="431" t="s">
        <v>302</v>
      </c>
    </row>
    <row r="136" spans="1:16384" s="326" customFormat="1" ht="22.5" customHeight="1" x14ac:dyDescent="0.25">
      <c r="A136" s="429"/>
      <c r="B136" s="118" t="s">
        <v>32</v>
      </c>
      <c r="C136" s="118" t="s">
        <v>31</v>
      </c>
      <c r="D136" s="430"/>
      <c r="E136" s="431"/>
      <c r="F136" s="43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462</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5" t="s">
        <v>350</v>
      </c>
      <c r="B147" s="505"/>
      <c r="C147" s="505"/>
      <c r="D147" s="505"/>
      <c r="E147" s="505"/>
      <c r="F147" s="505"/>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2"/>
      <c r="B165" s="510"/>
      <c r="C165" s="510"/>
      <c r="D165" s="510"/>
      <c r="E165" s="510"/>
      <c r="F165" s="510"/>
      <c r="G165" s="114"/>
    </row>
    <row r="166" spans="1:7" ht="32.25" customHeight="1" x14ac:dyDescent="0.4">
      <c r="A166" s="446" t="s">
        <v>463</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3"/>
      <c r="B176" s="514"/>
      <c r="C176" s="514"/>
      <c r="D176" s="514"/>
      <c r="E176" s="514"/>
      <c r="F176" s="514"/>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506"/>
      <c r="C186" s="507"/>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5"/>
      <c r="B188" s="515"/>
      <c r="C188" s="515"/>
      <c r="D188" s="515"/>
      <c r="E188" s="515"/>
      <c r="F188" s="51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29" t="s">
        <v>28</v>
      </c>
      <c r="B191" s="430" t="s">
        <v>29</v>
      </c>
      <c r="C191" s="430"/>
      <c r="D191" s="430" t="s">
        <v>42</v>
      </c>
      <c r="E191" s="431" t="s">
        <v>266</v>
      </c>
      <c r="F191" s="431" t="s">
        <v>302</v>
      </c>
      <c r="G191" s="114"/>
    </row>
    <row r="192" spans="1:7" ht="21" x14ac:dyDescent="0.4">
      <c r="A192" s="429"/>
      <c r="B192" s="118" t="s">
        <v>32</v>
      </c>
      <c r="C192" s="118" t="s">
        <v>31</v>
      </c>
      <c r="D192" s="430"/>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29" t="s">
        <v>28</v>
      </c>
      <c r="B253" s="430" t="s">
        <v>29</v>
      </c>
      <c r="C253" s="430"/>
      <c r="D253" s="430" t="s">
        <v>42</v>
      </c>
      <c r="E253" s="431" t="s">
        <v>266</v>
      </c>
      <c r="F253" s="431" t="s">
        <v>302</v>
      </c>
      <c r="G253" s="129"/>
    </row>
    <row r="254" spans="1:7" ht="21" x14ac:dyDescent="0.4">
      <c r="A254" s="429"/>
      <c r="B254" s="118" t="s">
        <v>32</v>
      </c>
      <c r="C254" s="118" t="s">
        <v>31</v>
      </c>
      <c r="D254" s="430"/>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29" t="s">
        <v>28</v>
      </c>
      <c r="B308" s="430" t="s">
        <v>29</v>
      </c>
      <c r="C308" s="430"/>
      <c r="D308" s="430" t="s">
        <v>42</v>
      </c>
      <c r="E308" s="431" t="s">
        <v>266</v>
      </c>
      <c r="F308" s="431" t="s">
        <v>302</v>
      </c>
      <c r="G308" s="129"/>
    </row>
    <row r="309" spans="1:7" ht="21" x14ac:dyDescent="0.4">
      <c r="A309" s="429"/>
      <c r="B309" s="118" t="s">
        <v>32</v>
      </c>
      <c r="C309" s="118" t="s">
        <v>31</v>
      </c>
      <c r="D309" s="430"/>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428" t="s">
        <v>311</v>
      </c>
      <c r="B358" s="428"/>
      <c r="C358" s="428"/>
      <c r="D358" s="428"/>
      <c r="E358" s="428"/>
      <c r="F358" s="42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29" t="s">
        <v>28</v>
      </c>
      <c r="B375" s="430" t="s">
        <v>29</v>
      </c>
      <c r="C375" s="430"/>
      <c r="D375" s="430" t="s">
        <v>42</v>
      </c>
      <c r="E375" s="431" t="s">
        <v>266</v>
      </c>
      <c r="F375" s="431" t="s">
        <v>302</v>
      </c>
      <c r="G375" s="173"/>
    </row>
    <row r="376" spans="1:7" s="260" customFormat="1" ht="21" x14ac:dyDescent="0.4">
      <c r="A376" s="429"/>
      <c r="B376" s="118" t="s">
        <v>32</v>
      </c>
      <c r="C376" s="118" t="s">
        <v>31</v>
      </c>
      <c r="D376" s="430"/>
      <c r="E376" s="431"/>
      <c r="F376" s="43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62"/>
      <c r="B415" s="463"/>
      <c r="C415" s="463"/>
      <c r="D415" s="463"/>
      <c r="E415" s="463"/>
      <c r="F415" s="463"/>
      <c r="G415" s="463"/>
    </row>
    <row r="416" spans="1:7" s="260" customFormat="1" ht="24.75" x14ac:dyDescent="0.4">
      <c r="A416" s="434" t="s">
        <v>320</v>
      </c>
      <c r="B416" s="434"/>
      <c r="C416" s="434"/>
      <c r="D416" s="434"/>
      <c r="E416" s="434"/>
      <c r="F416" s="434"/>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29" t="s">
        <v>28</v>
      </c>
      <c r="B433" s="430" t="s">
        <v>29</v>
      </c>
      <c r="C433" s="430"/>
      <c r="D433" s="430" t="s">
        <v>42</v>
      </c>
      <c r="E433" s="431" t="s">
        <v>266</v>
      </c>
      <c r="F433" s="431" t="s">
        <v>302</v>
      </c>
      <c r="G433" s="129"/>
    </row>
    <row r="434" spans="1:7" ht="21" x14ac:dyDescent="0.4">
      <c r="A434" s="429"/>
      <c r="B434" s="118" t="s">
        <v>32</v>
      </c>
      <c r="C434" s="118" t="s">
        <v>31</v>
      </c>
      <c r="D434" s="430"/>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4" t="s">
        <v>311</v>
      </c>
      <c r="B464" s="434"/>
      <c r="C464" s="434"/>
      <c r="D464" s="434"/>
      <c r="E464" s="434"/>
      <c r="F464" s="434"/>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35" t="s">
        <v>426</v>
      </c>
      <c r="B478" s="435"/>
      <c r="C478" s="435"/>
      <c r="D478" s="435"/>
      <c r="E478" s="435"/>
      <c r="F478" s="435"/>
      <c r="G478" s="114"/>
    </row>
    <row r="479" spans="1:7" ht="21" customHeight="1" x14ac:dyDescent="0.4">
      <c r="A479" s="234">
        <f>B11</f>
        <v>0</v>
      </c>
      <c r="F479" s="258"/>
      <c r="G479" s="114"/>
    </row>
    <row r="480" spans="1:7" ht="21" x14ac:dyDescent="0.4">
      <c r="A480" s="457" t="s">
        <v>28</v>
      </c>
      <c r="B480" s="458" t="s">
        <v>29</v>
      </c>
      <c r="C480" s="458"/>
      <c r="D480" s="458" t="s">
        <v>42</v>
      </c>
      <c r="E480" s="459" t="s">
        <v>266</v>
      </c>
      <c r="F480" s="459" t="s">
        <v>302</v>
      </c>
      <c r="G480" s="114"/>
    </row>
    <row r="481" spans="1:7" ht="21" x14ac:dyDescent="0.4">
      <c r="A481" s="457"/>
      <c r="B481" s="320" t="s">
        <v>32</v>
      </c>
      <c r="C481" s="320" t="s">
        <v>31</v>
      </c>
      <c r="D481" s="458"/>
      <c r="E481" s="459"/>
      <c r="F481" s="459"/>
      <c r="G481" s="114"/>
    </row>
    <row r="482" spans="1:7" s="260" customFormat="1" ht="22.5" x14ac:dyDescent="0.4">
      <c r="A482" s="367"/>
      <c r="B482" s="368"/>
      <c r="C482" s="368"/>
      <c r="D482" s="368"/>
      <c r="E482" s="354"/>
      <c r="F482" s="354"/>
      <c r="G482" s="173"/>
    </row>
    <row r="483" spans="1:7" s="260" customFormat="1" ht="24.75" x14ac:dyDescent="0.4">
      <c r="A483" s="499" t="s">
        <v>52</v>
      </c>
      <c r="B483" s="499"/>
      <c r="C483" s="499"/>
      <c r="D483" s="499"/>
      <c r="E483" s="499"/>
      <c r="F483" s="49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464</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4"/>
      <c r="B517" s="464"/>
      <c r="C517" s="464"/>
      <c r="D517" s="464"/>
      <c r="E517" s="464"/>
      <c r="F517" s="464"/>
      <c r="G517" s="464"/>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6" t="s">
        <v>97</v>
      </c>
      <c r="B530" s="436"/>
      <c r="C530" s="436"/>
      <c r="D530" s="436"/>
      <c r="E530" s="436"/>
      <c r="F530" s="436"/>
      <c r="G530" s="114"/>
    </row>
    <row r="531" spans="1:7" ht="22.5" customHeight="1" x14ac:dyDescent="0.4">
      <c r="A531" s="234">
        <f>B11</f>
        <v>0</v>
      </c>
      <c r="B531" s="114"/>
      <c r="C531" s="135"/>
      <c r="D531" s="137"/>
      <c r="E531" s="137"/>
      <c r="F531" s="137"/>
      <c r="G531" s="114"/>
    </row>
    <row r="532" spans="1:7" ht="21" x14ac:dyDescent="0.4">
      <c r="A532" s="493" t="s">
        <v>28</v>
      </c>
      <c r="B532" s="485" t="s">
        <v>29</v>
      </c>
      <c r="C532" s="495"/>
      <c r="D532" s="430" t="s">
        <v>42</v>
      </c>
      <c r="E532" s="431" t="s">
        <v>266</v>
      </c>
      <c r="F532" s="431" t="s">
        <v>302</v>
      </c>
      <c r="G532" s="114"/>
    </row>
    <row r="533" spans="1:7" ht="21" x14ac:dyDescent="0.4">
      <c r="A533" s="494"/>
      <c r="B533" s="315" t="s">
        <v>32</v>
      </c>
      <c r="C533" s="316" t="s">
        <v>31</v>
      </c>
      <c r="D533" s="430"/>
      <c r="E533" s="431"/>
      <c r="F533" s="431"/>
      <c r="G533" s="114"/>
    </row>
    <row r="534" spans="1:7" s="80" customFormat="1" ht="22.5" x14ac:dyDescent="0.4">
      <c r="A534" s="365"/>
      <c r="B534" s="366"/>
      <c r="C534" s="366"/>
      <c r="D534" s="361"/>
      <c r="E534" s="362"/>
      <c r="F534" s="362"/>
      <c r="G534" s="129"/>
    </row>
    <row r="535" spans="1:7" ht="24.75" x14ac:dyDescent="0.4">
      <c r="A535" s="370" t="s">
        <v>17</v>
      </c>
      <c r="B535" s="317"/>
      <c r="C535" s="432"/>
      <c r="D535" s="432"/>
      <c r="E535" s="432"/>
      <c r="F535" s="43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03"/>
      <c r="D557" s="503"/>
      <c r="E557" s="503"/>
      <c r="F557" s="50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97" t="s">
        <v>34</v>
      </c>
      <c r="B566" s="497"/>
      <c r="C566" s="498"/>
      <c r="D566" s="378">
        <f>SUM(B558:C565,B546:C555)</f>
        <v>0</v>
      </c>
      <c r="E566" s="108"/>
      <c r="F566" s="114"/>
      <c r="G566" s="114"/>
    </row>
    <row r="567" spans="1:7" ht="21" x14ac:dyDescent="0.4">
      <c r="A567" s="497" t="s">
        <v>33</v>
      </c>
      <c r="B567" s="497"/>
      <c r="C567" s="49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37" t="s">
        <v>19</v>
      </c>
      <c r="B573" s="437"/>
      <c r="C573" s="437"/>
      <c r="D573" s="437"/>
      <c r="E573" s="437"/>
      <c r="F573" s="437"/>
      <c r="G573" s="114"/>
    </row>
    <row r="574" spans="1:7" ht="22.5" x14ac:dyDescent="0.4">
      <c r="A574" s="243">
        <f>B11</f>
        <v>0</v>
      </c>
      <c r="B574" s="114"/>
      <c r="C574" s="135"/>
      <c r="D574" s="356"/>
      <c r="E574" s="356"/>
      <c r="F574" s="356"/>
      <c r="G574" s="114"/>
    </row>
    <row r="575" spans="1:7" ht="21" x14ac:dyDescent="0.4">
      <c r="A575" s="457" t="s">
        <v>28</v>
      </c>
      <c r="B575" s="458" t="s">
        <v>29</v>
      </c>
      <c r="C575" s="458"/>
      <c r="D575" s="458" t="s">
        <v>42</v>
      </c>
      <c r="E575" s="459" t="s">
        <v>266</v>
      </c>
      <c r="F575" s="459" t="s">
        <v>302</v>
      </c>
      <c r="G575" s="114"/>
    </row>
    <row r="576" spans="1:7" ht="21" x14ac:dyDescent="0.4">
      <c r="A576" s="457"/>
      <c r="B576" s="320" t="s">
        <v>32</v>
      </c>
      <c r="C576" s="320" t="s">
        <v>31</v>
      </c>
      <c r="D576" s="458"/>
      <c r="E576" s="459"/>
      <c r="F576" s="459"/>
      <c r="G576" s="129"/>
    </row>
    <row r="577" spans="1:7" s="80" customFormat="1" ht="22.5" x14ac:dyDescent="0.4">
      <c r="A577" s="372"/>
      <c r="B577" s="373"/>
      <c r="C577" s="373"/>
      <c r="D577" s="373"/>
      <c r="E577" s="341"/>
      <c r="F577" s="374"/>
      <c r="G577" s="129"/>
    </row>
    <row r="578" spans="1:7" ht="24.75" x14ac:dyDescent="0.4">
      <c r="A578" s="477" t="s">
        <v>10</v>
      </c>
      <c r="B578" s="478"/>
      <c r="C578" s="478"/>
      <c r="D578" s="478"/>
      <c r="E578" s="478"/>
      <c r="F578" s="47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97" t="s">
        <v>34</v>
      </c>
      <c r="B588" s="497"/>
      <c r="C588" s="498"/>
      <c r="D588" s="378">
        <f>SUM(B579:C587)</f>
        <v>0</v>
      </c>
      <c r="E588" s="108"/>
      <c r="F588" s="114"/>
      <c r="G588" s="114"/>
    </row>
    <row r="589" spans="1:7" ht="21" x14ac:dyDescent="0.4">
      <c r="A589" s="497" t="s">
        <v>33</v>
      </c>
      <c r="B589" s="497"/>
      <c r="C589" s="49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0" t="s">
        <v>23</v>
      </c>
      <c r="B591" s="481"/>
      <c r="C591" s="481"/>
      <c r="D591" s="481"/>
      <c r="E591" s="481"/>
      <c r="F591" s="48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97" t="s">
        <v>34</v>
      </c>
      <c r="B606" s="497"/>
      <c r="C606" s="498"/>
      <c r="D606" s="378">
        <f>SUM(B592:C605)</f>
        <v>0</v>
      </c>
      <c r="E606" s="108"/>
      <c r="F606" s="114"/>
      <c r="G606" s="114"/>
    </row>
    <row r="607" spans="1:7" ht="21" x14ac:dyDescent="0.4">
      <c r="A607" s="497" t="s">
        <v>33</v>
      </c>
      <c r="B607" s="497"/>
      <c r="C607" s="49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0" t="s">
        <v>170</v>
      </c>
      <c r="B610" s="501"/>
      <c r="C610" s="502"/>
      <c r="D610" s="154" t="e">
        <f>D609/(COUNT(B579:C587,B592:C605)*2)</f>
        <v>#DIV/0!</v>
      </c>
      <c r="E610" s="108"/>
      <c r="F610" s="114"/>
      <c r="G610" s="129"/>
    </row>
    <row r="611" spans="1:7" ht="21" x14ac:dyDescent="0.4">
      <c r="A611" s="155"/>
      <c r="B611" s="114"/>
      <c r="C611" s="135"/>
      <c r="G611" s="129"/>
    </row>
    <row r="612" spans="1:7" ht="19.5" customHeight="1" x14ac:dyDescent="0.45">
      <c r="A612" s="437" t="s">
        <v>8</v>
      </c>
      <c r="B612" s="437"/>
      <c r="C612" s="437"/>
      <c r="D612" s="437"/>
      <c r="E612" s="437"/>
      <c r="F612" s="437"/>
      <c r="G612" s="129"/>
    </row>
    <row r="613" spans="1:7" ht="22.5" x14ac:dyDescent="0.4">
      <c r="A613" s="156">
        <f>B11</f>
        <v>0</v>
      </c>
      <c r="B613" s="114"/>
      <c r="C613" s="135"/>
      <c r="D613" s="137"/>
      <c r="E613" s="137"/>
      <c r="F613" s="137"/>
      <c r="G613" s="114"/>
    </row>
    <row r="614" spans="1:7" ht="21" x14ac:dyDescent="0.4">
      <c r="A614" s="429" t="s">
        <v>28</v>
      </c>
      <c r="B614" s="430" t="s">
        <v>29</v>
      </c>
      <c r="C614" s="430"/>
      <c r="D614" s="430" t="s">
        <v>42</v>
      </c>
      <c r="E614" s="431" t="s">
        <v>266</v>
      </c>
      <c r="F614" s="431" t="s">
        <v>302</v>
      </c>
      <c r="G614" s="114"/>
    </row>
    <row r="615" spans="1:7" ht="18.75" customHeight="1" x14ac:dyDescent="0.4">
      <c r="A615" s="429"/>
      <c r="B615" s="118" t="s">
        <v>32</v>
      </c>
      <c r="C615" s="118" t="s">
        <v>31</v>
      </c>
      <c r="D615" s="430"/>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75"/>
      <c r="D617" s="475"/>
      <c r="E617" s="475"/>
      <c r="F617" s="47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97" t="s">
        <v>34</v>
      </c>
      <c r="B627" s="497"/>
      <c r="C627" s="497"/>
      <c r="D627" s="378">
        <f>SUM(B618:C626)</f>
        <v>0</v>
      </c>
      <c r="E627" s="472"/>
      <c r="F627" s="473"/>
      <c r="G627" s="129"/>
    </row>
    <row r="628" spans="1:7" ht="21" x14ac:dyDescent="0.4">
      <c r="A628" s="497" t="s">
        <v>33</v>
      </c>
      <c r="B628" s="497"/>
      <c r="C628" s="497"/>
      <c r="D628" s="388" t="e">
        <f>D627/(COUNT(B618:C626)*2)</f>
        <v>#DIV/0!</v>
      </c>
      <c r="E628" s="474"/>
      <c r="F628" s="464"/>
      <c r="G628" s="129"/>
    </row>
    <row r="629" spans="1:7" ht="21" x14ac:dyDescent="0.4">
      <c r="A629" s="325"/>
      <c r="B629" s="135"/>
      <c r="C629" s="471"/>
      <c r="D629" s="471"/>
      <c r="E629" s="471"/>
      <c r="F629" s="471"/>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5"/>
      <c r="D642" s="475"/>
      <c r="E642" s="475"/>
      <c r="F642" s="47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68"/>
      <c r="B652" s="468"/>
      <c r="C652" s="468"/>
      <c r="D652" s="468"/>
      <c r="E652" s="468"/>
      <c r="F652" s="468"/>
      <c r="G652" s="468"/>
    </row>
    <row r="653" spans="1:16382" ht="24.75" x14ac:dyDescent="0.4">
      <c r="A653" s="363" t="s">
        <v>26</v>
      </c>
      <c r="B653" s="475"/>
      <c r="C653" s="475"/>
      <c r="D653" s="475"/>
      <c r="E653" s="475"/>
      <c r="F653" s="476"/>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25" t="s">
        <v>311</v>
      </c>
      <c r="B661" s="426"/>
      <c r="C661" s="426"/>
      <c r="D661" s="426"/>
      <c r="E661" s="426"/>
      <c r="F661" s="427"/>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7" t="s">
        <v>356</v>
      </c>
      <c r="B676" s="437"/>
      <c r="C676" s="437"/>
      <c r="D676" s="437"/>
      <c r="E676" s="437"/>
      <c r="F676" s="437"/>
      <c r="G676" s="114"/>
    </row>
    <row r="677" spans="1:7" ht="21" x14ac:dyDescent="0.4">
      <c r="A677" s="243">
        <f>B11</f>
        <v>0</v>
      </c>
      <c r="B677" s="114"/>
      <c r="C677" s="135"/>
      <c r="D677" s="135"/>
      <c r="E677" s="328"/>
      <c r="F677" s="135"/>
      <c r="G677" s="114"/>
    </row>
    <row r="678" spans="1:7" ht="21.75" customHeight="1" x14ac:dyDescent="0.4">
      <c r="A678" s="429" t="s">
        <v>28</v>
      </c>
      <c r="B678" s="430" t="s">
        <v>29</v>
      </c>
      <c r="C678" s="430"/>
      <c r="D678" s="430" t="s">
        <v>42</v>
      </c>
      <c r="E678" s="431" t="s">
        <v>266</v>
      </c>
      <c r="F678" s="431" t="s">
        <v>302</v>
      </c>
      <c r="G678" s="129"/>
    </row>
    <row r="679" spans="1:7" ht="21" x14ac:dyDescent="0.4">
      <c r="A679" s="429"/>
      <c r="B679" s="118" t="s">
        <v>32</v>
      </c>
      <c r="C679" s="118" t="s">
        <v>31</v>
      </c>
      <c r="D679" s="430"/>
      <c r="E679" s="431"/>
      <c r="F679" s="43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460</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83" t="s">
        <v>28</v>
      </c>
      <c r="B706" s="485" t="s">
        <v>29</v>
      </c>
      <c r="C706" s="485"/>
      <c r="D706" s="430" t="s">
        <v>42</v>
      </c>
      <c r="E706" s="431" t="s">
        <v>266</v>
      </c>
      <c r="F706" s="431" t="s">
        <v>302</v>
      </c>
      <c r="G706" s="274"/>
    </row>
    <row r="707" spans="1:7" ht="21" x14ac:dyDescent="0.4">
      <c r="A707" s="484"/>
      <c r="B707" s="383" t="s">
        <v>32</v>
      </c>
      <c r="C707" s="383" t="s">
        <v>31</v>
      </c>
      <c r="D707" s="430"/>
      <c r="E707" s="431"/>
      <c r="F707" s="431"/>
      <c r="G707" s="274"/>
    </row>
    <row r="708" spans="1:7" s="80" customFormat="1" ht="22.5" x14ac:dyDescent="0.4">
      <c r="A708" s="360"/>
      <c r="B708" s="361"/>
      <c r="C708" s="361"/>
      <c r="D708" s="361"/>
      <c r="E708" s="362"/>
      <c r="F708" s="362"/>
      <c r="G708" s="129"/>
    </row>
    <row r="709" spans="1:7" ht="24.75" x14ac:dyDescent="0.4">
      <c r="A709" s="487" t="s">
        <v>306</v>
      </c>
      <c r="B709" s="488"/>
      <c r="C709" s="488"/>
      <c r="D709" s="488"/>
      <c r="E709" s="488"/>
      <c r="F709" s="48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87" t="s">
        <v>307</v>
      </c>
      <c r="B718" s="488"/>
      <c r="C718" s="488"/>
      <c r="D718" s="488"/>
      <c r="E718" s="488"/>
      <c r="F718" s="48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1"/>
      <c r="E1" s="521"/>
      <c r="F1" s="521"/>
      <c r="G1" s="52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2" t="s">
        <v>46</v>
      </c>
      <c r="B6" s="522"/>
      <c r="C6" s="522"/>
      <c r="D6" s="522"/>
      <c r="E6" s="522"/>
      <c r="F6" s="522"/>
      <c r="G6" s="92"/>
    </row>
    <row r="7" spans="1:7" s="258" customFormat="1" ht="21.75" customHeight="1" x14ac:dyDescent="0.45">
      <c r="A7" s="523" t="str">
        <f>'Page de garde'!D18</f>
        <v>UHD Béni Khalled</v>
      </c>
      <c r="B7" s="523"/>
      <c r="C7" s="523"/>
      <c r="D7" s="523"/>
      <c r="E7" s="523"/>
      <c r="F7" s="523"/>
      <c r="G7" s="92"/>
    </row>
    <row r="8" spans="1:7" s="258" customFormat="1" ht="24" x14ac:dyDescent="0.45">
      <c r="A8" s="4" t="s">
        <v>39</v>
      </c>
      <c r="B8" s="524" t="str">
        <f>'A1 Exploitation'!B9:F9</f>
        <v>Mme Meriam CHOUCHENE</v>
      </c>
      <c r="C8" s="524"/>
      <c r="D8" s="524"/>
      <c r="E8" s="524"/>
      <c r="F8" s="524"/>
      <c r="G8" s="92"/>
    </row>
    <row r="9" spans="1:7" s="258" customFormat="1" ht="24" x14ac:dyDescent="0.45">
      <c r="A9" s="5" t="s">
        <v>41</v>
      </c>
      <c r="B9" s="525" t="str">
        <f>'A1 Exploitation'!B10:F10</f>
        <v>Directeur magasin &amp; chefs rayons</v>
      </c>
      <c r="C9" s="525"/>
      <c r="D9" s="525"/>
      <c r="E9" s="525"/>
      <c r="F9" s="525"/>
      <c r="G9" s="92"/>
    </row>
    <row r="10" spans="1:7" s="258" customFormat="1" ht="24" x14ac:dyDescent="0.45">
      <c r="A10" s="4" t="s">
        <v>40</v>
      </c>
      <c r="B10" s="520">
        <f>'A1 Exploitation'!B11:F11</f>
        <v>43518</v>
      </c>
      <c r="C10" s="520"/>
      <c r="D10" s="520"/>
      <c r="E10" s="520"/>
      <c r="F10" s="520"/>
      <c r="G10" s="92"/>
    </row>
    <row r="11" spans="1:7" s="258" customFormat="1" ht="24" x14ac:dyDescent="0.45">
      <c r="A11" s="4" t="s">
        <v>250</v>
      </c>
      <c r="B11" s="526" t="e">
        <f>D199</f>
        <v>#DIV/0!</v>
      </c>
      <c r="C11" s="526"/>
      <c r="D11" s="526"/>
      <c r="E11" s="526"/>
      <c r="F11" s="526"/>
      <c r="G11" s="92"/>
    </row>
    <row r="12" spans="1:7" s="258" customFormat="1" ht="22.5" x14ac:dyDescent="0.45">
      <c r="A12" s="1"/>
      <c r="D12" s="451"/>
      <c r="E12" s="451"/>
      <c r="F12" s="451"/>
      <c r="G12" s="451"/>
    </row>
    <row r="13" spans="1:7" s="258" customFormat="1" ht="11.25" customHeight="1" x14ac:dyDescent="0.3">
      <c r="A13" s="527" t="s">
        <v>28</v>
      </c>
      <c r="B13" s="528" t="s">
        <v>29</v>
      </c>
      <c r="C13" s="528"/>
      <c r="D13" s="528" t="s">
        <v>42</v>
      </c>
      <c r="E13" s="528" t="s">
        <v>160</v>
      </c>
      <c r="F13" s="528" t="s">
        <v>161</v>
      </c>
      <c r="G13" s="80"/>
    </row>
    <row r="14" spans="1:7" s="258" customFormat="1" ht="12.75" customHeight="1" x14ac:dyDescent="0.3">
      <c r="A14" s="527"/>
      <c r="B14" s="22" t="s">
        <v>32</v>
      </c>
      <c r="C14" s="22" t="s">
        <v>31</v>
      </c>
      <c r="D14" s="528"/>
      <c r="E14" s="528"/>
      <c r="F14" s="528"/>
      <c r="G14" s="94"/>
    </row>
    <row r="15" spans="1:7" x14ac:dyDescent="0.3">
      <c r="A15" s="541"/>
      <c r="B15" s="542"/>
      <c r="C15" s="542"/>
      <c r="D15" s="542"/>
      <c r="E15" s="542"/>
      <c r="F15" s="542"/>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34" t="s">
        <v>34</v>
      </c>
      <c r="B22" s="535"/>
      <c r="C22" s="536"/>
      <c r="D22" s="381">
        <f>SUM(B17:C21)</f>
        <v>0</v>
      </c>
    </row>
    <row r="23" spans="1:7" x14ac:dyDescent="0.3">
      <c r="A23" s="529" t="s">
        <v>251</v>
      </c>
      <c r="B23" s="530"/>
      <c r="C23" s="531"/>
      <c r="D23" s="21" t="e">
        <f>D22/(COUNT(B17:C21)*2)</f>
        <v>#DIV/0!</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9" t="s">
        <v>34</v>
      </c>
      <c r="B33" s="530"/>
      <c r="C33" s="531"/>
      <c r="D33" s="380">
        <f>SUM(B26:C32)</f>
        <v>0</v>
      </c>
    </row>
    <row r="34" spans="1:7" x14ac:dyDescent="0.3">
      <c r="A34" s="529" t="s">
        <v>251</v>
      </c>
      <c r="B34" s="530"/>
      <c r="C34" s="531"/>
      <c r="D34" s="21" t="e">
        <f>D33/(COUNT(B26:C32)*2)</f>
        <v>#DIV/0!</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9" t="s">
        <v>34</v>
      </c>
      <c r="B42" s="530"/>
      <c r="C42" s="531"/>
      <c r="D42" s="380">
        <f>SUM(B37:C41)</f>
        <v>0</v>
      </c>
      <c r="E42" s="259"/>
      <c r="F42" s="259"/>
      <c r="G42" s="93"/>
    </row>
    <row r="43" spans="1:7" s="10" customFormat="1" x14ac:dyDescent="0.3">
      <c r="A43" s="529" t="s">
        <v>251</v>
      </c>
      <c r="B43" s="530"/>
      <c r="C43" s="531"/>
      <c r="D43" s="21" t="e">
        <f>D42/(COUNT(B37:C41)*2)</f>
        <v>#DIV/0!</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0</v>
      </c>
    </row>
    <row r="53" spans="1:7" x14ac:dyDescent="0.3">
      <c r="A53" s="529" t="s">
        <v>251</v>
      </c>
      <c r="B53" s="530"/>
      <c r="C53" s="531"/>
      <c r="D53" s="21" t="e">
        <f>D52/(COUNT(B46:C51)*2)</f>
        <v>#DIV/0!</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9" t="s">
        <v>34</v>
      </c>
      <c r="B63" s="530"/>
      <c r="C63" s="531"/>
      <c r="D63" s="380">
        <f>SUM(B56:C62)</f>
        <v>0</v>
      </c>
    </row>
    <row r="64" spans="1:7" x14ac:dyDescent="0.3">
      <c r="A64" s="529" t="s">
        <v>251</v>
      </c>
      <c r="B64" s="530"/>
      <c r="C64" s="531"/>
      <c r="D64" s="21" t="e">
        <f>D63/(COUNT(B56:C62)*2)</f>
        <v>#DIV/0!</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9" t="s">
        <v>34</v>
      </c>
      <c r="B84" s="530"/>
      <c r="C84" s="531"/>
      <c r="D84" s="380">
        <f>SUM(B67:C83)</f>
        <v>0</v>
      </c>
    </row>
    <row r="85" spans="1:7" x14ac:dyDescent="0.3">
      <c r="A85" s="529" t="s">
        <v>251</v>
      </c>
      <c r="B85" s="530"/>
      <c r="C85" s="531"/>
      <c r="D85" s="21" t="e">
        <f>D84/(COUNT(B67:C83)*2)</f>
        <v>#DIV/0!</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9" t="s">
        <v>34</v>
      </c>
      <c r="B102" s="530"/>
      <c r="C102" s="531"/>
      <c r="D102" s="380">
        <f>SUM(B88:C101)</f>
        <v>0</v>
      </c>
    </row>
    <row r="103" spans="1:7" x14ac:dyDescent="0.3">
      <c r="A103" s="529" t="s">
        <v>251</v>
      </c>
      <c r="B103" s="530"/>
      <c r="C103" s="53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9" t="s">
        <v>34</v>
      </c>
      <c r="B118" s="530"/>
      <c r="C118" s="531"/>
      <c r="D118" s="380">
        <f>SUM(B107:C117)</f>
        <v>0</v>
      </c>
      <c r="E118" s="259"/>
      <c r="F118" s="259"/>
      <c r="G118" s="93"/>
    </row>
    <row r="119" spans="1:7" s="10" customFormat="1" x14ac:dyDescent="0.3">
      <c r="A119" s="529" t="s">
        <v>251</v>
      </c>
      <c r="B119" s="530"/>
      <c r="C119" s="531"/>
      <c r="D119" s="21" t="e">
        <f>D118/(COUNT(B107:C117)*2)</f>
        <v>#DIV/0!</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9" t="s">
        <v>34</v>
      </c>
      <c r="B133" s="530"/>
      <c r="C133" s="531"/>
      <c r="D133" s="380">
        <f>SUM(B122:C132)</f>
        <v>0</v>
      </c>
    </row>
    <row r="134" spans="1:7" x14ac:dyDescent="0.3">
      <c r="A134" s="529" t="s">
        <v>251</v>
      </c>
      <c r="B134" s="530"/>
      <c r="C134" s="531"/>
      <c r="D134" s="20" t="e">
        <f>D133/(COUNT(B122:C132)*2)</f>
        <v>#DIV/0!</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9" t="s">
        <v>34</v>
      </c>
      <c r="B149" s="530"/>
      <c r="C149" s="531"/>
      <c r="D149" s="380">
        <f>SUM(B137:C148)</f>
        <v>0</v>
      </c>
    </row>
    <row r="150" spans="1:7" x14ac:dyDescent="0.3">
      <c r="A150" s="529" t="s">
        <v>251</v>
      </c>
      <c r="B150" s="530"/>
      <c r="C150" s="531"/>
      <c r="D150" s="21" t="e">
        <f>D149/(COUNT(B137:C148)*2)</f>
        <v>#DIV/0!</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9" t="s">
        <v>34</v>
      </c>
      <c r="B161" s="535"/>
      <c r="C161" s="536"/>
      <c r="D161" s="381">
        <f>SUM(B153:C160)</f>
        <v>0</v>
      </c>
    </row>
    <row r="162" spans="1:7" x14ac:dyDescent="0.3">
      <c r="A162" s="529" t="s">
        <v>251</v>
      </c>
      <c r="B162" s="530"/>
      <c r="C162" s="531"/>
      <c r="D162" s="21" t="e">
        <f>D161/(COUNT(B153:C160)*2)</f>
        <v>#DIV/0!</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9" t="s">
        <v>34</v>
      </c>
      <c r="B169" s="530"/>
      <c r="C169" s="531"/>
      <c r="D169" s="380">
        <f>SUM(B165:C168)</f>
        <v>0</v>
      </c>
    </row>
    <row r="170" spans="1:7" x14ac:dyDescent="0.3">
      <c r="A170" s="529" t="s">
        <v>251</v>
      </c>
      <c r="B170" s="530"/>
      <c r="C170" s="531"/>
      <c r="D170" s="21" t="e">
        <f>D169/(COUNT(B165:C168)*2)</f>
        <v>#DIV/0!</v>
      </c>
    </row>
    <row r="171" spans="1:7" s="10" customFormat="1" x14ac:dyDescent="0.3">
      <c r="A171" s="14"/>
      <c r="B171" s="15"/>
      <c r="C171" s="15"/>
      <c r="D171" s="16"/>
      <c r="G171" s="93"/>
    </row>
    <row r="172" spans="1:7" ht="19.5" x14ac:dyDescent="0.4">
      <c r="A172" s="543" t="s">
        <v>15</v>
      </c>
      <c r="B172" s="544"/>
      <c r="C172" s="544"/>
      <c r="D172" s="544"/>
      <c r="E172" s="544"/>
      <c r="F172" s="544"/>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9" t="s">
        <v>34</v>
      </c>
      <c r="B177" s="530"/>
      <c r="C177" s="531"/>
      <c r="D177" s="380">
        <f>SUM(B173:C176)</f>
        <v>0</v>
      </c>
    </row>
    <row r="178" spans="1:7" x14ac:dyDescent="0.3">
      <c r="A178" s="529" t="s">
        <v>251</v>
      </c>
      <c r="B178" s="530"/>
      <c r="C178" s="531"/>
      <c r="D178" s="21" t="e">
        <f>D177/(COUNT(B173:C176)*2)</f>
        <v>#DIV/0!</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9" t="s">
        <v>34</v>
      </c>
      <c r="B186" s="530"/>
      <c r="C186" s="531"/>
      <c r="D186" s="380">
        <f>SUM(B181:C185)</f>
        <v>0</v>
      </c>
    </row>
    <row r="187" spans="1:7" x14ac:dyDescent="0.3">
      <c r="A187" s="529" t="s">
        <v>251</v>
      </c>
      <c r="B187" s="530"/>
      <c r="C187" s="531"/>
      <c r="D187" s="21" t="e">
        <f>D186/(COUNT(B181:C185)*2)</f>
        <v>#DIV/0!</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0</v>
      </c>
    </row>
    <row r="195" spans="1:6" x14ac:dyDescent="0.3">
      <c r="A195" s="529" t="s">
        <v>251</v>
      </c>
      <c r="B195" s="530"/>
      <c r="C195" s="531"/>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2019-03-04T15:57:16Z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