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Beja 3\2019\7\"/>
    </mc:Choice>
  </mc:AlternateContent>
  <bookViews>
    <workbookView xWindow="0" yWindow="0" windowWidth="20490" windowHeight="775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B66" i="29"/>
  <c r="B61" i="29"/>
  <c r="B56" i="29"/>
  <c r="B51" i="29"/>
  <c r="B46" i="29"/>
  <c r="B112" i="29"/>
  <c r="B111" i="29"/>
  <c r="B102" i="29"/>
  <c r="B91" i="29"/>
  <c r="B86" i="29"/>
  <c r="B81" i="29"/>
  <c r="B76" i="29"/>
  <c r="B7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D629" i="48" s="1"/>
  <c r="D630" i="48" s="1"/>
  <c r="C615" i="48"/>
  <c r="C612" i="48"/>
  <c r="D616" i="48" s="1"/>
  <c r="A603" i="48"/>
  <c r="C590" i="48"/>
  <c r="C586" i="48"/>
  <c r="C583" i="48"/>
  <c r="C576" i="48"/>
  <c r="C575" i="48"/>
  <c r="C573" i="48"/>
  <c r="C572" i="48"/>
  <c r="D578" i="48" s="1"/>
  <c r="D579" i="48" s="1"/>
  <c r="A564" i="48"/>
  <c r="C552" i="48"/>
  <c r="C545" i="48"/>
  <c r="C544" i="48"/>
  <c r="C543" i="48"/>
  <c r="C540" i="48"/>
  <c r="D532" i="48"/>
  <c r="D533" i="48" s="1"/>
  <c r="C530" i="48"/>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D339" i="48" s="1"/>
  <c r="D340" i="48" s="1"/>
  <c r="C324" i="48"/>
  <c r="C322" i="48"/>
  <c r="D316" i="48"/>
  <c r="D317" i="48" s="1"/>
  <c r="C314" i="48"/>
  <c r="A303" i="48"/>
  <c r="C292" i="48"/>
  <c r="C285" i="48"/>
  <c r="C281" i="48"/>
  <c r="C280" i="48"/>
  <c r="C279" i="48"/>
  <c r="C276" i="48"/>
  <c r="C275" i="48"/>
  <c r="C273" i="48"/>
  <c r="C272" i="48"/>
  <c r="C271" i="48"/>
  <c r="C270" i="48"/>
  <c r="C259" i="48"/>
  <c r="D261" i="48" s="1"/>
  <c r="C257" i="48"/>
  <c r="A248" i="48"/>
  <c r="C237" i="48"/>
  <c r="C231" i="48"/>
  <c r="C229" i="48"/>
  <c r="C227" i="48"/>
  <c r="C222" i="48"/>
  <c r="C218" i="48"/>
  <c r="C217" i="48"/>
  <c r="C216" i="48"/>
  <c r="C215" i="48"/>
  <c r="C214" i="48"/>
  <c r="C212" i="48"/>
  <c r="C207" i="48"/>
  <c r="D223" i="48" s="1"/>
  <c r="D224" i="48" s="1"/>
  <c r="D199" i="48"/>
  <c r="D200" i="48" s="1"/>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7" i="48"/>
  <c r="D26" i="48"/>
  <c r="A16" i="48"/>
  <c r="A8" i="48"/>
  <c r="D710" i="48" l="1"/>
  <c r="B710" i="48" s="1"/>
  <c r="D711" i="48" s="1"/>
  <c r="D689" i="48"/>
  <c r="B689" i="48" s="1"/>
  <c r="D690" i="48" s="1"/>
  <c r="D691" i="48" s="1"/>
  <c r="D657" i="48"/>
  <c r="B657" i="48" s="1"/>
  <c r="D658" i="48" s="1"/>
  <c r="D659" i="48" s="1"/>
  <c r="D596" i="48"/>
  <c r="D599" i="48" s="1"/>
  <c r="D600" i="48" s="1"/>
  <c r="D555" i="48"/>
  <c r="B555" i="48" s="1"/>
  <c r="D556" i="48" s="1"/>
  <c r="D515" i="48"/>
  <c r="B515" i="48" s="1"/>
  <c r="D516" i="48" s="1"/>
  <c r="D517" i="48" s="1"/>
  <c r="D466" i="48"/>
  <c r="B466" i="48" s="1"/>
  <c r="D467" i="48" s="1"/>
  <c r="D470" i="48" s="1"/>
  <c r="D471" i="48" s="1"/>
  <c r="D361" i="48"/>
  <c r="B361" i="48" s="1"/>
  <c r="D362" i="48" s="1"/>
  <c r="D295" i="48"/>
  <c r="B295" i="48" s="1"/>
  <c r="D296" i="48" s="1"/>
  <c r="D297" i="48" s="1"/>
  <c r="D240" i="48"/>
  <c r="B240" i="48" s="1"/>
  <c r="D241" i="48" s="1"/>
  <c r="D244" i="48" s="1"/>
  <c r="D245" i="48" s="1"/>
  <c r="D181" i="48"/>
  <c r="B181" i="48" s="1"/>
  <c r="D182" i="48" s="1"/>
  <c r="D183" i="48" s="1"/>
  <c r="D127" i="48"/>
  <c r="B127" i="48" s="1"/>
  <c r="D128" i="48" s="1"/>
  <c r="D129" i="48" s="1"/>
  <c r="D43" i="48"/>
  <c r="B43" i="48" s="1"/>
  <c r="D44" i="48" s="1"/>
  <c r="D45" i="48" s="1"/>
  <c r="D262" i="48"/>
  <c r="D617" i="48"/>
  <c r="D420" i="48"/>
  <c r="C124" i="44"/>
  <c r="C96" i="44"/>
  <c r="D661" i="48" l="1"/>
  <c r="D662" i="48" s="1"/>
  <c r="B96" i="29" s="1"/>
  <c r="D597" i="48"/>
  <c r="D559" i="48"/>
  <c r="D560" i="48" s="1"/>
  <c r="D557" i="48"/>
  <c r="D468" i="48"/>
  <c r="D299" i="48"/>
  <c r="D300" i="48" s="1"/>
  <c r="D242" i="48"/>
  <c r="D717" i="48"/>
  <c r="B36" i="29" s="1"/>
  <c r="D47" i="48"/>
  <c r="D48" i="48" s="1"/>
  <c r="B41" i="29" s="1"/>
  <c r="D365" i="48"/>
  <c r="D366" i="48" s="1"/>
  <c r="D363" i="48"/>
  <c r="D423" i="48"/>
  <c r="D424" i="48"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D134" i="47" s="1"/>
  <c r="D135" i="47" s="1"/>
  <c r="C116" i="47"/>
  <c r="C115" i="47"/>
  <c r="C110" i="47"/>
  <c r="C109" i="47"/>
  <c r="D118" i="47" s="1"/>
  <c r="D119" i="47" s="1"/>
  <c r="C98" i="47"/>
  <c r="C96" i="47"/>
  <c r="C93" i="47"/>
  <c r="C92" i="47"/>
  <c r="C91" i="47"/>
  <c r="C77" i="47"/>
  <c r="C76" i="47"/>
  <c r="C72" i="47"/>
  <c r="C67" i="47"/>
  <c r="D68" i="47" s="1"/>
  <c r="D69" i="47" s="1"/>
  <c r="C57" i="47"/>
  <c r="C55" i="47"/>
  <c r="C52" i="47"/>
  <c r="C51" i="47"/>
  <c r="C50" i="47"/>
  <c r="D58" i="47" s="1"/>
  <c r="D59" i="47" s="1"/>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D100" i="45" s="1"/>
  <c r="D101" i="45" s="1"/>
  <c r="C77" i="45"/>
  <c r="D79" i="45" s="1"/>
  <c r="D80" i="45" s="1"/>
  <c r="C76" i="45"/>
  <c r="C72" i="45"/>
  <c r="C67" i="45"/>
  <c r="D68" i="45" s="1"/>
  <c r="D69" i="45" s="1"/>
  <c r="C57" i="45"/>
  <c r="C55" i="45"/>
  <c r="C52" i="45"/>
  <c r="C51" i="45"/>
  <c r="C50" i="45"/>
  <c r="D58" i="45" s="1"/>
  <c r="D59" i="45" s="1"/>
  <c r="C37" i="45"/>
  <c r="D42" i="45" s="1"/>
  <c r="D43" i="45" s="1"/>
  <c r="C26" i="45"/>
  <c r="D33" i="45" s="1"/>
  <c r="D34" i="45" s="1"/>
  <c r="D22" i="45"/>
  <c r="D23" i="45" s="1"/>
  <c r="A7" i="45"/>
  <c r="D704" i="44"/>
  <c r="D705" i="44" s="1"/>
  <c r="C701" i="44"/>
  <c r="A694" i="44"/>
  <c r="C684" i="44"/>
  <c r="C677" i="44"/>
  <c r="C672" i="44"/>
  <c r="A666" i="44"/>
  <c r="C648" i="44"/>
  <c r="C646" i="44"/>
  <c r="C634" i="44"/>
  <c r="D639" i="44" s="1"/>
  <c r="D640" i="44" s="1"/>
  <c r="C628" i="44"/>
  <c r="C627" i="44"/>
  <c r="C621" i="44"/>
  <c r="C615" i="44"/>
  <c r="C612" i="44"/>
  <c r="A603" i="44"/>
  <c r="C590" i="44"/>
  <c r="C586" i="44"/>
  <c r="C583" i="44"/>
  <c r="D596" i="44" s="1"/>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97" i="44" l="1"/>
  <c r="D599" i="44"/>
  <c r="D600" i="44" s="1"/>
  <c r="D182" i="44"/>
  <c r="D183" i="44" s="1"/>
  <c r="B50" i="29"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D214" i="47"/>
  <c r="D215" i="47" s="1"/>
  <c r="B11" i="47" s="1"/>
  <c r="D211" i="47"/>
  <c r="D211" i="45"/>
  <c r="D658" i="44"/>
  <c r="D659" i="44" s="1"/>
  <c r="D241" i="44"/>
  <c r="D296" i="44"/>
  <c r="D297" i="44" s="1"/>
  <c r="D420" i="44"/>
  <c r="D423" i="44" s="1"/>
  <c r="D424" i="44" s="1"/>
  <c r="B70" i="29" s="1"/>
  <c r="D467" i="44"/>
  <c r="D468" i="44" s="1"/>
  <c r="D690" i="44"/>
  <c r="D691" i="44" s="1"/>
  <c r="B101" i="29" s="1"/>
  <c r="D711" i="44"/>
  <c r="D714" i="44" s="1"/>
  <c r="D556" i="44"/>
  <c r="D557" i="44" s="1"/>
  <c r="D515" i="44"/>
  <c r="B515" i="44" s="1"/>
  <c r="D516" i="44" s="1"/>
  <c r="D517" i="44" s="1"/>
  <c r="B80" i="29" s="1"/>
  <c r="D362" i="44"/>
  <c r="D363" i="44" s="1"/>
  <c r="D127" i="44"/>
  <c r="B127" i="44" s="1"/>
  <c r="D128" i="44" s="1"/>
  <c r="D129" i="44" s="1"/>
  <c r="B45" i="29" s="1"/>
  <c r="D44" i="44"/>
  <c r="D47" i="44" s="1"/>
  <c r="D48" i="44" s="1"/>
  <c r="B40" i="29" s="1"/>
  <c r="D717" i="44" l="1"/>
  <c r="B35" i="29" s="1"/>
  <c r="D214" i="45"/>
  <c r="D215" i="45" s="1"/>
  <c r="B90" i="29"/>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B11" i="45" l="1"/>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<sst xmlns="http://schemas.openxmlformats.org/spreadsheetml/2006/main" count="2695" uniqueCount="567">
  <si>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</si>
  <si>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</si>
  <si>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</si>
  <si>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</si>
  <si>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</si>
  <si>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</si>
  <si>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</si>
  <si>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</si>
  <si>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</si>
  <si>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</si>
  <si>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</si>
  <si>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</si>
  <si>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</si>
  <si>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</si>
  <si>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</si>
  <si>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</si>
  <si>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</si>
  <si>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</si>
  <si>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</si>
  <si>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</si>
  <si>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</si>
  <si>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</si>
  <si>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</si>
  <si>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</si>
  <si>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</si>
  <si>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</si>
  <si>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</si>
  <si>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</si>
  <si>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</si>
  <si>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</si>
  <si>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</si>
  <si>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</si>
  <si>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</si>
  <si>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</si>
  <si>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</si>
  <si>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</si>
  <si>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</si>
  <si>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</si>
  <si>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</si>
  <si>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</si>
  <si>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</si>
  <si>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</si>
  <si>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</si>
  <si>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</si>
  <si>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</si>
  <si>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</si>
  <si>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</si>
  <si>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</si>
  <si>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</si>
  <si>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</si>
  <si>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</si>
  <si>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</si>
  <si>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</si>
  <si>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</si>
  <si>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</si>
  <si>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</si>
  <si>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</si>
  <si>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</si>
  <si>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</si>
  <si>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</si>
  <si>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</si>
  <si>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</si>
  <si>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</si>
  <si>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</si>
  <si>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</si>
  <si>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</si>
  <si>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</si>
  <si>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</si>
  <si>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</si>
  <si>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</si>
  <si>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</si>
  <si>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</si>
  <si>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</si>
  <si>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</si>
  <si>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</si>
  <si>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</si>
  <si>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</si>
  <si>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</si>
  <si>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</si>
  <si>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</si>
  <si>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</si>
  <si>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</si>
  <si>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</si>
  <si>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</si>
  <si>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</si>
  <si>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</si>
  <si>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</si>
  <si>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</si>
  <si>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</si>
  <si>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</si>
  <si>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</si>
  <si>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</si>
  <si>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</si>
  <si>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</si>
  <si>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</si>
  <si>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</si>
  <si>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</si>
  <si>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</si>
  <si>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</si>
  <si>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</si>
  <si>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</si>
  <si>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</si>
  <si>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</si>
  <si>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</si>
  <si>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</si>
  <si>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</si>
  <si>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</si>
  <si>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</si>
  <si>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</si>
  <si>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</si>
  <si>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</si>
  <si>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</si>
  <si>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</si>
  <si>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</si>
  <si>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</si>
  <si>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</si>
  <si>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</si>
  <si>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</si>
  <si>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</si>
  <si>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</si>
  <si>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</si>
  <si>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</si>
  <si>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</si>
  <si>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</si>
  <si>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</si>
  <si>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</si>
  <si>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</si>
  <si>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</si>
  <si>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</si>
  <si>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</si>
  <si>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</si>
  <si>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</si>
  <si>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</si>
  <si>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</si>
  <si>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</si>
  <si>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</si>
  <si>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</si>
  <si>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</si>
  <si>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</si>
  <si>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</si>
  <si>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</si>
  <si>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</si>
  <si>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</si>
  <si>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</si>
  <si>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</si>
  <si>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</si>
  <si>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</si>
  <si>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</si>
  <si>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</si>
  <si>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</si>
  <si>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</si>
  <si>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</si>
  <si>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</si>
  <si>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</si>
  <si>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</si>
  <si>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</si>
  <si>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</si>
  <si>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</si>
  <si>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</si>
  <si>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</si>
  <si>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</si>
  <si>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</si>
  <si>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</si>
  <si>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</si>
  <si>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</si>
  <si>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</si>
  <si>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</si>
  <si>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</si>
  <si>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</si>
  <si>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</si>
  <si>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</si>
  <si>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</si>
  <si>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</si>
  <si>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</si>
  <si>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</si>
  <si>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</si>
  <si>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</si>
  <si>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</si>
  <si>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</si>
  <si>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</si>
  <si>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</si>
  <si>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</si>
  <si>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</si>
  <si>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</si>
  <si>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</si>
  <si>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</si>
  <si>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</si>
  <si>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</si>
  <si>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</si>
  <si>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</si>
  <si>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</si>
  <si>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</si>
  <si>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</si>
  <si>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</si>
  <si>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</si>
  <si>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</si>
  <si>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</si>
  <si>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</si>
  <si>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</si>
  <si>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</si>
  <si>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</si>
  <si>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</si>
  <si>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</si>
  <si>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</si>
  <si>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</si>
  <si>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</si>
  <si>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</si>
  <si>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</si>
  <si>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</si>
  <si>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</si>
  <si>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</si>
  <si>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</si>
  <si>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</si>
  <si>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</si>
  <si>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</si>
  <si>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</si>
  <si>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</si>
  <si>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</si>
  <si>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</si>
  <si>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</si>
  <si>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</si>
  <si>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</si>
  <si>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</si>
  <si>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</si>
  <si>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</si>
  <si>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</si>
  <si>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</si>
  <si>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</si>
  <si>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</si>
  <si>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</si>
  <si>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</si>
  <si>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</si>
  <si>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</si>
  <si>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</si>
  <si>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</si>
  <si>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</si>
  <si>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</si>
  <si>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</si>
  <si>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</si>
  <si>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</si>
  <si>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</si>
  <si>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</si>
  <si>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</si>
  <si>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</si>
  <si>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</si>
  <si>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</si>
  <si>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</si>
  <si>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</si>
  <si>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</si>
  <si>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</si>
  <si>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</si>
  <si>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</si>
  <si>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</si>
  <si>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</si>
  <si>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</si>
  <si>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</si>
  <si>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</si>
  <si>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</si>
  <si>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</si>
  <si>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</si>
  <si>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</si>
  <si>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</si>
  <si>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</si>
  <si>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</si>
  <si>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</si>
  <si>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</si>
  <si>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</si>
  <si>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</si>
  <si>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</si>
  <si>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</si>
  <si>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</si>
  <si>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</si>
  <si>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</si>
  <si>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</si>
  <si>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</si>
  <si>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</si>
  <si>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</si>
  <si>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</si>
  <si>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</si>
  <si>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</si>
  <si>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</si>
  <si>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</si>
  <si>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</si>
  <si>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</si>
  <si>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</si>
  <si>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</si>
  <si>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</si>
  <si>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</si>
  <si>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</si>
  <si>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</si>
  <si>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</si>
  <si>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</si>
  <si>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</si>
  <si>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</si>
  <si>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</si>
  <si>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</si>
  <si>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</si>
  <si>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</si>
  <si>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</si>
  <si>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</si>
  <si>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</si>
  <si>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</si>
  <si>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</si>
  <si>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</si>
  <si>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</si>
  <si>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</si>
  <si>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</si>
  <si>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</si>
  <si>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</si>
  <si>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</si>
  <si>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</si>
  <si>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</si>
  <si>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</si>
  <si>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</si>
  <si>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</si>
  <si>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</si>
  <si>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</si>
  <si>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</si>
  <si>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</si>
  <si>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</si>
  <si>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</si>
  <si>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</si>
  <si>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</si>
  <si>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</si>
  <si>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</si>
  <si>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</si>
  <si>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</si>
  <si>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</si>
  <si>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</si>
  <si>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</si>
  <si>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</si>
  <si>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</si>
  <si>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</si>
  <si>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</si>
  <si>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</si>
  <si>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</si>
  <si>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</si>
  <si>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</si>
  <si>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</si>
  <si>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</si>
  <si>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</si>
  <si>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</si>
  <si>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</si>
  <si>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</si>
  <si>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</si>
  <si>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</si>
  <si>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</si>
  <si>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</si>
  <si>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</si>
  <si>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</si>
  <si>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</si>
  <si>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</si>
  <si>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</si>
  <si>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</si>
  <si>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</si>
  <si>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</si>
  <si>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</si>
  <si>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</si>
  <si>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</si>
  <si>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</si>
  <si>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</si>
  <si>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</si>
  <si>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</si>
  <si>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</si>
  <si>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</si>
  <si>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</si>
  <si>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</si>
  <si>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</si>
  <si>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</si>
  <si>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</si>
  <si>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</si>
  <si>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</si>
  <si>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</si>
  <si>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</si>
  <si>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</si>
  <si>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</si>
  <si>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</si>
  <si>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</si>
  <si>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</si>
  <si>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</si>
  <si>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</si>
  <si>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</si>
  <si>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</si>
  <si>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</si>
  <si>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</si>
  <si>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</si>
  <si>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</si>
  <si>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</si>
  <si>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</si>
  <si>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</si>
  <si>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</si>
  <si>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</si>
  <si>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</si>
  <si>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</si>
  <si>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</si>
  <si>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</si>
  <si>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</si>
  <si>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</si>
  <si>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</si>
  <si>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</si>
  <si>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</si>
  <si>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</si>
  <si>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</si>
  <si>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</si>
  <si>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</si>
  <si>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</si>
  <si>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</si>
  <si>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</si>
  <si>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</si>
  <si>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</si>
  <si>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</si>
  <si>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</si>
  <si>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</si>
  <si>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</si>
  <si>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</si>
  <si>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</si>
  <si>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</si>
  <si>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</si>
  <si>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</si>
  <si>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</si>
  <si>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</si>
  <si>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</si>
  <si>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</si>
  <si>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</si>
  <si>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</si>
  <si>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</si>
  <si>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</si>
  <si>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</si>
  <si>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</si>
  <si>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</si>
  <si>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</si>
  <si>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</si>
  <si>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</si>
  <si>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</si>
  <si>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</si>
  <si>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</si>
  <si>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</si>
  <si>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</si>
  <si>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</si>
  <si>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</si>
  <si>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</si>
  <si>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</si>
  <si>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</si>
  <si>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</si>
  <si>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</si>
  <si>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</si>
  <si>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</si>
  <si>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</si>
  <si>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</si>
  <si>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</si>
  <si>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</si>
  <si>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</si>
  <si>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</si>
  <si>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</si>
  <si>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</si>
  <si>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</si>
  <si>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</si>
  <si>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</si>
  <si>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</si>
  <si>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</si>
  <si>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</si>
  <si>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</si>
  <si>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</si>
  <si>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</si>
  <si>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</si>
  <si>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Chefs Rayons</t>
  </si>
  <si>
    <t>Veuillez garder les certificats de tous les produits réceptionnés.</t>
  </si>
  <si>
    <t>Veuillez avertir le fournisseur sur cet écart.</t>
  </si>
  <si>
    <t>Absence de papier essuie mains.</t>
  </si>
  <si>
    <t>Fournir du papier essuie mains.</t>
  </si>
  <si>
    <t>Les employés assurent le traitement et la vente au niveau de deux rayons (Boul/pât et FLEG).</t>
  </si>
  <si>
    <t>L'autocontrôle du nettoyage n'était pas quotidien.</t>
  </si>
  <si>
    <t>Assurer l'enregistrement journalier des autocontrôles du nettoyage.</t>
  </si>
  <si>
    <t>Le suivi et l'enregistrement des températures de la chaine du froid n'étaient pas réalisés pour le 06 et 07 juin 2019.
L'enregistrement des températures dans les tableaux de relevé mensuel n'était pas réalisé.</t>
  </si>
  <si>
    <t>Assurer l'enregistrement quotidien des températures de la chaine du froid.</t>
  </si>
  <si>
    <t>Absence d'enregistrement de l'heure de fin d'exposition pour certains articles (exp la date du 02/07/19).
La durée d'exposition des produits à température ambiante était enregistrée 4 heures par défaut pour tous les produits.</t>
  </si>
  <si>
    <t>Veuillez enregistrer l'heure réel de fin d'exposition des produits et non pas 4 heure par défaut.</t>
  </si>
  <si>
    <t>Veuillez maintenir les produits à une température &lt; 10°C.</t>
  </si>
  <si>
    <t>Renforcer le nettoyage.</t>
  </si>
  <si>
    <t>Absence de thermomètre à sonde. Utilisation du thermomètre du rayon charcuterie/fromage.</t>
  </si>
  <si>
    <t>Fournir un thermomètre pour chaque rayon.</t>
  </si>
  <si>
    <t>Veuillez assurer l'enregistrement quotidien de la traçabilité.</t>
  </si>
  <si>
    <t>Absence des produits de nettoyage.</t>
  </si>
  <si>
    <t>Fournir les produits de nettoyage.</t>
  </si>
  <si>
    <t>Les employés assurent le traitement et la vente au niveau de plusieurs rayons (charcuterie/fromage, traiteur et boucherie/volaillerie).</t>
  </si>
  <si>
    <t>Accumulation de reste de charcuterie dans la trancheuse.</t>
  </si>
  <si>
    <t>Veuillez respecter les durées de vie des produits entamés.</t>
  </si>
  <si>
    <t>Assurer l'identification des produits entamés.</t>
  </si>
  <si>
    <t>Absence de produits de nettoyage.</t>
  </si>
  <si>
    <t>Absence d'enregistrement de la traçabilité pour juin et juillet 2019.</t>
  </si>
  <si>
    <t>Fournir les produits de nettoyage nécessaires.</t>
  </si>
  <si>
    <t>Assurer l'enregistrement journalier de l'autocontrôle du nettoyage.</t>
  </si>
  <si>
    <t>Absence du suivi et de l'enregistrement des températures de la chaine du froid depuis le 13/06/19.</t>
  </si>
  <si>
    <t>Manque de glaçage sur les poissons exposés à l'étal.</t>
  </si>
  <si>
    <t>Les températures à cœur des produits exposés TRAD n'étaient pas satisfaisantes.
Osso bucco: 8,5°C
Poulet: 8,2°C</t>
  </si>
  <si>
    <r>
      <t xml:space="preserve">Veuillez maintenir ces produits à une température </t>
    </r>
    <r>
      <rPr>
        <sz val="14"/>
        <color theme="1"/>
        <rFont val="Calibri"/>
        <family val="2"/>
      </rPr>
      <t>≤</t>
    </r>
    <r>
      <rPr>
        <sz val="9.8000000000000007"/>
        <color theme="1"/>
        <rFont val="Comic Sans MS"/>
        <family val="4"/>
      </rPr>
      <t xml:space="preserve"> 4°C.</t>
    </r>
  </si>
  <si>
    <t>Veuillez maintenir les poissons à une température &lt; 2°C.</t>
  </si>
  <si>
    <t>Absence du suivi et de l'enregistrement des températures de la chaine du froid pour le mois de juin.</t>
  </si>
  <si>
    <t>Assurer l'enregistrement journalier des températures de la chaine du froid.</t>
  </si>
  <si>
    <t>Renforcer le triage.</t>
  </si>
  <si>
    <t>Manque de louches pour les épices.</t>
  </si>
  <si>
    <t>Fournir une louche pour chaque produit.</t>
  </si>
  <si>
    <t>Les étagères de farine, sucre, pâte, semoule et thé n'étaient pas propres le jour de l'audit.</t>
  </si>
  <si>
    <t>Renforcer le contrôles des DLC des produits.</t>
  </si>
  <si>
    <t>Présence de 8 pots de confiture du produit " La Fruitière" dont la DLC était le 10/07/19.
Présence d'un paquet du produit "Cal Nort" dont la DLC était le 04/07/19.
Nous rappelons que la date limite de retrait est de DLC-7.</t>
  </si>
  <si>
    <t>Veuillez respecter les dates limites de retrait.</t>
  </si>
  <si>
    <t>Absence totale de l'enregistrement des autocontrôles du nettoyage.</t>
  </si>
  <si>
    <t>Absence totale du suivi et de l'enregistrement des températures de la chaine du froid.</t>
  </si>
  <si>
    <t>Respecter les dates limites de retrait.</t>
  </si>
  <si>
    <t>Absence de papier essuie mains dans les sanitaires hommes et femmes.</t>
  </si>
  <si>
    <t>Le sol du quai de réception était ébréché.</t>
  </si>
  <si>
    <t>Assurer la réparation.</t>
  </si>
  <si>
    <t>La peinture était écaillée au niveau des étagères des boites de conserves de tomates.</t>
  </si>
  <si>
    <t>Repeindre les étagères.</t>
  </si>
  <si>
    <t>Présence de givre dans le meuble froid d'exposition des glaces.</t>
  </si>
  <si>
    <t>Procéder au dégivrage.</t>
  </si>
  <si>
    <t>Maintenir les produits à une température &lt; 10°C.</t>
  </si>
  <si>
    <t>Le sol était ébréché à l'entrée de la CF(+) des fromages.</t>
  </si>
  <si>
    <t>Présence de 2 afficheurs non fonctionnels au niveau des meubles d'exposition.</t>
  </si>
  <si>
    <t>Meuble froid d'exposition TRAD:
T mesurée: varie entre 8°C et 9°C.
Afficheur non fonctionnel.</t>
  </si>
  <si>
    <r>
      <t xml:space="preserve">Maintenir ces produits à une température </t>
    </r>
    <r>
      <rPr>
        <sz val="11"/>
        <rFont val="Calibri"/>
        <family val="2"/>
      </rPr>
      <t>≤</t>
    </r>
    <r>
      <rPr>
        <sz val="8.8000000000000007"/>
        <rFont val="Calibri Light"/>
        <family val="2"/>
      </rPr>
      <t xml:space="preserve"> 4°C.</t>
    </r>
  </si>
  <si>
    <t>Fuite d'eau sous le meuble froid d'exposition des produits TRAD.</t>
  </si>
  <si>
    <t>Le carrelage du sol était ébréché.</t>
  </si>
  <si>
    <t>Le sol de la CF(+) était ébréché.</t>
  </si>
  <si>
    <t>Procéder à la réparation.</t>
  </si>
  <si>
    <t>Absence de distributeur papier dans les sanitaires hommes et femmes.</t>
  </si>
  <si>
    <t>Installer ces éléments.</t>
  </si>
  <si>
    <t>Absence d'eau chaude dans les sanitaires hommes et femmes.</t>
  </si>
  <si>
    <t>Fournir de l'eau chaude.</t>
  </si>
  <si>
    <t>Présence d'un DEIV non fonctionnel au niveau du rayon FLEG.</t>
  </si>
  <si>
    <t>La pédale de la poubelle dans le rayon boucherie/volaillerie était rompue.</t>
  </si>
  <si>
    <t>Présence de givre dans le congélateur horizontal d'exposition des produits de la mer.</t>
  </si>
  <si>
    <t>Absence des certificats de salubrité des poissons (Dorade, Sardine, …) à la date du 02 et 30 juin 2019.</t>
  </si>
  <si>
    <t>Le poids des pains n'était pas satisfaisant.
Pain semoule: 174g
Pain sans sel: 184g
Pain complet: 170g
Pain allégé: 170g
Pain céréale: 164g</t>
  </si>
  <si>
    <t>Interdire la polyvalence entre les différents rayons.</t>
  </si>
  <si>
    <t>La température à cœur mesurée sur les sandwich était de 17°C.</t>
  </si>
  <si>
    <t>Enregistrer quotidiennement la traçabilité.</t>
  </si>
  <si>
    <t>Renforcer le glaçage des produits.</t>
  </si>
  <si>
    <t>Meuble froid d'exposition:
T affichée: 5,8°C
T mesurée: vari entre 17°C et 19°C.</t>
  </si>
  <si>
    <t>M Souheil DRAOUI et Mme Imen SLITI</t>
  </si>
  <si>
    <t>flexible démonté au niveau de la plonge traiteur</t>
  </si>
  <si>
    <t>Absence de système de climatisation au niveau du local des déchets.</t>
  </si>
  <si>
    <t>Assurer la climatisation du local.</t>
  </si>
  <si>
    <t>L'un des deux four à pizza était non fonctionnel.
Les poignés des vitres de la rôtissoire étaient démontés.</t>
  </si>
  <si>
    <t>La peinture était écaillée au niveau de certaines étagères d'exposition des yaourts.</t>
  </si>
  <si>
    <t>Veuillez repeindre ces éléments.</t>
  </si>
  <si>
    <t>Le contenu de certaines barquettes (produits de la mer congelés) étaient dispersés au fond du congélateur horizontal.</t>
  </si>
  <si>
    <t>BEJA 3</t>
  </si>
  <si>
    <t>Les vitres de la rôtissoire et le panier de la friteuse n'étaient pas propres le jour de l'audit.
Le matériel utilisé pour râper le fromage n’était pas propre.</t>
  </si>
  <si>
    <t>Absence des feuilles de traçabilité du 19 et du 30 juin 2019 (imprimante en panne). Traçabilité défaillante.</t>
  </si>
  <si>
    <t>Absence de produits de nettoyage</t>
  </si>
  <si>
    <t>Dépassement de la durée de vie après entame pour plusieurs articles.
-Jambon de dinde CHAHIA et jambon de compagne entamés le 16/06/19.
-Salami de dinde CHAHIA entamé le 14/06/19.
-Jambon de dinde oméga 3 entamé le 18/06/19.</t>
  </si>
  <si>
    <t>Présence de 4 boudins de charcuterie entamés et non identifiés.
Présence d'une assiette de ricotta entamée et non identifiée.</t>
  </si>
  <si>
    <t>Absence des feuilles de traçabilité du 19 et du 30 juin 2019.
Les produits Landor Boul Edam, Val Edam, Edam Boy, Musdam, … emballés le 19/06/19 et non tracés.</t>
  </si>
  <si>
    <t>Veuillez enregistrer les produits entamés sur les feuilles de traçabilités.</t>
  </si>
  <si>
    <t>Absence des feuilles de traçabilité du 19 et du 30 juin 2019 ainsi que pour le 03/07/19.
Présence de 4 boudin de charcuterie entamés et non tracés.</t>
  </si>
  <si>
    <t>Assurer le rangement</t>
  </si>
  <si>
    <t>Les températures à cœur des poissons exposés n'étaient pas satisfaisantes.
Raie: 8,2°C.
Daurade: 7,4°C.</t>
  </si>
  <si>
    <t>Les dates d'ouvertures des cartons était renouvelées à chaque utilisation pour le produit bâtonnets de crabe.
Le carton du produit Calmar pané entamé le 12/06/19 et fini à la même date contient au total 20kg dont seulement 10 kg étaient tracés.
Les quantités réceptionnées et celles tracées ne sont pas identiques pour la plupart des articles.</t>
  </si>
  <si>
    <t>Respecter les dates d'ouvertures à maintenir pour chaque carton jusqu'à la fin d'utilisation
Tracer les produits vendu en tant que tels pour les professionnels (restaurants…)</t>
  </si>
  <si>
    <t>La fraicheur des fruits n'était pas satisfaisante (pamplemousse moisies et pèches altérées).</t>
  </si>
  <si>
    <t>Présence de 2 tablettes de chocolat "Lindt EXCELLENCE" dont la DLUO était dépassée depuis le 31/05/19.
Présence de 2 pots du produit "Bonduelle Petit Pois et Carottes" dont la DLUO était dépassée depuis 06/2019.</t>
  </si>
  <si>
    <t>Présence de piqures de moisissures sur les fixateurs de prix.
Présence de cadavres de mouches dans les étagères.</t>
  </si>
  <si>
    <t>Présence de 8 paquets de ricotta "Kaiser" dont la DLC était le 06/07/19. Nous rappelons que la date de retrait de ce produit est de DLC-2.</t>
  </si>
  <si>
    <t xml:space="preserve">Le système d'aération était en panne </t>
  </si>
  <si>
    <t>Les températures à cœurs mesurées sur les poulets et les morceaux d'osso bucco étaient élevées.
Poulet: 8,2°C
Osso bucco: 8,5°C</t>
  </si>
  <si>
    <t>La bouche de fabrique de glace était mal fixée.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</si>
</sst>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50"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4"/>
      <color theme="1"/>
      <name val="Calibri"/>
      <family val="2"/>
    </font>
    <font>
      <sz val="9.8000000000000007"/>
      <color theme="1"/>
      <name val="Comic Sans MS"/>
      <family val="4"/>
    </font>
    <font>
      <sz val="11"/>
      <name val="Calibri"/>
      <family val="2"/>
    </font>
    <font>
      <sz val="8.8000000000000007"/>
      <name val="Calibri Light"/>
      <family val="2"/>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1" xfId="0" applyFont="1" applyBorder="1" applyAlignment="1" applyProtection="1">
      <alignment horizontal="left" vertical="top" wrapText="1"/>
      <protection locked="0"/>
    </xf>
    <xf numFmtId="165" fontId="37" fillId="0" borderId="1" xfId="0" applyNumberFormat="1" applyFont="1" applyBorder="1" applyAlignment="1" applyProtection="1">
      <alignment horizontal="left" vertical="top" wrapText="1"/>
      <protection locked="0"/>
    </xf>
    <xf numFmtId="166" fontId="37" fillId="0" borderId="1" xfId="0" applyNumberFormat="1" applyFont="1" applyBorder="1" applyAlignment="1" applyProtection="1">
      <alignment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7" fillId="0" borderId="1" xfId="0" applyFont="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24318416"/>
        <c:axId val="-1624316784"/>
      </c:barChart>
      <c:catAx>
        <c:axId val="-162431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4316784"/>
        <c:crosses val="autoZero"/>
        <c:auto val="1"/>
        <c:lblAlgn val="ctr"/>
        <c:lblOffset val="100"/>
        <c:noMultiLvlLbl val="0"/>
      </c:catAx>
      <c:valAx>
        <c:axId val="-162431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431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0.97826086956521741</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88548144"/>
        <c:axId val="-1488539440"/>
      </c:barChart>
      <c:catAx>
        <c:axId val="-148854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39440"/>
        <c:crosses val="autoZero"/>
        <c:auto val="1"/>
        <c:lblAlgn val="ctr"/>
        <c:lblOffset val="100"/>
        <c:noMultiLvlLbl val="0"/>
      </c:catAx>
      <c:valAx>
        <c:axId val="-148853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4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0.58695652173913049</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88535088"/>
        <c:axId val="-1488540528"/>
      </c:barChart>
      <c:catAx>
        <c:axId val="-148853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40528"/>
        <c:crosses val="autoZero"/>
        <c:auto val="1"/>
        <c:lblAlgn val="ctr"/>
        <c:lblOffset val="100"/>
        <c:noMultiLvlLbl val="0"/>
      </c:catAx>
      <c:valAx>
        <c:axId val="-148854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3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0.79729729729729726</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88536176"/>
        <c:axId val="-1488547600"/>
      </c:barChart>
      <c:catAx>
        <c:axId val="-148853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47600"/>
        <c:crosses val="autoZero"/>
        <c:auto val="1"/>
        <c:lblAlgn val="ctr"/>
        <c:lblOffset val="100"/>
        <c:noMultiLvlLbl val="0"/>
      </c:catAx>
      <c:valAx>
        <c:axId val="-148854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3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88538896"/>
        <c:axId val="-1488549232"/>
      </c:barChart>
      <c:catAx>
        <c:axId val="-148853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49232"/>
        <c:crosses val="autoZero"/>
        <c:auto val="1"/>
        <c:lblAlgn val="ctr"/>
        <c:lblOffset val="100"/>
        <c:noMultiLvlLbl val="0"/>
      </c:catAx>
      <c:valAx>
        <c:axId val="-148854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3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0.9375</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88548688"/>
        <c:axId val="-1488538352"/>
      </c:barChart>
      <c:catAx>
        <c:axId val="-148854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38352"/>
        <c:crosses val="autoZero"/>
        <c:auto val="1"/>
        <c:lblAlgn val="ctr"/>
        <c:lblOffset val="100"/>
        <c:noMultiLvlLbl val="0"/>
      </c:catAx>
      <c:valAx>
        <c:axId val="-148853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4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88536720"/>
        <c:axId val="-1488541072"/>
      </c:barChart>
      <c:catAx>
        <c:axId val="-148853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41072"/>
        <c:crosses val="autoZero"/>
        <c:auto val="1"/>
        <c:lblAlgn val="ctr"/>
        <c:lblOffset val="100"/>
        <c:noMultiLvlLbl val="0"/>
      </c:catAx>
      <c:valAx>
        <c:axId val="-148854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3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0.74789915966386555</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88542160"/>
        <c:axId val="-1488541616"/>
      </c:barChart>
      <c:catAx>
        <c:axId val="-148854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8541616"/>
        <c:crosses val="autoZero"/>
        <c:auto val="1"/>
        <c:lblAlgn val="ctr"/>
        <c:lblOffset val="100"/>
        <c:noMultiLvlLbl val="0"/>
      </c:catAx>
      <c:valAx>
        <c:axId val="-148854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854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0.76960175374497619</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87920512"/>
        <c:axId val="-1487927584"/>
        <c:extLst xmlns:c16r2="http://schemas.microsoft.com/office/drawing/2015/06/chart"/>
      </c:barChart>
      <c:catAx>
        <c:axId val="-14879205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7927584"/>
        <c:crosses val="autoZero"/>
        <c:auto val="1"/>
        <c:lblAlgn val="ctr"/>
        <c:lblOffset val="100"/>
        <c:noMultiLvlLbl val="0"/>
      </c:catAx>
      <c:valAx>
        <c:axId val="-14879275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8792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0.67625000000000002</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87923776"/>
        <c:axId val="-1487914528"/>
        <c:extLst xmlns:c16r2="http://schemas.microsoft.com/office/drawing/2015/06/chart"/>
      </c:barChart>
      <c:catAx>
        <c:axId val="-1487923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7914528"/>
        <c:crosses val="autoZero"/>
        <c:auto val="1"/>
        <c:lblAlgn val="ctr"/>
        <c:lblOffset val="100"/>
        <c:noMultiLvlLbl val="0"/>
      </c:catAx>
      <c:valAx>
        <c:axId val="-148791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8792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14279152"/>
        <c:axId val="-1817098992"/>
      </c:barChart>
      <c:catAx>
        <c:axId val="-171427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7098992"/>
        <c:crosses val="autoZero"/>
        <c:auto val="1"/>
        <c:lblAlgn val="ctr"/>
        <c:lblOffset val="100"/>
        <c:noMultiLvlLbl val="0"/>
      </c:catAx>
      <c:valAx>
        <c:axId val="-181709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427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0.77631578947368418</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89817808"/>
        <c:axId val="-1489821072"/>
      </c:barChart>
      <c:catAx>
        <c:axId val="-148981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21072"/>
        <c:crosses val="autoZero"/>
        <c:auto val="1"/>
        <c:lblAlgn val="ctr"/>
        <c:lblOffset val="100"/>
        <c:noMultiLvlLbl val="0"/>
      </c:catAx>
      <c:valAx>
        <c:axId val="-148982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1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0.70731707317073167</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89822704"/>
        <c:axId val="-1489820528"/>
      </c:barChart>
      <c:catAx>
        <c:axId val="-148982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20528"/>
        <c:crosses val="autoZero"/>
        <c:auto val="1"/>
        <c:lblAlgn val="ctr"/>
        <c:lblOffset val="100"/>
        <c:noMultiLvlLbl val="0"/>
      </c:catAx>
      <c:valAx>
        <c:axId val="-148982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2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0.44871794871794873</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89826512"/>
        <c:axId val="-1489818352"/>
      </c:barChart>
      <c:catAx>
        <c:axId val="-148982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18352"/>
        <c:crosses val="autoZero"/>
        <c:auto val="1"/>
        <c:lblAlgn val="ctr"/>
        <c:lblOffset val="100"/>
        <c:noMultiLvlLbl val="0"/>
      </c:catAx>
      <c:valAx>
        <c:axId val="-148981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2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0.67777777777777781</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89823248"/>
        <c:axId val="-1489818896"/>
      </c:barChart>
      <c:catAx>
        <c:axId val="-148982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18896"/>
        <c:crosses val="autoZero"/>
        <c:auto val="1"/>
        <c:lblAlgn val="ctr"/>
        <c:lblOffset val="100"/>
        <c:noMultiLvlLbl val="0"/>
      </c:catAx>
      <c:valAx>
        <c:axId val="-148981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2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0.64634146341463417</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89824336"/>
        <c:axId val="-1489816720"/>
      </c:barChart>
      <c:catAx>
        <c:axId val="-148982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16720"/>
        <c:crosses val="autoZero"/>
        <c:auto val="1"/>
        <c:lblAlgn val="ctr"/>
        <c:lblOffset val="100"/>
        <c:noMultiLvlLbl val="0"/>
      </c:catAx>
      <c:valAx>
        <c:axId val="-148981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2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0.9821428571428571</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89816176"/>
        <c:axId val="-1489815632"/>
      </c:barChart>
      <c:catAx>
        <c:axId val="-148981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15632"/>
        <c:crosses val="autoZero"/>
        <c:auto val="1"/>
        <c:lblAlgn val="ctr"/>
        <c:lblOffset val="100"/>
        <c:noMultiLvlLbl val="0"/>
      </c:catAx>
      <c:valAx>
        <c:axId val="-148981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1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89812912"/>
        <c:axId val="-1489828144"/>
      </c:barChart>
      <c:catAx>
        <c:axId val="-148981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9828144"/>
        <c:crosses val="autoZero"/>
        <c:auto val="1"/>
        <c:lblAlgn val="ctr"/>
        <c:lblOffset val="100"/>
        <c:noMultiLvlLbl val="0"/>
      </c:catAx>
      <c:valAx>
        <c:axId val="-148982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981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25" zoomScaleSheetLayoutView="100" workbookViewId="0">
      <selection activeCell="D36" sqref="D36"/>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7" t="s">
        <v>275</v>
      </c>
      <c r="B18" s="357"/>
      <c r="C18" s="357"/>
      <c r="D18" s="358" t="s">
        <v>547</v>
      </c>
      <c r="E18" s="358"/>
      <c r="F18" s="358"/>
      <c r="G18" s="358"/>
      <c r="H18" s="358"/>
      <c r="I18" s="358"/>
      <c r="J18" s="358"/>
      <c r="K18" s="358"/>
    </row>
    <row r="20" spans="1:11" ht="16.5" x14ac:dyDescent="0.3">
      <c r="A20" s="47"/>
      <c r="B20" s="42"/>
      <c r="C20" s="42"/>
      <c r="D20" s="42"/>
      <c r="E20" s="42"/>
      <c r="F20" s="42"/>
      <c r="G20" s="42"/>
      <c r="H20" s="42"/>
      <c r="I20" s="42"/>
    </row>
    <row r="21" spans="1:11" x14ac:dyDescent="0.25">
      <c r="A21" s="359" t="s">
        <v>276</v>
      </c>
      <c r="B21" s="359"/>
      <c r="C21" s="359"/>
      <c r="D21" s="359"/>
      <c r="E21" s="359"/>
      <c r="F21" s="359"/>
      <c r="G21" s="359"/>
      <c r="H21" s="359"/>
      <c r="I21" s="359"/>
      <c r="J21" s="359"/>
      <c r="K21" s="359"/>
    </row>
    <row r="22" spans="1:11" x14ac:dyDescent="0.25">
      <c r="A22" s="48"/>
      <c r="B22" s="43"/>
      <c r="C22" s="43"/>
      <c r="D22" s="42"/>
      <c r="E22" s="42"/>
      <c r="F22" s="42"/>
      <c r="G22" s="42"/>
      <c r="H22" s="42"/>
      <c r="I22" s="42"/>
    </row>
    <row r="23" spans="1:11" ht="42" customHeight="1" x14ac:dyDescent="0.25">
      <c r="A23" s="49" t="s">
        <v>277</v>
      </c>
      <c r="B23" s="360" t="s">
        <v>278</v>
      </c>
      <c r="C23" s="360"/>
      <c r="D23" s="42"/>
      <c r="E23" s="42"/>
      <c r="F23" s="42"/>
      <c r="G23" s="42"/>
      <c r="H23" s="42"/>
      <c r="I23" s="42"/>
      <c r="J23" t="str">
        <f>D18</f>
        <v>BEJA 3</v>
      </c>
    </row>
    <row r="24" spans="1:11" ht="33" customHeight="1" x14ac:dyDescent="0.25">
      <c r="A24" s="50" t="s">
        <v>279</v>
      </c>
      <c r="B24" s="361">
        <f>AVERAGE('A3 Exploitation'!D719,'A3 Technique'!D215)</f>
        <v>0.76960175374497619</v>
      </c>
      <c r="C24" s="361"/>
      <c r="D24" s="42"/>
      <c r="E24" s="42"/>
      <c r="F24" s="42"/>
      <c r="G24" s="42"/>
      <c r="H24" s="42"/>
      <c r="I24" s="42"/>
    </row>
    <row r="25" spans="1:11" ht="33" customHeight="1" x14ac:dyDescent="0.25">
      <c r="A25" s="50" t="s">
        <v>280</v>
      </c>
      <c r="B25" s="361" t="e">
        <f>AVERAGE('A4 Exploitation'!D719,'A4 Technique'!D215)</f>
        <v>#DIV/0!</v>
      </c>
      <c r="C25" s="361"/>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0" t="s">
        <v>281</v>
      </c>
      <c r="C29" s="360"/>
      <c r="D29" s="42"/>
      <c r="E29" s="42"/>
      <c r="F29" s="42"/>
      <c r="G29" s="42"/>
      <c r="H29" s="42"/>
      <c r="I29" s="42"/>
      <c r="J29" t="str">
        <f>D18</f>
        <v>BEJA 3</v>
      </c>
    </row>
    <row r="30" spans="1:11" ht="33" customHeight="1" x14ac:dyDescent="0.25">
      <c r="A30" s="50" t="s">
        <v>279</v>
      </c>
      <c r="B30" s="361">
        <f>'A3 Exploitation'!D719</f>
        <v>0.74789915966386555</v>
      </c>
      <c r="C30" s="361"/>
      <c r="D30" s="42"/>
      <c r="E30" s="42"/>
      <c r="F30" s="42"/>
      <c r="G30" s="42"/>
      <c r="H30" s="42"/>
      <c r="I30" s="42"/>
    </row>
    <row r="31" spans="1:11" ht="33" customHeight="1" x14ac:dyDescent="0.25">
      <c r="A31" s="50" t="s">
        <v>280</v>
      </c>
      <c r="B31" s="361" t="e">
        <f>'A4 Exploitation'!D719</f>
        <v>#DIV/0!</v>
      </c>
      <c r="C31" s="361"/>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2" t="s">
        <v>282</v>
      </c>
      <c r="C34" s="362"/>
      <c r="D34" s="42"/>
      <c r="E34" s="42"/>
      <c r="F34" s="42"/>
      <c r="G34" s="42"/>
      <c r="H34" s="42"/>
      <c r="I34" s="42"/>
      <c r="J34" t="str">
        <f>D18</f>
        <v>BEJA 3</v>
      </c>
    </row>
    <row r="35" spans="1:10" ht="33" customHeight="1" x14ac:dyDescent="0.25">
      <c r="A35" s="50" t="s">
        <v>279</v>
      </c>
      <c r="B35" s="361">
        <f>AVERAGE('A3 Exploitation'!D717, 'A3 Technique'!D213)</f>
        <v>0.67625000000000002</v>
      </c>
      <c r="C35" s="361"/>
      <c r="D35" s="42"/>
      <c r="E35" s="42"/>
      <c r="F35" s="42"/>
      <c r="G35" s="42"/>
      <c r="H35" s="42"/>
      <c r="I35" s="42"/>
    </row>
    <row r="36" spans="1:10" ht="33" customHeight="1" x14ac:dyDescent="0.25">
      <c r="A36" s="50" t="s">
        <v>280</v>
      </c>
      <c r="B36" s="361" t="e">
        <f>AVERAGE('A4 Exploitation'!D717, 'A4 Technique'!D213)</f>
        <v>#DIV/0!</v>
      </c>
      <c r="C36" s="361"/>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0" t="s">
        <v>283</v>
      </c>
      <c r="C39" s="360"/>
      <c r="D39" s="42"/>
      <c r="E39" s="42"/>
      <c r="F39" s="42"/>
      <c r="G39" s="42"/>
      <c r="H39" s="42"/>
      <c r="I39" s="42"/>
      <c r="J39" t="str">
        <f>D18</f>
        <v>BEJA 3</v>
      </c>
    </row>
    <row r="40" spans="1:10" ht="33" customHeight="1" x14ac:dyDescent="0.25">
      <c r="A40" s="50" t="s">
        <v>279</v>
      </c>
      <c r="B40" s="363">
        <f>'A3 Exploitation'!D48</f>
        <v>0.97222222222222221</v>
      </c>
      <c r="C40" s="363"/>
      <c r="D40" s="42"/>
      <c r="E40" s="42"/>
      <c r="F40" s="42"/>
      <c r="G40" s="42"/>
      <c r="H40" s="42"/>
      <c r="I40" s="42"/>
    </row>
    <row r="41" spans="1:10" ht="33" customHeight="1" x14ac:dyDescent="0.25">
      <c r="A41" s="50" t="s">
        <v>280</v>
      </c>
      <c r="B41" s="363" t="e">
        <f>'A4 Exploitation'!D48</f>
        <v>#DIV/0!</v>
      </c>
      <c r="C41" s="363"/>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0" t="s">
        <v>284</v>
      </c>
      <c r="C44" s="360"/>
      <c r="D44" s="42"/>
      <c r="E44" s="42"/>
      <c r="F44" s="42"/>
      <c r="G44" s="42"/>
      <c r="H44" s="42"/>
      <c r="I44" s="42"/>
      <c r="J44" t="str">
        <f>D18</f>
        <v>BEJA 3</v>
      </c>
    </row>
    <row r="45" spans="1:10" ht="33" customHeight="1" x14ac:dyDescent="0.25">
      <c r="A45" s="50" t="s">
        <v>279</v>
      </c>
      <c r="B45" s="363" t="e">
        <f>'A3 Exploitation'!D129</f>
        <v>#DIV/0!</v>
      </c>
      <c r="C45" s="363"/>
      <c r="D45" s="42"/>
      <c r="E45" s="42"/>
      <c r="F45" s="42"/>
      <c r="G45" s="42"/>
      <c r="H45" s="42"/>
      <c r="I45" s="42"/>
    </row>
    <row r="46" spans="1:10" ht="33" customHeight="1" x14ac:dyDescent="0.25">
      <c r="A46" s="50" t="s">
        <v>280</v>
      </c>
      <c r="B46" s="363" t="e">
        <f>'A4 Exploitation'!D129</f>
        <v>#DIV/0!</v>
      </c>
      <c r="C46" s="363"/>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0" t="s">
        <v>444</v>
      </c>
      <c r="C49" s="360"/>
      <c r="D49" s="42"/>
      <c r="E49" s="42"/>
      <c r="F49" s="42"/>
      <c r="G49" s="42"/>
      <c r="H49" s="42"/>
      <c r="I49" s="42"/>
      <c r="J49" t="str">
        <f>D18</f>
        <v>BEJA 3</v>
      </c>
    </row>
    <row r="50" spans="1:10" ht="33" customHeight="1" x14ac:dyDescent="0.25">
      <c r="A50" s="50" t="s">
        <v>279</v>
      </c>
      <c r="B50" s="363">
        <f>'A3 Exploitation'!D183</f>
        <v>0.77631578947368418</v>
      </c>
      <c r="C50" s="363"/>
      <c r="D50" s="42"/>
      <c r="E50" s="42"/>
      <c r="F50" s="42"/>
      <c r="G50" s="42"/>
      <c r="H50" s="42"/>
      <c r="I50" s="42"/>
    </row>
    <row r="51" spans="1:10" ht="33" customHeight="1" x14ac:dyDescent="0.25">
      <c r="A51" s="50" t="s">
        <v>280</v>
      </c>
      <c r="B51" s="363" t="e">
        <f>'A4 Exploitation'!D183</f>
        <v>#DIV/0!</v>
      </c>
      <c r="C51" s="363"/>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0" t="s">
        <v>445</v>
      </c>
      <c r="C54" s="360"/>
      <c r="D54" s="42"/>
      <c r="E54" s="42"/>
      <c r="F54" s="42"/>
      <c r="G54" s="42"/>
      <c r="H54" s="42"/>
      <c r="I54" s="42"/>
      <c r="J54" t="str">
        <f>D18</f>
        <v>BEJA 3</v>
      </c>
    </row>
    <row r="55" spans="1:10" ht="33" customHeight="1" x14ac:dyDescent="0.25">
      <c r="A55" s="50" t="s">
        <v>279</v>
      </c>
      <c r="B55" s="363">
        <f>'A3 Exploitation'!D245</f>
        <v>0.70731707317073167</v>
      </c>
      <c r="C55" s="363"/>
      <c r="D55" s="42"/>
      <c r="E55" s="42"/>
      <c r="F55" s="42"/>
      <c r="G55" s="42"/>
      <c r="H55" s="42"/>
      <c r="I55" s="42"/>
    </row>
    <row r="56" spans="1:10" ht="33" customHeight="1" x14ac:dyDescent="0.25">
      <c r="A56" s="50" t="s">
        <v>280</v>
      </c>
      <c r="B56" s="363" t="e">
        <f>'A4 Exploitation'!D245</f>
        <v>#DIV/0!</v>
      </c>
      <c r="C56" s="363"/>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0" t="s">
        <v>446</v>
      </c>
      <c r="C59" s="360"/>
      <c r="D59" s="42"/>
      <c r="E59" s="42"/>
      <c r="F59" s="42"/>
      <c r="G59" s="42"/>
      <c r="H59" s="42"/>
      <c r="I59" s="42"/>
      <c r="J59" t="str">
        <f>D18</f>
        <v>BEJA 3</v>
      </c>
    </row>
    <row r="60" spans="1:10" ht="33" customHeight="1" x14ac:dyDescent="0.25">
      <c r="A60" s="50" t="s">
        <v>279</v>
      </c>
      <c r="B60" s="363">
        <f>'A3 Exploitation'!D300</f>
        <v>0.44871794871794873</v>
      </c>
      <c r="C60" s="363"/>
      <c r="D60" s="42"/>
      <c r="E60" s="42"/>
      <c r="F60" s="42"/>
      <c r="G60" s="42"/>
      <c r="H60" s="42"/>
      <c r="I60" s="42"/>
    </row>
    <row r="61" spans="1:10" ht="33" customHeight="1" x14ac:dyDescent="0.25">
      <c r="A61" s="50" t="s">
        <v>280</v>
      </c>
      <c r="B61" s="363" t="e">
        <f>'A4 Exploitation'!D300</f>
        <v>#DIV/0!</v>
      </c>
      <c r="C61" s="363"/>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0" t="s">
        <v>447</v>
      </c>
      <c r="C64" s="360"/>
      <c r="D64" s="42"/>
      <c r="E64" s="42"/>
      <c r="F64" s="42"/>
      <c r="G64" s="42"/>
      <c r="H64" s="42"/>
      <c r="I64" s="42"/>
      <c r="J64" t="str">
        <f>D18</f>
        <v>BEJA 3</v>
      </c>
    </row>
    <row r="65" spans="1:10" ht="33" customHeight="1" x14ac:dyDescent="0.25">
      <c r="A65" s="50" t="s">
        <v>279</v>
      </c>
      <c r="B65" s="363">
        <f>'A3 Exploitation'!D366</f>
        <v>0.67777777777777781</v>
      </c>
      <c r="C65" s="363"/>
      <c r="D65" s="42"/>
      <c r="E65" s="42"/>
      <c r="F65" s="42"/>
      <c r="G65" s="42"/>
      <c r="H65" s="42"/>
      <c r="I65" s="42"/>
    </row>
    <row r="66" spans="1:10" ht="33" customHeight="1" x14ac:dyDescent="0.25">
      <c r="A66" s="50" t="s">
        <v>280</v>
      </c>
      <c r="B66" s="363" t="e">
        <f>'A4 Exploitation'!D366</f>
        <v>#DIV/0!</v>
      </c>
      <c r="C66" s="363"/>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0" t="s">
        <v>448</v>
      </c>
      <c r="C69" s="360"/>
      <c r="D69" s="42"/>
      <c r="E69" s="42"/>
      <c r="F69" s="42"/>
      <c r="G69" s="42"/>
      <c r="H69" s="42"/>
      <c r="I69" s="42"/>
      <c r="J69" t="str">
        <f>D18</f>
        <v>BEJA 3</v>
      </c>
    </row>
    <row r="70" spans="1:10" ht="33" customHeight="1" x14ac:dyDescent="0.25">
      <c r="A70" s="50" t="s">
        <v>279</v>
      </c>
      <c r="B70" s="363">
        <f>'A3 Exploitation'!D424</f>
        <v>0.64634146341463417</v>
      </c>
      <c r="C70" s="363"/>
      <c r="D70" s="42"/>
      <c r="E70" s="42"/>
      <c r="F70" s="42"/>
      <c r="G70" s="42"/>
      <c r="H70" s="42"/>
      <c r="I70" s="42"/>
    </row>
    <row r="71" spans="1:10" ht="33" customHeight="1" x14ac:dyDescent="0.25">
      <c r="A71" s="50" t="s">
        <v>280</v>
      </c>
      <c r="B71" s="363" t="e">
        <f>'A4 Exploitation'!D424</f>
        <v>#DIV/0!</v>
      </c>
      <c r="C71" s="363"/>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0" t="s">
        <v>449</v>
      </c>
      <c r="C74" s="360"/>
      <c r="D74" s="42"/>
      <c r="E74" s="42"/>
      <c r="F74" s="42"/>
      <c r="G74" s="42"/>
      <c r="H74" s="42"/>
      <c r="I74" s="42"/>
      <c r="J74" t="str">
        <f>D18</f>
        <v>BEJA 3</v>
      </c>
    </row>
    <row r="75" spans="1:10" ht="33" customHeight="1" x14ac:dyDescent="0.25">
      <c r="A75" s="50" t="s">
        <v>279</v>
      </c>
      <c r="B75" s="363">
        <f>'A3 Exploitation'!D471</f>
        <v>0.9821428571428571</v>
      </c>
      <c r="C75" s="363"/>
      <c r="D75" s="42"/>
      <c r="E75" s="42"/>
      <c r="F75" s="42"/>
      <c r="G75" s="42"/>
      <c r="H75" s="42"/>
      <c r="I75" s="42"/>
    </row>
    <row r="76" spans="1:10" ht="33" customHeight="1" x14ac:dyDescent="0.25">
      <c r="A76" s="50" t="s">
        <v>280</v>
      </c>
      <c r="B76" s="363" t="e">
        <f>'A4 Exploitation'!D471</f>
        <v>#DIV/0!</v>
      </c>
      <c r="C76" s="363"/>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0" t="s">
        <v>450</v>
      </c>
      <c r="C79" s="360"/>
      <c r="D79" s="42"/>
      <c r="E79" s="42"/>
      <c r="F79" s="42"/>
      <c r="G79" s="42"/>
      <c r="H79" s="42"/>
      <c r="I79" s="42"/>
      <c r="J79" t="str">
        <f>D18</f>
        <v>BEJA 3</v>
      </c>
    </row>
    <row r="80" spans="1:10" ht="33" customHeight="1" x14ac:dyDescent="0.25">
      <c r="A80" s="50" t="s">
        <v>279</v>
      </c>
      <c r="B80" s="363" t="e">
        <f>'A3 Exploitation'!D517</f>
        <v>#DIV/0!</v>
      </c>
      <c r="C80" s="363"/>
      <c r="D80" s="42"/>
      <c r="E80" s="42"/>
      <c r="F80" s="42"/>
      <c r="G80" s="42"/>
      <c r="H80" s="42"/>
      <c r="I80" s="42"/>
    </row>
    <row r="81" spans="1:10" ht="33" customHeight="1" x14ac:dyDescent="0.25">
      <c r="A81" s="50" t="s">
        <v>280</v>
      </c>
      <c r="B81" s="363" t="e">
        <f>'A4 Exploitation'!D517</f>
        <v>#DIV/0!</v>
      </c>
      <c r="C81" s="363"/>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0" t="s">
        <v>451</v>
      </c>
      <c r="C84" s="360"/>
      <c r="D84" s="42"/>
      <c r="E84" s="42"/>
      <c r="F84" s="42"/>
      <c r="G84" s="42"/>
      <c r="H84" s="42"/>
      <c r="I84" s="42"/>
      <c r="J84" t="str">
        <f>D18</f>
        <v>BEJA 3</v>
      </c>
    </row>
    <row r="85" spans="1:10" ht="33" customHeight="1" x14ac:dyDescent="0.25">
      <c r="A85" s="50" t="s">
        <v>279</v>
      </c>
      <c r="B85" s="363">
        <f>'A3 Exploitation'!D560</f>
        <v>0.97826086956521741</v>
      </c>
      <c r="C85" s="363"/>
      <c r="D85" s="42"/>
      <c r="E85" s="42"/>
      <c r="F85" s="42"/>
      <c r="G85" s="42"/>
      <c r="H85" s="42"/>
      <c r="I85" s="42"/>
    </row>
    <row r="86" spans="1:10" ht="33" customHeight="1" x14ac:dyDescent="0.25">
      <c r="A86" s="50" t="s">
        <v>280</v>
      </c>
      <c r="B86" s="363" t="e">
        <f>'A4 Exploitation'!D560</f>
        <v>#DIV/0!</v>
      </c>
      <c r="C86" s="363"/>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0" t="s">
        <v>285</v>
      </c>
      <c r="C89" s="360"/>
      <c r="D89" s="42"/>
      <c r="E89" s="42"/>
      <c r="F89" s="42"/>
      <c r="G89" s="42"/>
      <c r="H89" s="42"/>
      <c r="I89" s="42"/>
      <c r="J89" t="str">
        <f>D18</f>
        <v>BEJA 3</v>
      </c>
    </row>
    <row r="90" spans="1:10" ht="33" customHeight="1" x14ac:dyDescent="0.25">
      <c r="A90" s="50" t="s">
        <v>279</v>
      </c>
      <c r="B90" s="363">
        <f>'A3 Exploitation'!D600</f>
        <v>0.58695652173913049</v>
      </c>
      <c r="C90" s="363"/>
      <c r="D90" s="42"/>
      <c r="E90" s="42"/>
      <c r="F90" s="42"/>
      <c r="G90" s="42"/>
      <c r="H90" s="42"/>
      <c r="I90" s="42"/>
    </row>
    <row r="91" spans="1:10" ht="33" customHeight="1" x14ac:dyDescent="0.25">
      <c r="A91" s="50" t="s">
        <v>280</v>
      </c>
      <c r="B91" s="363" t="e">
        <f>'A4 Exploitation'!D600</f>
        <v>#DIV/0!</v>
      </c>
      <c r="C91" s="363"/>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0" t="s">
        <v>286</v>
      </c>
      <c r="C94" s="360"/>
      <c r="D94" s="42"/>
      <c r="E94" s="42"/>
      <c r="F94" s="42"/>
      <c r="G94" s="42"/>
      <c r="H94" s="42"/>
      <c r="I94" s="42"/>
      <c r="J94" t="str">
        <f>D18</f>
        <v>BEJA 3</v>
      </c>
    </row>
    <row r="95" spans="1:10" ht="33" customHeight="1" x14ac:dyDescent="0.25">
      <c r="A95" s="50" t="s">
        <v>279</v>
      </c>
      <c r="B95" s="363">
        <f>'A3 Exploitation'!D662</f>
        <v>0.79729729729729726</v>
      </c>
      <c r="C95" s="363"/>
      <c r="D95" s="42"/>
      <c r="E95" s="42"/>
      <c r="F95" s="42"/>
      <c r="G95" s="42"/>
      <c r="H95" s="42"/>
      <c r="I95" s="42"/>
    </row>
    <row r="96" spans="1:10" ht="33" customHeight="1" x14ac:dyDescent="0.25">
      <c r="A96" s="50" t="s">
        <v>280</v>
      </c>
      <c r="B96" s="363" t="e">
        <f>'A4 Exploitation'!D662</f>
        <v>#DIV/0!</v>
      </c>
      <c r="C96" s="363"/>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4"/>
      <c r="C99" s="364"/>
      <c r="D99" s="42"/>
      <c r="E99" s="42"/>
      <c r="F99" s="42"/>
      <c r="G99" s="42"/>
      <c r="H99" s="42"/>
      <c r="I99" s="42"/>
    </row>
    <row r="100" spans="1:10" ht="33" customHeight="1" x14ac:dyDescent="0.25">
      <c r="A100" s="49" t="s">
        <v>277</v>
      </c>
      <c r="B100" s="360" t="s">
        <v>452</v>
      </c>
      <c r="C100" s="360"/>
      <c r="D100" s="42"/>
      <c r="E100" s="42"/>
      <c r="F100" s="42"/>
      <c r="G100" s="42"/>
      <c r="H100" s="42"/>
      <c r="I100" s="42"/>
      <c r="J100" t="str">
        <f>D18</f>
        <v>BEJA 3</v>
      </c>
    </row>
    <row r="101" spans="1:10" ht="33" customHeight="1" x14ac:dyDescent="0.25">
      <c r="A101" s="50" t="s">
        <v>279</v>
      </c>
      <c r="B101" s="363">
        <f>'A3 Exploitation'!D691</f>
        <v>1</v>
      </c>
      <c r="C101" s="363"/>
      <c r="D101" s="42"/>
      <c r="E101" s="42"/>
      <c r="F101" s="42"/>
      <c r="G101" s="42"/>
      <c r="H101" s="42"/>
      <c r="I101" s="42"/>
    </row>
    <row r="102" spans="1:10" ht="33" customHeight="1" x14ac:dyDescent="0.25">
      <c r="A102" s="50" t="s">
        <v>280</v>
      </c>
      <c r="B102" s="363" t="e">
        <f>'A4 Exploitation'!D691</f>
        <v>#DIV/0!</v>
      </c>
      <c r="C102" s="363"/>
    </row>
    <row r="103" spans="1:10" ht="18.75" x14ac:dyDescent="0.25">
      <c r="A103" s="53"/>
      <c r="B103" s="46"/>
      <c r="C103" s="46"/>
    </row>
    <row r="104" spans="1:10" ht="33" customHeight="1" x14ac:dyDescent="0.25">
      <c r="A104" s="53"/>
      <c r="B104" s="46"/>
      <c r="C104" s="46"/>
    </row>
    <row r="105" spans="1:10" ht="33" customHeight="1" x14ac:dyDescent="0.25">
      <c r="A105" s="49" t="s">
        <v>277</v>
      </c>
      <c r="B105" s="360" t="s">
        <v>453</v>
      </c>
      <c r="C105" s="360"/>
      <c r="J105" t="str">
        <f>D18</f>
        <v>BEJA 3</v>
      </c>
    </row>
    <row r="106" spans="1:10" ht="33" customHeight="1" x14ac:dyDescent="0.25">
      <c r="A106" s="50" t="s">
        <v>279</v>
      </c>
      <c r="B106" s="363">
        <f>'A3 Exploitation'!D715</f>
        <v>0.9375</v>
      </c>
      <c r="C106" s="363"/>
    </row>
    <row r="107" spans="1:10" ht="33" customHeight="1" x14ac:dyDescent="0.25">
      <c r="A107" s="50" t="s">
        <v>280</v>
      </c>
      <c r="B107" s="363" t="e">
        <f>'A4 Exploitation'!D715</f>
        <v>#DIV/0!</v>
      </c>
      <c r="C107" s="363"/>
    </row>
    <row r="108" spans="1:10" ht="18.75" x14ac:dyDescent="0.25">
      <c r="A108" s="53"/>
      <c r="B108" s="46"/>
      <c r="C108" s="46"/>
    </row>
    <row r="109" spans="1:10" ht="33" customHeight="1" x14ac:dyDescent="0.25">
      <c r="A109" s="53"/>
      <c r="B109" s="46"/>
      <c r="C109" s="46"/>
    </row>
    <row r="110" spans="1:10" ht="33" customHeight="1" x14ac:dyDescent="0.25">
      <c r="A110" s="49" t="s">
        <v>277</v>
      </c>
      <c r="B110" s="360" t="s">
        <v>287</v>
      </c>
      <c r="C110" s="360"/>
      <c r="J110" t="str">
        <f>D18</f>
        <v>BEJA 3</v>
      </c>
    </row>
    <row r="111" spans="1:10" ht="33" customHeight="1" x14ac:dyDescent="0.25">
      <c r="A111" s="50" t="s">
        <v>279</v>
      </c>
      <c r="B111" s="363" t="str">
        <f>'A3 Exploitation'!D215</f>
        <v>Absence des feuilles de traçabilité du 19 et du 30 juin 2019 (imprimante en panne). Traçabilité défaillante.</v>
      </c>
      <c r="C111" s="363"/>
    </row>
    <row r="112" spans="1:10" ht="33" customHeight="1" x14ac:dyDescent="0.25">
      <c r="A112" s="50" t="s">
        <v>280</v>
      </c>
      <c r="B112" s="363">
        <f>'A4 Exploitation'!D215</f>
        <v>0</v>
      </c>
      <c r="C112" s="363"/>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B11" sqref="B11:F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5"/>
      <c r="E1" s="365"/>
      <c r="F1" s="365"/>
      <c r="G1" s="365"/>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6" t="s">
        <v>149</v>
      </c>
      <c r="B7" s="366"/>
      <c r="C7" s="366"/>
      <c r="D7" s="366"/>
      <c r="E7" s="366"/>
      <c r="F7" s="366"/>
      <c r="G7" s="93"/>
    </row>
    <row r="8" spans="1:7" ht="22.5" x14ac:dyDescent="0.45">
      <c r="A8" s="367" t="str">
        <f>'Page de garde'!D18</f>
        <v>BEJA 3</v>
      </c>
      <c r="B8" s="367"/>
      <c r="C8" s="367"/>
      <c r="D8" s="367"/>
      <c r="E8" s="367"/>
      <c r="F8" s="367"/>
      <c r="G8" s="93"/>
    </row>
    <row r="9" spans="1:7" ht="22.5" x14ac:dyDescent="0.45">
      <c r="A9" s="94" t="s">
        <v>39</v>
      </c>
      <c r="B9" s="368" t="s">
        <v>539</v>
      </c>
      <c r="C9" s="368"/>
      <c r="D9" s="368"/>
      <c r="E9" s="368"/>
      <c r="F9" s="368"/>
      <c r="G9" s="93"/>
    </row>
    <row r="10" spans="1:7" ht="22.5" x14ac:dyDescent="0.45">
      <c r="A10" s="95" t="s">
        <v>41</v>
      </c>
      <c r="B10" s="369" t="s">
        <v>465</v>
      </c>
      <c r="C10" s="369"/>
      <c r="D10" s="369"/>
      <c r="E10" s="369"/>
      <c r="F10" s="369"/>
      <c r="G10" s="93"/>
    </row>
    <row r="11" spans="1:7" ht="22.5" x14ac:dyDescent="0.45">
      <c r="A11" s="94" t="s">
        <v>40</v>
      </c>
      <c r="B11" s="370">
        <v>43650</v>
      </c>
      <c r="C11" s="370"/>
      <c r="D11" s="370"/>
      <c r="E11" s="370"/>
      <c r="F11" s="370"/>
      <c r="G11" s="93"/>
    </row>
    <row r="12" spans="1:7" ht="22.5" x14ac:dyDescent="0.45">
      <c r="A12" s="94" t="s">
        <v>198</v>
      </c>
      <c r="B12" s="375">
        <f>D719</f>
        <v>0.74789915966386555</v>
      </c>
      <c r="C12" s="375"/>
      <c r="D12" s="375"/>
      <c r="E12" s="375"/>
      <c r="F12" s="375"/>
      <c r="G12" s="93"/>
    </row>
    <row r="13" spans="1:7" ht="22.5" x14ac:dyDescent="0.45">
      <c r="A13" s="92"/>
      <c r="B13" s="90"/>
      <c r="C13" s="90"/>
      <c r="D13" s="365"/>
      <c r="E13" s="365"/>
      <c r="F13" s="365"/>
      <c r="G13" s="365"/>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43650</v>
      </c>
      <c r="B16" s="99"/>
      <c r="C16" s="99"/>
      <c r="D16" s="99"/>
      <c r="E16" s="99"/>
      <c r="F16" s="99"/>
      <c r="G16" s="96"/>
    </row>
    <row r="17" spans="1:8" ht="16.5" customHeight="1" x14ac:dyDescent="0.4">
      <c r="A17" s="372" t="s">
        <v>28</v>
      </c>
      <c r="B17" s="373" t="s">
        <v>29</v>
      </c>
      <c r="C17" s="373"/>
      <c r="D17" s="373" t="s">
        <v>42</v>
      </c>
      <c r="E17" s="374" t="s">
        <v>264</v>
      </c>
      <c r="F17" s="374" t="s">
        <v>294</v>
      </c>
      <c r="G17" s="96"/>
    </row>
    <row r="18" spans="1:8" ht="16.5" customHeight="1" x14ac:dyDescent="0.4">
      <c r="A18" s="372"/>
      <c r="B18" s="100" t="s">
        <v>32</v>
      </c>
      <c r="C18" s="100" t="s">
        <v>31</v>
      </c>
      <c r="D18" s="373"/>
      <c r="E18" s="374"/>
      <c r="F18" s="374"/>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84" x14ac:dyDescent="0.4">
      <c r="A34" s="116" t="s">
        <v>412</v>
      </c>
      <c r="B34" s="104">
        <v>1</v>
      </c>
      <c r="C34" s="117" t="str">
        <f>IF(B34=0, -5, "0")</f>
        <v>0</v>
      </c>
      <c r="D34" s="115" t="s">
        <v>532</v>
      </c>
      <c r="E34" s="105" t="s">
        <v>466</v>
      </c>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35</v>
      </c>
      <c r="E47" s="90"/>
      <c r="F47" s="96"/>
      <c r="G47" s="96"/>
    </row>
    <row r="48" spans="1:7" ht="22.5" x14ac:dyDescent="0.45">
      <c r="A48" s="326" t="s">
        <v>166</v>
      </c>
      <c r="B48" s="124"/>
      <c r="C48" s="125"/>
      <c r="D48" s="127">
        <f>D47/(COUNT(B30:C37,B21:C25,B39:C43)*2)</f>
        <v>0.97222222222222221</v>
      </c>
      <c r="E48" s="90"/>
      <c r="F48" s="96"/>
      <c r="G48" s="96"/>
    </row>
    <row r="49" spans="1:7" ht="21" x14ac:dyDescent="0.3">
      <c r="A49" s="371"/>
      <c r="B49" s="371"/>
      <c r="C49" s="371"/>
      <c r="D49" s="371"/>
      <c r="E49" s="371"/>
      <c r="F49" s="371"/>
      <c r="G49" s="371"/>
    </row>
    <row r="50" spans="1:7" ht="22.5" x14ac:dyDescent="0.45">
      <c r="A50" s="244" t="s">
        <v>107</v>
      </c>
      <c r="B50" s="244"/>
      <c r="C50" s="244"/>
      <c r="D50" s="244"/>
      <c r="E50" s="244"/>
      <c r="F50" s="244"/>
      <c r="G50" s="96"/>
    </row>
    <row r="51" spans="1:7" ht="21" x14ac:dyDescent="0.4">
      <c r="A51" s="129">
        <f>B11</f>
        <v>43650</v>
      </c>
      <c r="B51" s="96"/>
      <c r="C51" s="96"/>
      <c r="D51" s="96"/>
      <c r="E51" s="90"/>
      <c r="F51" s="96"/>
      <c r="G51" s="96"/>
    </row>
    <row r="52" spans="1:7" ht="21" x14ac:dyDescent="0.4">
      <c r="A52" s="372" t="s">
        <v>28</v>
      </c>
      <c r="B52" s="373" t="s">
        <v>29</v>
      </c>
      <c r="C52" s="373"/>
      <c r="D52" s="373" t="s">
        <v>42</v>
      </c>
      <c r="E52" s="374" t="s">
        <v>264</v>
      </c>
      <c r="F52" s="374" t="s">
        <v>295</v>
      </c>
      <c r="G52" s="96"/>
    </row>
    <row r="53" spans="1:7" ht="21" x14ac:dyDescent="0.4">
      <c r="A53" s="372"/>
      <c r="B53" s="100" t="s">
        <v>32</v>
      </c>
      <c r="C53" s="100" t="s">
        <v>31</v>
      </c>
      <c r="D53" s="373"/>
      <c r="E53" s="374"/>
      <c r="F53" s="374"/>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3"/>
      <c r="B64" s="384"/>
      <c r="C64" s="384"/>
      <c r="D64" s="384"/>
      <c r="E64" s="384"/>
      <c r="F64" s="384"/>
      <c r="G64" s="384"/>
    </row>
    <row r="65" spans="1:7" ht="43.5" customHeight="1" x14ac:dyDescent="0.4">
      <c r="A65" s="379" t="s">
        <v>341</v>
      </c>
      <c r="B65" s="379"/>
      <c r="C65" s="379"/>
      <c r="D65" s="379"/>
      <c r="E65" s="379"/>
      <c r="F65" s="37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5"/>
      <c r="B83" s="385"/>
      <c r="C83" s="385"/>
      <c r="D83" s="385"/>
      <c r="E83" s="385"/>
      <c r="F83" s="385"/>
      <c r="G83" s="385"/>
    </row>
    <row r="84" spans="1:7" ht="45" customHeight="1" x14ac:dyDescent="0.45">
      <c r="A84" s="386" t="s">
        <v>342</v>
      </c>
      <c r="B84" s="386"/>
      <c r="C84" s="386"/>
      <c r="D84" s="386"/>
      <c r="E84" s="386"/>
      <c r="F84" s="386"/>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6"/>
      <c r="B101" s="377"/>
      <c r="C101" s="377"/>
      <c r="D101" s="377"/>
      <c r="E101" s="377"/>
      <c r="F101" s="378"/>
      <c r="G101" s="96"/>
    </row>
    <row r="102" spans="1:7" ht="46.5" customHeight="1" x14ac:dyDescent="0.4">
      <c r="A102" s="379" t="s">
        <v>343</v>
      </c>
      <c r="B102" s="379"/>
      <c r="C102" s="379"/>
      <c r="D102" s="379"/>
      <c r="E102" s="379"/>
      <c r="F102" s="37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6"/>
      <c r="B109" s="377"/>
      <c r="C109" s="377"/>
      <c r="D109" s="377"/>
      <c r="E109" s="377"/>
      <c r="F109" s="378"/>
      <c r="G109" s="96"/>
    </row>
    <row r="110" spans="1:7" ht="39.75" customHeight="1" x14ac:dyDescent="0.4">
      <c r="A110" s="379" t="s">
        <v>375</v>
      </c>
      <c r="B110" s="379"/>
      <c r="C110" s="379"/>
      <c r="D110" s="379"/>
      <c r="E110" s="379"/>
      <c r="F110" s="37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7"/>
      <c r="B118" s="377"/>
      <c r="C118" s="377"/>
      <c r="D118" s="377"/>
      <c r="E118" s="377"/>
      <c r="F118" s="377"/>
      <c r="G118" s="96"/>
    </row>
    <row r="119" spans="1:7" ht="22.5" x14ac:dyDescent="0.4">
      <c r="A119" s="379" t="s">
        <v>304</v>
      </c>
      <c r="B119" s="379"/>
      <c r="C119" s="379"/>
      <c r="D119" s="379"/>
      <c r="E119" s="379"/>
      <c r="F119" s="37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0"/>
      <c r="B130" s="380"/>
      <c r="C130" s="380"/>
      <c r="D130" s="380"/>
      <c r="E130" s="380"/>
      <c r="F130" s="380"/>
      <c r="G130" s="96"/>
    </row>
    <row r="131" spans="1:16384" ht="22.5" customHeight="1" x14ac:dyDescent="0.4">
      <c r="A131" s="381" t="s">
        <v>404</v>
      </c>
      <c r="B131" s="381"/>
      <c r="C131" s="381"/>
      <c r="D131" s="381"/>
      <c r="E131" s="381"/>
      <c r="F131" s="381"/>
      <c r="G131" s="96"/>
    </row>
    <row r="132" spans="1:16384" ht="22.5" customHeight="1" x14ac:dyDescent="0.4">
      <c r="A132" s="382"/>
      <c r="B132" s="382"/>
      <c r="C132" s="382"/>
      <c r="D132" s="382"/>
      <c r="E132" s="382"/>
      <c r="F132" s="382"/>
      <c r="G132" s="96"/>
    </row>
    <row r="133" spans="1:16384" s="258" customFormat="1" ht="22.5" customHeight="1" x14ac:dyDescent="0.25">
      <c r="A133" s="372" t="s">
        <v>28</v>
      </c>
      <c r="B133" s="373" t="s">
        <v>29</v>
      </c>
      <c r="C133" s="373"/>
      <c r="D133" s="373" t="s">
        <v>42</v>
      </c>
      <c r="E133" s="374" t="s">
        <v>264</v>
      </c>
      <c r="F133" s="374" t="s">
        <v>295</v>
      </c>
    </row>
    <row r="134" spans="1:16384" s="258" customFormat="1" ht="22.5" customHeight="1" x14ac:dyDescent="0.25">
      <c r="A134" s="372"/>
      <c r="B134" s="100" t="s">
        <v>32</v>
      </c>
      <c r="C134" s="100" t="s">
        <v>31</v>
      </c>
      <c r="D134" s="373"/>
      <c r="E134" s="374"/>
      <c r="F134" s="374"/>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8" t="s">
        <v>441</v>
      </c>
      <c r="B137" s="388"/>
      <c r="C137" s="388"/>
      <c r="D137" s="388"/>
      <c r="E137" s="388"/>
      <c r="F137" s="388"/>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87" t="s">
        <v>340</v>
      </c>
      <c r="B144" s="387"/>
      <c r="C144" s="387"/>
      <c r="D144" s="387"/>
      <c r="E144" s="387"/>
      <c r="F144" s="387"/>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147" x14ac:dyDescent="0.4">
      <c r="A151" s="107" t="s">
        <v>331</v>
      </c>
      <c r="B151" s="252">
        <v>1</v>
      </c>
      <c r="C151" s="107"/>
      <c r="D151" s="107" t="s">
        <v>533</v>
      </c>
      <c r="E151" s="107" t="s">
        <v>467</v>
      </c>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42" x14ac:dyDescent="0.4">
      <c r="A158" s="103" t="s">
        <v>384</v>
      </c>
      <c r="B158" s="252">
        <v>1</v>
      </c>
      <c r="C158" s="166"/>
      <c r="D158" s="107" t="s">
        <v>468</v>
      </c>
      <c r="E158" s="107" t="s">
        <v>469</v>
      </c>
      <c r="F158" s="209"/>
      <c r="G158" s="96"/>
    </row>
    <row r="159" spans="1:7" ht="84" x14ac:dyDescent="0.4">
      <c r="A159" s="195" t="s">
        <v>420</v>
      </c>
      <c r="B159" s="252">
        <v>0</v>
      </c>
      <c r="C159" s="118">
        <f>IF(B159=0, -10, "0")</f>
        <v>-10</v>
      </c>
      <c r="D159" s="107" t="s">
        <v>470</v>
      </c>
      <c r="E159" s="107" t="s">
        <v>534</v>
      </c>
      <c r="F159" s="209"/>
      <c r="G159" s="96"/>
    </row>
    <row r="160" spans="1:7" ht="42" x14ac:dyDescent="0.4">
      <c r="A160" s="139" t="s">
        <v>148</v>
      </c>
      <c r="B160" s="252">
        <v>2</v>
      </c>
      <c r="C160" s="107" t="str">
        <f>IF(B160=0, -5, "0")</f>
        <v>0</v>
      </c>
      <c r="D160" s="107"/>
      <c r="E160" s="107"/>
      <c r="F160" s="209"/>
      <c r="G160" s="96"/>
    </row>
    <row r="161" spans="1:7" ht="21" x14ac:dyDescent="0.4">
      <c r="A161" s="376"/>
      <c r="B161" s="377"/>
      <c r="C161" s="377"/>
      <c r="D161" s="377"/>
      <c r="E161" s="377"/>
      <c r="F161" s="377"/>
      <c r="G161" s="96"/>
    </row>
    <row r="162" spans="1:7" ht="32.25" customHeight="1" x14ac:dyDescent="0.4">
      <c r="A162" s="388" t="s">
        <v>442</v>
      </c>
      <c r="B162" s="388"/>
      <c r="C162" s="388"/>
      <c r="D162" s="388"/>
      <c r="E162" s="388"/>
      <c r="F162" s="388"/>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89"/>
      <c r="B172" s="390"/>
      <c r="C172" s="390"/>
      <c r="D172" s="390"/>
      <c r="E172" s="390"/>
      <c r="F172" s="390"/>
      <c r="G172" s="96"/>
    </row>
    <row r="173" spans="1:7" ht="32.25" customHeight="1" x14ac:dyDescent="0.4">
      <c r="A173" s="388" t="s">
        <v>304</v>
      </c>
      <c r="B173" s="388"/>
      <c r="C173" s="388"/>
      <c r="D173" s="388"/>
      <c r="E173" s="388"/>
      <c r="F173" s="388"/>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1</v>
      </c>
      <c r="C181" s="103"/>
      <c r="D181" s="319">
        <v>0.66700000000000004</v>
      </c>
      <c r="E181" s="353"/>
      <c r="F181" s="353"/>
      <c r="G181" s="96"/>
    </row>
    <row r="182" spans="1:7" ht="22.5" x14ac:dyDescent="0.4">
      <c r="A182" s="231" t="s">
        <v>418</v>
      </c>
      <c r="B182" s="391"/>
      <c r="C182" s="392"/>
      <c r="D182" s="243">
        <f>SUM(B145:C160,B174:C181,B163:C171,B138:C142)</f>
        <v>59</v>
      </c>
      <c r="E182" s="90"/>
      <c r="F182" s="96"/>
      <c r="G182" s="96"/>
    </row>
    <row r="183" spans="1:7" ht="22.5" x14ac:dyDescent="0.4">
      <c r="A183" s="231" t="s">
        <v>419</v>
      </c>
      <c r="B183" s="219"/>
      <c r="C183" s="220"/>
      <c r="D183" s="221">
        <f>D182/(COUNT(B138:C142,B145:C160,B163:C171,B174:C181)*2)</f>
        <v>0.77631578947368418</v>
      </c>
      <c r="E183" s="90"/>
      <c r="F183" s="96"/>
      <c r="G183" s="96"/>
    </row>
    <row r="184" spans="1:7" ht="21" x14ac:dyDescent="0.4">
      <c r="A184" s="399"/>
      <c r="B184" s="399"/>
      <c r="C184" s="399"/>
      <c r="D184" s="399"/>
      <c r="E184" s="399"/>
      <c r="F184" s="399"/>
      <c r="G184" s="96"/>
    </row>
    <row r="185" spans="1:7" ht="22.5" x14ac:dyDescent="0.45">
      <c r="A185" s="97" t="s">
        <v>100</v>
      </c>
      <c r="B185" s="97"/>
      <c r="C185" s="97"/>
      <c r="D185" s="97"/>
      <c r="E185" s="97"/>
      <c r="F185" s="97"/>
      <c r="G185" s="96"/>
    </row>
    <row r="186" spans="1:7" ht="21" x14ac:dyDescent="0.4">
      <c r="A186" s="129">
        <f>B11</f>
        <v>43650</v>
      </c>
      <c r="B186" s="96"/>
      <c r="C186" s="96"/>
      <c r="D186" s="96"/>
      <c r="E186" s="90"/>
      <c r="F186" s="96"/>
      <c r="G186" s="96"/>
    </row>
    <row r="187" spans="1:7" ht="21" x14ac:dyDescent="0.4">
      <c r="A187" s="372" t="s">
        <v>28</v>
      </c>
      <c r="B187" s="373" t="s">
        <v>29</v>
      </c>
      <c r="C187" s="373"/>
      <c r="D187" s="373" t="s">
        <v>42</v>
      </c>
      <c r="E187" s="374" t="s">
        <v>264</v>
      </c>
      <c r="F187" s="374" t="s">
        <v>295</v>
      </c>
      <c r="G187" s="96"/>
    </row>
    <row r="188" spans="1:7" ht="21" x14ac:dyDescent="0.4">
      <c r="A188" s="372"/>
      <c r="B188" s="100" t="s">
        <v>32</v>
      </c>
      <c r="C188" s="100" t="s">
        <v>31</v>
      </c>
      <c r="D188" s="373"/>
      <c r="E188" s="374"/>
      <c r="F188" s="374"/>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3" t="s">
        <v>34</v>
      </c>
      <c r="B199" s="394"/>
      <c r="C199" s="395"/>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1"/>
      <c r="B201" s="371"/>
      <c r="C201" s="371"/>
      <c r="D201" s="371"/>
      <c r="E201" s="371"/>
      <c r="F201" s="371"/>
      <c r="G201" s="96"/>
    </row>
    <row r="202" spans="1:7" ht="22.5" x14ac:dyDescent="0.4">
      <c r="A202" s="113" t="s">
        <v>104</v>
      </c>
      <c r="B202" s="155"/>
      <c r="C202" s="114"/>
      <c r="D202" s="114"/>
      <c r="E202" s="114"/>
      <c r="F202" s="114"/>
      <c r="G202" s="96"/>
    </row>
    <row r="203" spans="1:7" ht="105" x14ac:dyDescent="0.4">
      <c r="A203" s="103" t="s">
        <v>208</v>
      </c>
      <c r="B203" s="104">
        <v>1</v>
      </c>
      <c r="C203" s="104"/>
      <c r="D203" s="141" t="s">
        <v>548</v>
      </c>
      <c r="E203" s="141" t="s">
        <v>478</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63" x14ac:dyDescent="0.4">
      <c r="A211" s="103" t="s">
        <v>140</v>
      </c>
      <c r="B211" s="104">
        <v>0</v>
      </c>
      <c r="C211" s="104"/>
      <c r="D211" s="105" t="s">
        <v>479</v>
      </c>
      <c r="E211" s="105" t="s">
        <v>480</v>
      </c>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84.75" x14ac:dyDescent="0.45">
      <c r="A215" s="184" t="s">
        <v>132</v>
      </c>
      <c r="B215" s="104">
        <v>1</v>
      </c>
      <c r="C215" s="118" t="str">
        <f>IF(B215=0, -10, "0")</f>
        <v>0</v>
      </c>
      <c r="D215" s="354" t="s">
        <v>549</v>
      </c>
      <c r="E215" s="105" t="s">
        <v>481</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42" x14ac:dyDescent="0.4">
      <c r="A219" s="103" t="s">
        <v>384</v>
      </c>
      <c r="B219" s="104">
        <v>1</v>
      </c>
      <c r="C219" s="166"/>
      <c r="D219" s="105" t="s">
        <v>468</v>
      </c>
      <c r="E219" s="105" t="s">
        <v>469</v>
      </c>
      <c r="F219" s="105"/>
      <c r="G219" s="96"/>
    </row>
    <row r="220" spans="1:7" ht="40.5" customHeight="1" x14ac:dyDescent="0.4">
      <c r="A220" s="103" t="s">
        <v>148</v>
      </c>
      <c r="B220" s="104">
        <v>0</v>
      </c>
      <c r="C220" s="104"/>
      <c r="D220" s="105" t="s">
        <v>550</v>
      </c>
      <c r="E220" s="105" t="s">
        <v>483</v>
      </c>
      <c r="F220" s="105"/>
      <c r="G220" s="96"/>
    </row>
    <row r="221" spans="1:7" ht="21" x14ac:dyDescent="0.4">
      <c r="A221" s="161" t="s">
        <v>406</v>
      </c>
      <c r="B221" s="104">
        <v>2</v>
      </c>
      <c r="C221" s="104"/>
      <c r="D221" s="161"/>
      <c r="E221" s="105"/>
      <c r="F221" s="105"/>
      <c r="G221" s="96"/>
    </row>
    <row r="222" spans="1:7" ht="67.5" x14ac:dyDescent="0.4">
      <c r="A222" s="162" t="s">
        <v>309</v>
      </c>
      <c r="B222" s="104">
        <v>1</v>
      </c>
      <c r="C222" s="118" t="str">
        <f>IF(B222=0, -10, "0")</f>
        <v>0</v>
      </c>
      <c r="D222" s="105" t="s">
        <v>535</v>
      </c>
      <c r="E222" s="105" t="s">
        <v>477</v>
      </c>
      <c r="F222" s="105"/>
      <c r="G222" s="96"/>
    </row>
    <row r="223" spans="1:7" ht="21" x14ac:dyDescent="0.4">
      <c r="A223" s="393" t="s">
        <v>34</v>
      </c>
      <c r="B223" s="394"/>
      <c r="C223" s="395"/>
      <c r="D223" s="123">
        <f>SUM(B203:C222)</f>
        <v>32</v>
      </c>
      <c r="E223" s="90"/>
      <c r="F223" s="96"/>
      <c r="G223" s="96"/>
    </row>
    <row r="224" spans="1:7" ht="21" x14ac:dyDescent="0.4">
      <c r="A224" s="108" t="s">
        <v>33</v>
      </c>
      <c r="B224" s="109"/>
      <c r="C224" s="110"/>
      <c r="D224" s="111">
        <f>D223/(COUNT(B203:C222)*2)</f>
        <v>0.8</v>
      </c>
      <c r="E224" s="90"/>
      <c r="F224" s="96"/>
      <c r="G224" s="96"/>
    </row>
    <row r="225" spans="1:7" ht="21" x14ac:dyDescent="0.4">
      <c r="A225" s="371"/>
      <c r="B225" s="371"/>
      <c r="C225" s="371"/>
      <c r="D225" s="371"/>
      <c r="E225" s="371"/>
      <c r="F225" s="371"/>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147.75" x14ac:dyDescent="0.45">
      <c r="A231" s="336" t="s">
        <v>394</v>
      </c>
      <c r="B231" s="104">
        <v>0</v>
      </c>
      <c r="C231" s="118">
        <f>IF(B231=0, -10, "0")</f>
        <v>-10</v>
      </c>
      <c r="D231" s="105" t="s">
        <v>475</v>
      </c>
      <c r="E231" s="105" t="s">
        <v>476</v>
      </c>
      <c r="F231" s="105"/>
      <c r="G231" s="96"/>
    </row>
    <row r="232" spans="1:7" ht="20.25" customHeight="1" x14ac:dyDescent="0.45">
      <c r="A232" s="396" t="s">
        <v>304</v>
      </c>
      <c r="B232" s="397"/>
      <c r="C232" s="397"/>
      <c r="D232" s="398"/>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105" x14ac:dyDescent="0.4">
      <c r="A236" s="152" t="s">
        <v>363</v>
      </c>
      <c r="B236" s="104">
        <v>1</v>
      </c>
      <c r="C236" s="166"/>
      <c r="D236" s="105" t="s">
        <v>471</v>
      </c>
      <c r="E236" s="105" t="s">
        <v>472</v>
      </c>
      <c r="F236" s="105"/>
      <c r="G236" s="96"/>
    </row>
    <row r="237" spans="1:7" ht="147" x14ac:dyDescent="0.4">
      <c r="A237" s="139" t="s">
        <v>311</v>
      </c>
      <c r="B237" s="104">
        <v>1</v>
      </c>
      <c r="C237" s="118" t="str">
        <f>IF(B237=0, -5, "0")</f>
        <v>0</v>
      </c>
      <c r="D237" s="105" t="s">
        <v>473</v>
      </c>
      <c r="E237" s="105" t="s">
        <v>474</v>
      </c>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2</v>
      </c>
      <c r="C240" s="137"/>
      <c r="D240" s="319">
        <v>1</v>
      </c>
      <c r="E240" s="353"/>
      <c r="F240" s="353"/>
      <c r="G240" s="96"/>
    </row>
    <row r="241" spans="1:7" ht="21" x14ac:dyDescent="0.4">
      <c r="A241" s="393" t="s">
        <v>34</v>
      </c>
      <c r="B241" s="394"/>
      <c r="C241" s="395"/>
      <c r="D241" s="108">
        <f>SUM(B227:C231,B233:C240)</f>
        <v>10</v>
      </c>
      <c r="E241" s="90"/>
      <c r="F241" s="96"/>
      <c r="G241" s="96"/>
    </row>
    <row r="242" spans="1:7" ht="21" x14ac:dyDescent="0.4">
      <c r="A242" s="108" t="s">
        <v>33</v>
      </c>
      <c r="B242" s="109"/>
      <c r="C242" s="110"/>
      <c r="D242" s="111">
        <f>D241/(COUNT(B227:C231,B233:C240)*2)</f>
        <v>0.38461538461538464</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58</v>
      </c>
      <c r="E244" s="90"/>
      <c r="F244" s="96"/>
      <c r="G244" s="96"/>
    </row>
    <row r="245" spans="1:7" ht="22.5" x14ac:dyDescent="0.45">
      <c r="A245" s="326" t="s">
        <v>422</v>
      </c>
      <c r="B245" s="153"/>
      <c r="C245" s="154"/>
      <c r="D245" s="127">
        <f>D244/(COUNT(B227:C231,B191:C198,B203:C222,B233:C240)*2)</f>
        <v>0.70731707317073167</v>
      </c>
      <c r="E245" s="90"/>
      <c r="F245" s="96"/>
      <c r="G245" s="96"/>
    </row>
    <row r="246" spans="1:7" ht="21" x14ac:dyDescent="0.4">
      <c r="A246" s="371"/>
      <c r="B246" s="371"/>
      <c r="C246" s="371"/>
      <c r="D246" s="371"/>
      <c r="E246" s="371"/>
      <c r="F246" s="371"/>
      <c r="G246" s="96"/>
    </row>
    <row r="247" spans="1:7" ht="22.5" x14ac:dyDescent="0.45">
      <c r="A247" s="97" t="s">
        <v>101</v>
      </c>
      <c r="B247" s="97"/>
      <c r="C247" s="97"/>
      <c r="D247" s="97"/>
      <c r="E247" s="97"/>
      <c r="F247" s="97"/>
      <c r="G247" s="96"/>
    </row>
    <row r="248" spans="1:7" ht="21" x14ac:dyDescent="0.4">
      <c r="A248" s="129">
        <f>B11</f>
        <v>43650</v>
      </c>
      <c r="B248" s="96"/>
      <c r="C248" s="96"/>
      <c r="D248" s="96"/>
      <c r="E248" s="90"/>
      <c r="F248" s="96"/>
      <c r="G248" s="96"/>
    </row>
    <row r="249" spans="1:7" ht="21" x14ac:dyDescent="0.4">
      <c r="A249" s="372" t="s">
        <v>28</v>
      </c>
      <c r="B249" s="373" t="s">
        <v>29</v>
      </c>
      <c r="C249" s="373"/>
      <c r="D249" s="373" t="s">
        <v>42</v>
      </c>
      <c r="E249" s="374" t="s">
        <v>264</v>
      </c>
      <c r="F249" s="374" t="s">
        <v>295</v>
      </c>
      <c r="G249" s="96"/>
    </row>
    <row r="250" spans="1:7" ht="21" x14ac:dyDescent="0.4">
      <c r="A250" s="372"/>
      <c r="B250" s="100" t="s">
        <v>32</v>
      </c>
      <c r="C250" s="100" t="s">
        <v>31</v>
      </c>
      <c r="D250" s="373"/>
      <c r="E250" s="374"/>
      <c r="F250" s="374"/>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3" t="s">
        <v>34</v>
      </c>
      <c r="B261" s="394"/>
      <c r="C261" s="395"/>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42" x14ac:dyDescent="0.4">
      <c r="A265" s="103" t="s">
        <v>80</v>
      </c>
      <c r="B265" s="104">
        <v>1</v>
      </c>
      <c r="C265" s="104"/>
      <c r="D265" s="141" t="s">
        <v>485</v>
      </c>
      <c r="E265" s="105" t="s">
        <v>478</v>
      </c>
      <c r="F265" s="105"/>
      <c r="G265" s="96"/>
    </row>
    <row r="266" spans="1:7" ht="21" x14ac:dyDescent="0.4">
      <c r="A266" s="103" t="s">
        <v>106</v>
      </c>
      <c r="B266" s="104">
        <v>2</v>
      </c>
      <c r="C266" s="104"/>
      <c r="D266" s="141"/>
      <c r="E266" s="105"/>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84" x14ac:dyDescent="0.4">
      <c r="A272" s="230" t="s">
        <v>420</v>
      </c>
      <c r="B272" s="104">
        <v>0</v>
      </c>
      <c r="C272" s="118">
        <f>IF(B272=0, -10, "0")</f>
        <v>-10</v>
      </c>
      <c r="D272" s="157" t="s">
        <v>484</v>
      </c>
      <c r="E272" s="105" t="s">
        <v>534</v>
      </c>
      <c r="F272" s="105"/>
      <c r="G272" s="96"/>
    </row>
    <row r="273" spans="1:7" ht="174" customHeight="1" x14ac:dyDescent="0.4">
      <c r="A273" s="168" t="s">
        <v>379</v>
      </c>
      <c r="B273" s="104">
        <v>0</v>
      </c>
      <c r="C273" s="140">
        <f>IF(B273=0, -5, "0")</f>
        <v>-5</v>
      </c>
      <c r="D273" s="157" t="s">
        <v>551</v>
      </c>
      <c r="E273" s="105" t="s">
        <v>486</v>
      </c>
      <c r="F273" s="105"/>
      <c r="G273" s="96"/>
    </row>
    <row r="274" spans="1:7" ht="84" x14ac:dyDescent="0.4">
      <c r="A274" s="103" t="s">
        <v>116</v>
      </c>
      <c r="B274" s="104">
        <v>1</v>
      </c>
      <c r="C274" s="104"/>
      <c r="D274" s="105" t="s">
        <v>552</v>
      </c>
      <c r="E274" s="105" t="s">
        <v>487</v>
      </c>
      <c r="F274" s="105"/>
      <c r="G274" s="96"/>
    </row>
    <row r="275" spans="1:7" ht="105.75" customHeight="1" x14ac:dyDescent="0.4">
      <c r="A275" s="168" t="s">
        <v>359</v>
      </c>
      <c r="B275" s="104">
        <v>0</v>
      </c>
      <c r="C275" s="140">
        <f>IF(B275=0, -10, "0")</f>
        <v>-10</v>
      </c>
      <c r="D275" s="211" t="s">
        <v>553</v>
      </c>
      <c r="E275" s="105" t="s">
        <v>554</v>
      </c>
      <c r="F275" s="105"/>
      <c r="G275" s="96"/>
    </row>
    <row r="276" spans="1:7" ht="109.5" customHeight="1" x14ac:dyDescent="0.4">
      <c r="A276" s="168" t="s">
        <v>360</v>
      </c>
      <c r="B276" s="104">
        <v>1</v>
      </c>
      <c r="C276" s="140" t="str">
        <f>IF(B276=0, -10, "0")</f>
        <v>0</v>
      </c>
      <c r="D276" s="211" t="s">
        <v>555</v>
      </c>
      <c r="E276" s="105" t="s">
        <v>536</v>
      </c>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42" x14ac:dyDescent="0.4">
      <c r="A282" s="103" t="s">
        <v>384</v>
      </c>
      <c r="B282" s="104">
        <v>1</v>
      </c>
      <c r="C282" s="166"/>
      <c r="D282" s="105" t="s">
        <v>468</v>
      </c>
      <c r="E282" s="105" t="s">
        <v>469</v>
      </c>
      <c r="F282" s="105"/>
      <c r="G282" s="96"/>
    </row>
    <row r="283" spans="1:7" ht="44.25" customHeight="1" x14ac:dyDescent="0.4">
      <c r="A283" s="103" t="s">
        <v>148</v>
      </c>
      <c r="B283" s="104">
        <v>0</v>
      </c>
      <c r="C283" s="104"/>
      <c r="D283" s="105" t="s">
        <v>488</v>
      </c>
      <c r="E283" s="105" t="s">
        <v>483</v>
      </c>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0"/>
      <c r="B286" s="400"/>
      <c r="C286" s="400"/>
      <c r="D286" s="400"/>
      <c r="E286" s="400"/>
      <c r="F286" s="400"/>
      <c r="G286" s="96"/>
    </row>
    <row r="287" spans="1:7" ht="31.5" customHeight="1" x14ac:dyDescent="0.4">
      <c r="A287" s="401" t="s">
        <v>304</v>
      </c>
      <c r="B287" s="401"/>
      <c r="C287" s="401"/>
      <c r="D287" s="401"/>
      <c r="E287" s="401"/>
      <c r="F287" s="401"/>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2</v>
      </c>
      <c r="C295" s="104"/>
      <c r="D295" s="319">
        <v>1</v>
      </c>
      <c r="E295" s="353"/>
      <c r="F295" s="353"/>
      <c r="G295" s="96"/>
    </row>
    <row r="296" spans="1:7" ht="21" x14ac:dyDescent="0.4">
      <c r="A296" s="123" t="s">
        <v>34</v>
      </c>
      <c r="B296" s="123"/>
      <c r="C296" s="123"/>
      <c r="D296" s="123">
        <f>SUM(B265:C285,B288:C295)</f>
        <v>19</v>
      </c>
      <c r="E296" s="90"/>
      <c r="F296" s="96"/>
      <c r="G296" s="96"/>
    </row>
    <row r="297" spans="1:7" ht="21" x14ac:dyDescent="0.4">
      <c r="A297" s="108" t="s">
        <v>33</v>
      </c>
      <c r="B297" s="109"/>
      <c r="C297" s="110"/>
      <c r="D297" s="111">
        <f>D296/(COUNT(B265:C285,B288:C295)*2)</f>
        <v>0.30645161290322581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35</v>
      </c>
      <c r="E299" s="90"/>
      <c r="F299" s="96"/>
      <c r="G299" s="96"/>
    </row>
    <row r="300" spans="1:7" ht="22.5" x14ac:dyDescent="0.45">
      <c r="A300" s="326" t="s">
        <v>424</v>
      </c>
      <c r="B300" s="153"/>
      <c r="C300" s="154"/>
      <c r="D300" s="127">
        <f>D299/(COUNT(B253:C260,B265:C285,B288:C295)*2)</f>
        <v>0.44871794871794873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43650</v>
      </c>
      <c r="B303" s="96"/>
      <c r="C303" s="96"/>
      <c r="D303" s="96"/>
      <c r="E303" s="90"/>
      <c r="F303" s="96"/>
      <c r="G303" s="96"/>
    </row>
    <row r="304" spans="1:7" ht="21" x14ac:dyDescent="0.4">
      <c r="A304" s="372" t="s">
        <v>28</v>
      </c>
      <c r="B304" s="373" t="s">
        <v>29</v>
      </c>
      <c r="C304" s="373"/>
      <c r="D304" s="373" t="s">
        <v>42</v>
      </c>
      <c r="E304" s="374" t="s">
        <v>264</v>
      </c>
      <c r="F304" s="374" t="s">
        <v>295</v>
      </c>
      <c r="G304" s="96"/>
    </row>
    <row r="305" spans="1:7" ht="21" x14ac:dyDescent="0.4">
      <c r="A305" s="372"/>
      <c r="B305" s="100" t="s">
        <v>32</v>
      </c>
      <c r="C305" s="100" t="s">
        <v>31</v>
      </c>
      <c r="D305" s="373"/>
      <c r="E305" s="374"/>
      <c r="F305" s="374"/>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5"/>
      <c r="F320" s="105"/>
      <c r="G320" s="96"/>
    </row>
    <row r="321" spans="1:7" ht="42" x14ac:dyDescent="0.4">
      <c r="A321" s="103" t="s">
        <v>134</v>
      </c>
      <c r="B321" s="104">
        <v>2</v>
      </c>
      <c r="C321" s="118"/>
      <c r="D321" s="141"/>
      <c r="E321" s="105"/>
      <c r="F321" s="105"/>
      <c r="G321" s="96"/>
    </row>
    <row r="322" spans="1:7" ht="105" x14ac:dyDescent="0.45">
      <c r="A322" s="170" t="s">
        <v>309</v>
      </c>
      <c r="B322" s="104">
        <v>1</v>
      </c>
      <c r="C322" s="118" t="str">
        <f>IF(B322=0, -10, "0")</f>
        <v>0</v>
      </c>
      <c r="D322" s="156" t="s">
        <v>494</v>
      </c>
      <c r="E322" s="105" t="s">
        <v>495</v>
      </c>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84" x14ac:dyDescent="0.4">
      <c r="A332" s="173" t="s">
        <v>58</v>
      </c>
      <c r="B332" s="104">
        <v>0</v>
      </c>
      <c r="C332" s="118">
        <f>IF(B332=0, -10, "0")</f>
        <v>-10</v>
      </c>
      <c r="D332" s="172" t="s">
        <v>489</v>
      </c>
      <c r="E332" s="105" t="s">
        <v>481</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42" x14ac:dyDescent="0.4">
      <c r="A336" s="103" t="s">
        <v>384</v>
      </c>
      <c r="B336" s="104">
        <v>1</v>
      </c>
      <c r="C336" s="166"/>
      <c r="D336" s="105" t="s">
        <v>468</v>
      </c>
      <c r="E336" s="105" t="s">
        <v>469</v>
      </c>
      <c r="F336" s="105"/>
      <c r="G336" s="96"/>
    </row>
    <row r="337" spans="1:7" ht="65.25" customHeight="1" x14ac:dyDescent="0.4">
      <c r="A337" s="103" t="s">
        <v>367</v>
      </c>
      <c r="B337" s="104">
        <v>0</v>
      </c>
      <c r="C337" s="104"/>
      <c r="D337" s="106" t="s">
        <v>482</v>
      </c>
      <c r="E337" s="105" t="s">
        <v>490</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22</v>
      </c>
      <c r="E339" s="90"/>
      <c r="F339" s="96"/>
      <c r="G339" s="96"/>
    </row>
    <row r="340" spans="1:7" ht="21" x14ac:dyDescent="0.4">
      <c r="A340" s="108" t="s">
        <v>33</v>
      </c>
      <c r="B340" s="109"/>
      <c r="C340" s="110"/>
      <c r="D340" s="111">
        <f>D339/(COUNT(B320:C338)*2)</f>
        <v>0.55000000000000004</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4"/>
      <c r="B352" s="404"/>
      <c r="C352" s="404"/>
      <c r="D352" s="404"/>
      <c r="E352" s="404"/>
      <c r="F352" s="404"/>
      <c r="G352" s="404"/>
    </row>
    <row r="353" spans="1:7" ht="32.25" customHeight="1" x14ac:dyDescent="0.4">
      <c r="A353" s="405" t="s">
        <v>304</v>
      </c>
      <c r="B353" s="405"/>
      <c r="C353" s="405"/>
      <c r="D353" s="405"/>
      <c r="E353" s="405"/>
      <c r="F353" s="405"/>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105" x14ac:dyDescent="0.4">
      <c r="A357" s="152" t="s">
        <v>363</v>
      </c>
      <c r="B357" s="104">
        <v>1</v>
      </c>
      <c r="C357" s="104"/>
      <c r="D357" s="131" t="s">
        <v>471</v>
      </c>
      <c r="E357" s="105" t="s">
        <v>491</v>
      </c>
      <c r="F357" s="105"/>
      <c r="G357" s="96"/>
    </row>
    <row r="358" spans="1:7" ht="105" x14ac:dyDescent="0.4">
      <c r="A358" s="139" t="s">
        <v>311</v>
      </c>
      <c r="B358" s="104">
        <v>0</v>
      </c>
      <c r="C358" s="104">
        <f>IF(B358=0, -5, "0")</f>
        <v>-5</v>
      </c>
      <c r="D358" s="131" t="s">
        <v>492</v>
      </c>
      <c r="E358" s="105" t="s">
        <v>474</v>
      </c>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0.58299999999999996</v>
      </c>
      <c r="E361" s="353"/>
      <c r="F361" s="353"/>
      <c r="G361" s="96"/>
    </row>
    <row r="362" spans="1:7" ht="21" x14ac:dyDescent="0.4">
      <c r="A362" s="108" t="s">
        <v>34</v>
      </c>
      <c r="B362" s="108"/>
      <c r="C362" s="108"/>
      <c r="D362" s="108">
        <f>SUM(B343:C351,B354:C361)</f>
        <v>23</v>
      </c>
      <c r="E362" s="90"/>
      <c r="F362" s="96"/>
      <c r="G362" s="96"/>
    </row>
    <row r="363" spans="1:7" ht="21" x14ac:dyDescent="0.4">
      <c r="A363" s="108" t="s">
        <v>33</v>
      </c>
      <c r="B363" s="109"/>
      <c r="C363" s="110"/>
      <c r="D363" s="111">
        <f>D362/(COUNT(B343:C351,B354:C361)*2)</f>
        <v>0.67647058823529416</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61</v>
      </c>
      <c r="E365" s="90"/>
      <c r="F365" s="96"/>
      <c r="G365" s="96"/>
    </row>
    <row r="366" spans="1:7" ht="22.5" x14ac:dyDescent="0.45">
      <c r="A366" s="177" t="s">
        <v>426</v>
      </c>
      <c r="B366" s="178"/>
      <c r="C366" s="179"/>
      <c r="D366" s="180">
        <f>D365/(COUNT(B320:C338,B343:C351,B308:C315,B354:C361)*2)</f>
        <v>0.67777777777777781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43650</v>
      </c>
      <c r="B369" s="96"/>
      <c r="C369" s="96"/>
      <c r="D369" s="96"/>
      <c r="E369" s="90"/>
      <c r="F369" s="96"/>
      <c r="G369" s="96"/>
    </row>
    <row r="370" spans="1:7" ht="21" x14ac:dyDescent="0.4">
      <c r="A370" s="372" t="s">
        <v>28</v>
      </c>
      <c r="B370" s="373" t="s">
        <v>29</v>
      </c>
      <c r="C370" s="373"/>
      <c r="D370" s="373" t="s">
        <v>42</v>
      </c>
      <c r="E370" s="374" t="s">
        <v>264</v>
      </c>
      <c r="F370" s="374" t="s">
        <v>295</v>
      </c>
      <c r="G370" s="96"/>
    </row>
    <row r="371" spans="1:7" ht="21" x14ac:dyDescent="0.4">
      <c r="A371" s="372"/>
      <c r="B371" s="100" t="s">
        <v>32</v>
      </c>
      <c r="C371" s="100" t="s">
        <v>31</v>
      </c>
      <c r="D371" s="373"/>
      <c r="E371" s="374"/>
      <c r="F371" s="374"/>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5"/>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62.25" customHeight="1" x14ac:dyDescent="0.4">
      <c r="A389" s="135" t="s">
        <v>355</v>
      </c>
      <c r="B389" s="104">
        <v>1</v>
      </c>
      <c r="C389" s="104"/>
      <c r="D389" s="96" t="s">
        <v>493</v>
      </c>
      <c r="E389" s="105" t="s">
        <v>537</v>
      </c>
      <c r="F389" s="105"/>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84" x14ac:dyDescent="0.4">
      <c r="A392" s="103" t="s">
        <v>222</v>
      </c>
      <c r="B392" s="104">
        <v>1</v>
      </c>
      <c r="C392" s="104"/>
      <c r="D392" s="156" t="s">
        <v>546</v>
      </c>
      <c r="E392" s="105" t="s">
        <v>556</v>
      </c>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87.75" customHeight="1" x14ac:dyDescent="0.4">
      <c r="A397" s="187" t="s">
        <v>457</v>
      </c>
      <c r="B397" s="104">
        <v>1</v>
      </c>
      <c r="C397" s="118" t="str">
        <f>IF(B397=0, -10, "0")</f>
        <v>0</v>
      </c>
      <c r="D397" s="156" t="s">
        <v>557</v>
      </c>
      <c r="E397" s="105" t="s">
        <v>496</v>
      </c>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46.75" customHeight="1" x14ac:dyDescent="0.4">
      <c r="A402" s="173" t="s">
        <v>132</v>
      </c>
      <c r="B402" s="104">
        <v>0</v>
      </c>
      <c r="C402" s="118">
        <f>IF(B402=0, -10, "0")</f>
        <v>-10</v>
      </c>
      <c r="D402" s="486" t="s">
        <v>558</v>
      </c>
      <c r="E402" s="105" t="s">
        <v>559</v>
      </c>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384</v>
      </c>
      <c r="B406" s="104">
        <v>1</v>
      </c>
      <c r="C406" s="166"/>
      <c r="D406" s="156" t="s">
        <v>468</v>
      </c>
      <c r="E406" s="105" t="s">
        <v>469</v>
      </c>
      <c r="F406" s="105"/>
      <c r="G406" s="96"/>
    </row>
    <row r="407" spans="1:7" ht="63" x14ac:dyDescent="0.4">
      <c r="A407" s="103" t="s">
        <v>148</v>
      </c>
      <c r="B407" s="104">
        <v>0</v>
      </c>
      <c r="C407" s="104"/>
      <c r="D407" s="156" t="s">
        <v>482</v>
      </c>
      <c r="E407" s="105" t="s">
        <v>490</v>
      </c>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2"/>
      <c r="B410" s="385"/>
      <c r="C410" s="385"/>
      <c r="D410" s="385"/>
      <c r="E410" s="385"/>
      <c r="F410" s="385"/>
      <c r="G410" s="385"/>
    </row>
    <row r="411" spans="1:7" ht="24.75" x14ac:dyDescent="0.4">
      <c r="A411" s="403" t="s">
        <v>313</v>
      </c>
      <c r="B411" s="403"/>
      <c r="C411" s="403"/>
      <c r="D411" s="403"/>
      <c r="E411" s="403"/>
      <c r="F411" s="403"/>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105" x14ac:dyDescent="0.4">
      <c r="A417" s="139" t="s">
        <v>311</v>
      </c>
      <c r="B417" s="104">
        <v>0</v>
      </c>
      <c r="C417" s="104">
        <f>IF(B417=0, -5, "0")</f>
        <v>-5</v>
      </c>
      <c r="D417" s="156" t="s">
        <v>497</v>
      </c>
      <c r="E417" s="105" t="s">
        <v>498</v>
      </c>
      <c r="F417" s="105"/>
      <c r="G417" s="96"/>
    </row>
    <row r="418" spans="1:7" ht="21" x14ac:dyDescent="0.4">
      <c r="A418" s="152" t="s">
        <v>321</v>
      </c>
      <c r="B418" s="104" t="s">
        <v>30</v>
      </c>
      <c r="C418" s="104"/>
      <c r="D418" s="156"/>
      <c r="E418" s="106"/>
      <c r="F418" s="105"/>
      <c r="G418" s="96"/>
    </row>
    <row r="419" spans="1:7" ht="86.25" customHeight="1" x14ac:dyDescent="0.4">
      <c r="A419" s="190" t="s">
        <v>427</v>
      </c>
      <c r="B419" s="104">
        <v>2</v>
      </c>
      <c r="C419" s="104"/>
      <c r="D419" s="319">
        <v>1</v>
      </c>
      <c r="E419" s="353"/>
      <c r="F419" s="353"/>
      <c r="G419" s="96"/>
    </row>
    <row r="420" spans="1:7" ht="21" x14ac:dyDescent="0.4">
      <c r="A420" s="108" t="s">
        <v>34</v>
      </c>
      <c r="B420" s="108"/>
      <c r="C420" s="108"/>
      <c r="D420" s="108">
        <f>SUM(B389:C409,B412:C419)</f>
        <v>31</v>
      </c>
      <c r="E420" s="90"/>
      <c r="F420" s="96"/>
      <c r="G420" s="96"/>
    </row>
    <row r="421" spans="1:7" ht="21" x14ac:dyDescent="0.4">
      <c r="A421" s="108" t="s">
        <v>33</v>
      </c>
      <c r="B421" s="109"/>
      <c r="C421" s="110"/>
      <c r="D421" s="111">
        <f>D420/(COUNT(B389:C409,B412:C419)*2)</f>
        <v>0.51666666666666672</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53</v>
      </c>
      <c r="E423" s="90"/>
      <c r="F423" s="96"/>
      <c r="G423" s="96"/>
    </row>
    <row r="424" spans="1:7" ht="22.5" x14ac:dyDescent="0.45">
      <c r="A424" s="326" t="s">
        <v>429</v>
      </c>
      <c r="B424" s="153"/>
      <c r="C424" s="154"/>
      <c r="D424" s="127">
        <f>D423/(COUNT(B374:C384,B389:C409,B412:C419)*2)</f>
        <v>0.64634146341463417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43650</v>
      </c>
      <c r="B427" s="96"/>
      <c r="C427" s="96"/>
      <c r="D427" s="96"/>
      <c r="E427" s="90"/>
      <c r="F427" s="96"/>
      <c r="G427" s="96"/>
    </row>
    <row r="428" spans="1:7" ht="21" x14ac:dyDescent="0.4">
      <c r="A428" s="372" t="s">
        <v>28</v>
      </c>
      <c r="B428" s="373" t="s">
        <v>29</v>
      </c>
      <c r="C428" s="373"/>
      <c r="D428" s="373" t="s">
        <v>42</v>
      </c>
      <c r="E428" s="374" t="s">
        <v>264</v>
      </c>
      <c r="F428" s="374" t="s">
        <v>295</v>
      </c>
      <c r="G428" s="96"/>
    </row>
    <row r="429" spans="1:7" ht="21" x14ac:dyDescent="0.4">
      <c r="A429" s="372"/>
      <c r="B429" s="100" t="s">
        <v>32</v>
      </c>
      <c r="C429" s="100" t="s">
        <v>31</v>
      </c>
      <c r="D429" s="373"/>
      <c r="E429" s="374"/>
      <c r="F429" s="374"/>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5"/>
      <c r="F445" s="105"/>
      <c r="G445" s="96"/>
    </row>
    <row r="446" spans="1:7" ht="21" x14ac:dyDescent="0.4">
      <c r="A446" s="103" t="s">
        <v>5</v>
      </c>
      <c r="B446" s="104">
        <v>2</v>
      </c>
      <c r="C446" s="104"/>
      <c r="D446" s="135"/>
      <c r="E446" s="106"/>
      <c r="F446" s="105"/>
      <c r="G446" s="96"/>
    </row>
    <row r="447" spans="1:7" ht="63" x14ac:dyDescent="0.4">
      <c r="A447" s="174" t="s">
        <v>351</v>
      </c>
      <c r="B447" s="104">
        <v>1</v>
      </c>
      <c r="C447" s="118" t="str">
        <f>IF(B447=0, -5, "0")</f>
        <v>0</v>
      </c>
      <c r="D447" s="105" t="s">
        <v>560</v>
      </c>
      <c r="E447" s="106" t="s">
        <v>499</v>
      </c>
      <c r="F447" s="105"/>
      <c r="G447" s="96"/>
    </row>
    <row r="448" spans="1:7" ht="21" x14ac:dyDescent="0.4">
      <c r="A448" s="174" t="s">
        <v>352</v>
      </c>
      <c r="B448" s="104">
        <v>2</v>
      </c>
      <c r="C448" s="140" t="str">
        <f>IF(B448=0, -5, "0")</f>
        <v>0</v>
      </c>
      <c r="D448" s="105"/>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3" t="s">
        <v>304</v>
      </c>
      <c r="B459" s="403"/>
      <c r="C459" s="403"/>
      <c r="D459" s="403"/>
      <c r="E459" s="403"/>
      <c r="F459" s="403"/>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2</v>
      </c>
      <c r="C466" s="104"/>
      <c r="D466" s="319">
        <v>1</v>
      </c>
      <c r="E466" s="353"/>
      <c r="F466" s="353"/>
      <c r="G466" s="96"/>
    </row>
    <row r="467" spans="1:7" ht="21" x14ac:dyDescent="0.4">
      <c r="A467" s="108" t="s">
        <v>34</v>
      </c>
      <c r="B467" s="123"/>
      <c r="C467" s="123"/>
      <c r="D467" s="197">
        <f>SUM(B444:C457,B460:C466)</f>
        <v>39</v>
      </c>
      <c r="E467" s="90"/>
      <c r="F467" s="96"/>
      <c r="G467" s="96"/>
    </row>
    <row r="468" spans="1:7" ht="21" x14ac:dyDescent="0.4">
      <c r="A468" s="108" t="s">
        <v>33</v>
      </c>
      <c r="B468" s="109"/>
      <c r="C468" s="110"/>
      <c r="D468" s="111">
        <f>D467/(COUNT(B444:C457,B460:C466)*2)</f>
        <v>0.97499999999999998</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55</v>
      </c>
      <c r="E470" s="90"/>
      <c r="F470" s="96"/>
      <c r="G470" s="96"/>
    </row>
    <row r="471" spans="1:7" ht="22.5" x14ac:dyDescent="0.45">
      <c r="A471" s="326" t="s">
        <v>432</v>
      </c>
      <c r="B471" s="153"/>
      <c r="C471" s="154"/>
      <c r="D471" s="127">
        <f>D470/(COUNT(B444:C457,B432:C439,B460:C466)*2)</f>
        <v>0.9821428571428571</v>
      </c>
      <c r="E471" s="90"/>
      <c r="F471" s="96"/>
      <c r="G471" s="96"/>
    </row>
    <row r="472" spans="1:7" ht="21" x14ac:dyDescent="0.4">
      <c r="A472" s="128"/>
      <c r="B472" s="96"/>
      <c r="C472" s="96"/>
      <c r="D472" s="96"/>
      <c r="E472" s="90"/>
      <c r="F472" s="96"/>
      <c r="G472" s="96"/>
    </row>
    <row r="473" spans="1:7" ht="24.75" x14ac:dyDescent="0.4">
      <c r="A473" s="409" t="s">
        <v>405</v>
      </c>
      <c r="B473" s="409"/>
      <c r="C473" s="409"/>
      <c r="D473" s="409"/>
      <c r="E473" s="409"/>
      <c r="F473" s="409"/>
      <c r="G473" s="96"/>
    </row>
    <row r="474" spans="1:7" ht="21" customHeight="1" x14ac:dyDescent="0.4">
      <c r="A474" s="191">
        <f>B11</f>
        <v>43650</v>
      </c>
      <c r="F474" s="2"/>
      <c r="G474" s="96"/>
    </row>
    <row r="475" spans="1:7" ht="21" x14ac:dyDescent="0.4">
      <c r="A475" s="410" t="s">
        <v>28</v>
      </c>
      <c r="B475" s="411" t="s">
        <v>29</v>
      </c>
      <c r="C475" s="411"/>
      <c r="D475" s="411" t="s">
        <v>42</v>
      </c>
      <c r="E475" s="412" t="s">
        <v>264</v>
      </c>
      <c r="F475" s="412" t="s">
        <v>295</v>
      </c>
      <c r="G475" s="96"/>
    </row>
    <row r="476" spans="1:7" ht="21" x14ac:dyDescent="0.4">
      <c r="A476" s="410"/>
      <c r="B476" s="254" t="s">
        <v>32</v>
      </c>
      <c r="C476" s="254" t="s">
        <v>31</v>
      </c>
      <c r="D476" s="411"/>
      <c r="E476" s="412"/>
      <c r="F476" s="412"/>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6"/>
      <c r="B507" s="406"/>
      <c r="C507" s="406"/>
      <c r="D507" s="406"/>
      <c r="E507" s="406"/>
      <c r="F507" s="406"/>
      <c r="G507" s="406"/>
    </row>
    <row r="508" spans="1:7" ht="26.25" customHeight="1" x14ac:dyDescent="0.5">
      <c r="A508" s="288" t="s">
        <v>304</v>
      </c>
      <c r="B508" s="407"/>
      <c r="C508" s="407"/>
      <c r="D508" s="407"/>
      <c r="E508" s="407"/>
      <c r="F508" s="407"/>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08" t="s">
        <v>97</v>
      </c>
      <c r="B520" s="408"/>
      <c r="C520" s="408"/>
      <c r="D520" s="408"/>
      <c r="E520" s="408"/>
      <c r="F520" s="408"/>
      <c r="G520" s="96"/>
    </row>
    <row r="521" spans="1:7" ht="22.5" customHeight="1" x14ac:dyDescent="0.4">
      <c r="A521" s="191">
        <f>B11</f>
        <v>43650</v>
      </c>
      <c r="B521" s="96"/>
      <c r="C521" s="96"/>
      <c r="D521" s="114"/>
      <c r="E521" s="114"/>
      <c r="F521" s="114"/>
      <c r="G521" s="96"/>
    </row>
    <row r="522" spans="1:7" ht="21" x14ac:dyDescent="0.4">
      <c r="A522" s="418" t="s">
        <v>28</v>
      </c>
      <c r="B522" s="420" t="s">
        <v>29</v>
      </c>
      <c r="C522" s="421"/>
      <c r="D522" s="373" t="s">
        <v>42</v>
      </c>
      <c r="E522" s="374" t="s">
        <v>264</v>
      </c>
      <c r="F522" s="374" t="s">
        <v>295</v>
      </c>
      <c r="G522" s="96"/>
    </row>
    <row r="523" spans="1:7" ht="21" x14ac:dyDescent="0.4">
      <c r="A523" s="419"/>
      <c r="B523" s="249" t="s">
        <v>32</v>
      </c>
      <c r="C523" s="250" t="s">
        <v>31</v>
      </c>
      <c r="D523" s="373"/>
      <c r="E523" s="374"/>
      <c r="F523" s="374"/>
      <c r="G523" s="96"/>
    </row>
    <row r="524" spans="1:7" ht="22.5" x14ac:dyDescent="0.4">
      <c r="A524" s="286"/>
      <c r="B524" s="287"/>
      <c r="C524" s="287"/>
      <c r="D524" s="283"/>
      <c r="E524" s="324"/>
      <c r="F524" s="324"/>
      <c r="G524" s="96"/>
    </row>
    <row r="525" spans="1:7" ht="24.75" x14ac:dyDescent="0.4">
      <c r="A525" s="289" t="s">
        <v>17</v>
      </c>
      <c r="B525" s="251"/>
      <c r="C525" s="422"/>
      <c r="D525" s="422"/>
      <c r="E525" s="422"/>
      <c r="F525" s="423"/>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3" t="s">
        <v>34</v>
      </c>
      <c r="B532" s="394"/>
      <c r="C532" s="395"/>
      <c r="D532" s="315">
        <f>SUM(B526:C531)</f>
        <v>12</v>
      </c>
      <c r="E532" s="202"/>
      <c r="F532" s="202"/>
      <c r="G532" s="96"/>
    </row>
    <row r="533" spans="1:7" ht="21" customHeight="1" x14ac:dyDescent="0.4">
      <c r="A533" s="393" t="s">
        <v>33</v>
      </c>
      <c r="B533" s="394"/>
      <c r="C533" s="395"/>
      <c r="D533" s="298">
        <f>D532/(COUNT(B526:C531)*2)</f>
        <v>1</v>
      </c>
      <c r="E533" s="202"/>
      <c r="F533" s="202"/>
      <c r="G533" s="96"/>
    </row>
    <row r="534" spans="1:7" ht="21" x14ac:dyDescent="0.4">
      <c r="A534" s="371"/>
      <c r="B534" s="371"/>
      <c r="C534" s="371"/>
      <c r="D534" s="371"/>
      <c r="E534" s="371"/>
      <c r="F534" s="371"/>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63" x14ac:dyDescent="0.4">
      <c r="A537" s="103" t="s">
        <v>202</v>
      </c>
      <c r="B537" s="104">
        <v>1</v>
      </c>
      <c r="C537" s="104"/>
      <c r="D537" s="209" t="s">
        <v>500</v>
      </c>
      <c r="E537" s="209" t="s">
        <v>501</v>
      </c>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3"/>
      <c r="B546" s="404"/>
      <c r="C546" s="404"/>
      <c r="D546" s="404"/>
      <c r="E546" s="404"/>
      <c r="F546" s="404"/>
      <c r="G546" s="404"/>
    </row>
    <row r="547" spans="1:7" ht="35.25" customHeight="1" x14ac:dyDescent="0.4">
      <c r="A547" s="290" t="s">
        <v>304</v>
      </c>
      <c r="B547" s="265"/>
      <c r="C547" s="414"/>
      <c r="D547" s="414"/>
      <c r="E547" s="414"/>
      <c r="F547" s="415"/>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2</v>
      </c>
      <c r="C555" s="104"/>
      <c r="D555" s="319">
        <v>1</v>
      </c>
      <c r="E555" s="353"/>
      <c r="F555" s="353"/>
      <c r="G555" s="96"/>
    </row>
    <row r="556" spans="1:7" ht="21" x14ac:dyDescent="0.4">
      <c r="A556" s="416" t="s">
        <v>34</v>
      </c>
      <c r="B556" s="416"/>
      <c r="C556" s="417"/>
      <c r="D556" s="327">
        <f>SUM(B548:C555,B536:C545)</f>
        <v>33</v>
      </c>
      <c r="E556" s="90"/>
      <c r="F556" s="96"/>
      <c r="G556" s="96"/>
    </row>
    <row r="557" spans="1:7" ht="21" x14ac:dyDescent="0.4">
      <c r="A557" s="416" t="s">
        <v>33</v>
      </c>
      <c r="B557" s="416"/>
      <c r="C557" s="416"/>
      <c r="D557" s="298">
        <f>D556/(COUNT(B548:C555,B536:C545)*2)</f>
        <v>0.97058823529411764</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45</v>
      </c>
      <c r="E559" s="90"/>
      <c r="F559" s="96"/>
      <c r="G559" s="96"/>
    </row>
    <row r="560" spans="1:7" ht="21" customHeight="1" x14ac:dyDescent="0.45">
      <c r="A560" s="326" t="s">
        <v>436</v>
      </c>
      <c r="B560" s="153"/>
      <c r="C560" s="154"/>
      <c r="D560" s="127">
        <f>D559/(COUNT(B536:C545,B526:C531,B548:C555)*2)</f>
        <v>0.97826086956521741</v>
      </c>
      <c r="E560" s="239"/>
      <c r="F560" s="239"/>
      <c r="G560" s="96"/>
    </row>
    <row r="561" spans="1:7" ht="21" customHeight="1" x14ac:dyDescent="0.4">
      <c r="A561" s="128"/>
      <c r="B561" s="96"/>
      <c r="C561" s="96"/>
      <c r="D561" s="96"/>
      <c r="E561" s="90"/>
      <c r="F561" s="96"/>
      <c r="G561" s="96"/>
    </row>
    <row r="562" spans="1:7" ht="21" x14ac:dyDescent="0.4">
      <c r="A562" s="371"/>
      <c r="B562" s="371"/>
      <c r="C562" s="371"/>
      <c r="D562" s="371"/>
      <c r="E562" s="371"/>
      <c r="F562" s="371"/>
      <c r="G562" s="96"/>
    </row>
    <row r="563" spans="1:7" ht="22.5" x14ac:dyDescent="0.45">
      <c r="A563" s="432" t="s">
        <v>19</v>
      </c>
      <c r="B563" s="432"/>
      <c r="C563" s="432"/>
      <c r="D563" s="432"/>
      <c r="E563" s="432"/>
      <c r="F563" s="432"/>
      <c r="G563" s="96"/>
    </row>
    <row r="564" spans="1:7" ht="22.5" x14ac:dyDescent="0.4">
      <c r="A564" s="198">
        <f>B11</f>
        <v>43650</v>
      </c>
      <c r="B564" s="96"/>
      <c r="C564" s="96"/>
      <c r="D564" s="280"/>
      <c r="E564" s="280"/>
      <c r="F564" s="280"/>
      <c r="G564" s="96"/>
    </row>
    <row r="565" spans="1:7" ht="21" x14ac:dyDescent="0.4">
      <c r="A565" s="410" t="s">
        <v>28</v>
      </c>
      <c r="B565" s="411" t="s">
        <v>29</v>
      </c>
      <c r="C565" s="411"/>
      <c r="D565" s="411" t="s">
        <v>42</v>
      </c>
      <c r="E565" s="412" t="s">
        <v>264</v>
      </c>
      <c r="F565" s="412" t="s">
        <v>295</v>
      </c>
      <c r="G565" s="96"/>
    </row>
    <row r="566" spans="1:7" ht="21" x14ac:dyDescent="0.4">
      <c r="A566" s="410"/>
      <c r="B566" s="254" t="s">
        <v>32</v>
      </c>
      <c r="C566" s="254" t="s">
        <v>31</v>
      </c>
      <c r="D566" s="411"/>
      <c r="E566" s="412"/>
      <c r="F566" s="412"/>
      <c r="G566" s="96"/>
    </row>
    <row r="567" spans="1:7" ht="22.5" x14ac:dyDescent="0.4">
      <c r="A567" s="291"/>
      <c r="B567" s="292"/>
      <c r="C567" s="292"/>
      <c r="D567" s="292"/>
      <c r="E567" s="268"/>
      <c r="F567" s="293"/>
      <c r="G567" s="96"/>
    </row>
    <row r="568" spans="1:7" ht="24.75" x14ac:dyDescent="0.4">
      <c r="A568" s="424" t="s">
        <v>10</v>
      </c>
      <c r="B568" s="425"/>
      <c r="C568" s="425"/>
      <c r="D568" s="425"/>
      <c r="E568" s="425"/>
      <c r="F568" s="426"/>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6" t="s">
        <v>34</v>
      </c>
      <c r="B578" s="416"/>
      <c r="C578" s="417"/>
      <c r="D578" s="327">
        <f>SUM(B569:C577)</f>
        <v>18</v>
      </c>
      <c r="E578" s="90"/>
      <c r="F578" s="96"/>
      <c r="G578" s="96"/>
    </row>
    <row r="579" spans="1:7" ht="21" x14ac:dyDescent="0.4">
      <c r="A579" s="416" t="s">
        <v>33</v>
      </c>
      <c r="B579" s="416"/>
      <c r="C579" s="416"/>
      <c r="D579" s="298">
        <f>D578/(COUNT(B569:C577)*2)</f>
        <v>1</v>
      </c>
      <c r="E579" s="90"/>
      <c r="F579" s="96"/>
      <c r="G579" s="96"/>
    </row>
    <row r="580" spans="1:7" ht="21" x14ac:dyDescent="0.4">
      <c r="A580" s="299"/>
      <c r="B580" s="300"/>
      <c r="C580" s="300"/>
      <c r="D580" s="301"/>
      <c r="E580" s="90"/>
      <c r="F580" s="96"/>
      <c r="G580" s="96"/>
    </row>
    <row r="581" spans="1:7" ht="39.75" customHeight="1" x14ac:dyDescent="0.4">
      <c r="A581" s="427" t="s">
        <v>23</v>
      </c>
      <c r="B581" s="428"/>
      <c r="C581" s="428"/>
      <c r="D581" s="428"/>
      <c r="E581" s="428"/>
      <c r="F581" s="429"/>
      <c r="G581" s="96"/>
    </row>
    <row r="582" spans="1:7" ht="63" x14ac:dyDescent="0.4">
      <c r="A582" s="103" t="s">
        <v>87</v>
      </c>
      <c r="B582" s="104">
        <v>1</v>
      </c>
      <c r="C582" s="104"/>
      <c r="D582" s="105" t="s">
        <v>502</v>
      </c>
      <c r="E582" s="105" t="s">
        <v>478</v>
      </c>
      <c r="F582" s="105"/>
      <c r="G582" s="96"/>
    </row>
    <row r="583" spans="1:7" ht="151.5" customHeight="1" x14ac:dyDescent="0.45">
      <c r="A583" s="184" t="s">
        <v>7</v>
      </c>
      <c r="B583" s="104">
        <v>0</v>
      </c>
      <c r="C583" s="118">
        <f>IF(B583=0, -10, "0")</f>
        <v>-10</v>
      </c>
      <c r="D583" s="141" t="s">
        <v>561</v>
      </c>
      <c r="E583" s="105" t="s">
        <v>503</v>
      </c>
      <c r="F583" s="105"/>
      <c r="G583" s="96"/>
    </row>
    <row r="584" spans="1:7" ht="22.5" customHeight="1" x14ac:dyDescent="0.4">
      <c r="A584" s="103" t="s">
        <v>112</v>
      </c>
      <c r="B584" s="104">
        <v>2</v>
      </c>
      <c r="C584" s="104"/>
      <c r="D584" s="141"/>
      <c r="E584" s="106"/>
      <c r="F584" s="105"/>
      <c r="G584" s="96"/>
    </row>
    <row r="585" spans="1:7" ht="147" x14ac:dyDescent="0.4">
      <c r="A585" s="103" t="s">
        <v>184</v>
      </c>
      <c r="B585" s="104">
        <v>0</v>
      </c>
      <c r="C585" s="104"/>
      <c r="D585" s="241" t="s">
        <v>504</v>
      </c>
      <c r="E585" s="241" t="s">
        <v>505</v>
      </c>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0" t="s">
        <v>370</v>
      </c>
      <c r="B588" s="431"/>
      <c r="C588" s="431"/>
      <c r="D588" s="431"/>
      <c r="E588" s="431"/>
      <c r="F588" s="431"/>
      <c r="G588" s="431"/>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0</v>
      </c>
      <c r="C595" s="104"/>
      <c r="D595" s="319">
        <v>0</v>
      </c>
      <c r="E595" s="353"/>
      <c r="F595" s="353"/>
      <c r="G595" s="96"/>
    </row>
    <row r="596" spans="1:7" ht="21" x14ac:dyDescent="0.4">
      <c r="A596" s="416" t="s">
        <v>34</v>
      </c>
      <c r="B596" s="416"/>
      <c r="C596" s="417"/>
      <c r="D596" s="327">
        <f>SUM(B589:C595,B582:C587)</f>
        <v>9</v>
      </c>
      <c r="E596" s="90"/>
      <c r="F596" s="96"/>
      <c r="G596" s="96"/>
    </row>
    <row r="597" spans="1:7" ht="21" x14ac:dyDescent="0.4">
      <c r="A597" s="416" t="s">
        <v>33</v>
      </c>
      <c r="B597" s="416"/>
      <c r="C597" s="416"/>
      <c r="D597" s="298">
        <f>D596/(COUNT(B582:C587,B589:C595)*2)</f>
        <v>0.32142857142857145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27</v>
      </c>
      <c r="E599" s="239"/>
      <c r="F599" s="239"/>
      <c r="G599" s="96"/>
    </row>
    <row r="600" spans="1:7" ht="22.5" x14ac:dyDescent="0.45">
      <c r="A600" s="438" t="s">
        <v>168</v>
      </c>
      <c r="B600" s="439"/>
      <c r="C600" s="440"/>
      <c r="D600" s="127">
        <f>D599/(COUNT(B569:C577,B589:C595,B582:C587)*2)</f>
        <v>0.58695652173913049</v>
      </c>
      <c r="E600" s="90"/>
      <c r="F600" s="96"/>
      <c r="G600" s="96"/>
    </row>
    <row r="601" spans="1:7" ht="21" x14ac:dyDescent="0.4">
      <c r="A601" s="128"/>
      <c r="B601" s="96"/>
      <c r="C601" s="96"/>
      <c r="G601" s="96"/>
    </row>
    <row r="602" spans="1:7" ht="19.5" customHeight="1" x14ac:dyDescent="0.45">
      <c r="A602" s="432" t="s">
        <v>8</v>
      </c>
      <c r="B602" s="432"/>
      <c r="C602" s="432"/>
      <c r="D602" s="432"/>
      <c r="E602" s="432"/>
      <c r="F602" s="432"/>
      <c r="G602" s="96"/>
    </row>
    <row r="603" spans="1:7" ht="22.5" x14ac:dyDescent="0.4">
      <c r="A603" s="129">
        <f>B11</f>
        <v>43650</v>
      </c>
      <c r="B603" s="96"/>
      <c r="C603" s="96"/>
      <c r="D603" s="114"/>
      <c r="E603" s="114"/>
      <c r="F603" s="114"/>
      <c r="G603" s="96"/>
    </row>
    <row r="604" spans="1:7" ht="21" x14ac:dyDescent="0.4">
      <c r="A604" s="372" t="s">
        <v>28</v>
      </c>
      <c r="B604" s="373" t="s">
        <v>29</v>
      </c>
      <c r="C604" s="373"/>
      <c r="D604" s="373" t="s">
        <v>42</v>
      </c>
      <c r="E604" s="374" t="s">
        <v>264</v>
      </c>
      <c r="F604" s="374" t="s">
        <v>295</v>
      </c>
      <c r="G604" s="96"/>
    </row>
    <row r="605" spans="1:7" ht="18.75" customHeight="1" x14ac:dyDescent="0.4">
      <c r="A605" s="372"/>
      <c r="B605" s="100" t="s">
        <v>32</v>
      </c>
      <c r="C605" s="100" t="s">
        <v>31</v>
      </c>
      <c r="D605" s="373"/>
      <c r="E605" s="374"/>
      <c r="F605" s="374"/>
      <c r="G605" s="96"/>
    </row>
    <row r="606" spans="1:7" ht="18.75" customHeight="1" x14ac:dyDescent="0.4">
      <c r="A606" s="282"/>
      <c r="B606" s="283"/>
      <c r="C606" s="283"/>
      <c r="D606" s="283"/>
      <c r="E606" s="324"/>
      <c r="F606" s="324"/>
      <c r="G606" s="96"/>
    </row>
    <row r="607" spans="1:7" ht="24.75" x14ac:dyDescent="0.4">
      <c r="A607" s="284" t="s">
        <v>90</v>
      </c>
      <c r="B607" s="114"/>
      <c r="C607" s="433"/>
      <c r="D607" s="433"/>
      <c r="E607" s="433"/>
      <c r="F607" s="434"/>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6" t="s">
        <v>34</v>
      </c>
      <c r="B616" s="416"/>
      <c r="C616" s="416"/>
      <c r="D616" s="327">
        <f>SUM(B608:C615)</f>
        <v>16</v>
      </c>
      <c r="E616" s="435"/>
      <c r="F616" s="400"/>
      <c r="G616" s="96"/>
    </row>
    <row r="617" spans="1:7" ht="21" x14ac:dyDescent="0.4">
      <c r="A617" s="416" t="s">
        <v>33</v>
      </c>
      <c r="B617" s="416"/>
      <c r="C617" s="416"/>
      <c r="D617" s="298">
        <f>D616/(COUNT(B608:C615)*2)</f>
        <v>1</v>
      </c>
      <c r="E617" s="436"/>
      <c r="F617" s="406"/>
      <c r="G617" s="96"/>
    </row>
    <row r="618" spans="1:7" ht="21" x14ac:dyDescent="0.4">
      <c r="A618" s="128"/>
      <c r="B618" s="96"/>
      <c r="C618" s="437"/>
      <c r="D618" s="437"/>
      <c r="E618" s="437"/>
      <c r="F618" s="437"/>
      <c r="G618" s="96"/>
    </row>
    <row r="619" spans="1:7" ht="18.75" customHeight="1" x14ac:dyDescent="0.4">
      <c r="A619" s="284" t="s">
        <v>459</v>
      </c>
      <c r="B619" s="114"/>
      <c r="C619" s="102"/>
      <c r="D619" s="102"/>
      <c r="E619" s="102"/>
      <c r="F619" s="102"/>
      <c r="G619" s="96"/>
    </row>
    <row r="620" spans="1:7" ht="84" x14ac:dyDescent="0.4">
      <c r="A620" s="103" t="s">
        <v>83</v>
      </c>
      <c r="B620" s="104">
        <v>1</v>
      </c>
      <c r="C620" s="104"/>
      <c r="D620" s="156" t="s">
        <v>562</v>
      </c>
      <c r="E620" s="105" t="s">
        <v>478</v>
      </c>
      <c r="F620" s="105"/>
      <c r="G620" s="96"/>
    </row>
    <row r="621" spans="1:7" ht="24.75" customHeight="1" x14ac:dyDescent="0.45">
      <c r="A621" s="184" t="s">
        <v>50</v>
      </c>
      <c r="B621" s="104">
        <v>2</v>
      </c>
      <c r="C621" s="118" t="str">
        <f>IF(B621=0, -10, "0")</f>
        <v>0</v>
      </c>
      <c r="D621" s="119"/>
      <c r="E621" s="106"/>
      <c r="F621" s="105"/>
      <c r="G621" s="96"/>
    </row>
    <row r="622" spans="1:7" ht="87.75" customHeight="1" x14ac:dyDescent="0.4">
      <c r="A622" s="103" t="s">
        <v>184</v>
      </c>
      <c r="B622" s="104">
        <v>0</v>
      </c>
      <c r="C622" s="104"/>
      <c r="D622" s="156" t="s">
        <v>563</v>
      </c>
      <c r="E622" s="105" t="s">
        <v>508</v>
      </c>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3" t="s">
        <v>34</v>
      </c>
      <c r="B629" s="394"/>
      <c r="C629" s="395"/>
      <c r="D629" s="201">
        <f>SUM(B620:C628)</f>
        <v>15</v>
      </c>
      <c r="E629" s="258"/>
      <c r="F629" s="258"/>
      <c r="G629" s="256"/>
    </row>
    <row r="630" spans="1:16382" ht="22.5" x14ac:dyDescent="0.4">
      <c r="A630" s="108" t="s">
        <v>33</v>
      </c>
      <c r="B630" s="109"/>
      <c r="C630" s="109"/>
      <c r="D630" s="111">
        <f>D629/(COUNT(B620:C628)*2)</f>
        <v>0.83333333333333337</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3"/>
      <c r="D632" s="433"/>
      <c r="E632" s="433"/>
      <c r="F632" s="434"/>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3" t="s">
        <v>34</v>
      </c>
      <c r="B639" s="394"/>
      <c r="C639" s="395"/>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2"/>
      <c r="B641" s="442"/>
      <c r="C641" s="442"/>
      <c r="D641" s="442"/>
      <c r="E641" s="442"/>
      <c r="F641" s="442"/>
      <c r="G641" s="442"/>
    </row>
    <row r="642" spans="1:7" ht="24.75" x14ac:dyDescent="0.4">
      <c r="A642" s="284" t="s">
        <v>26</v>
      </c>
      <c r="B642" s="433"/>
      <c r="C642" s="433"/>
      <c r="D642" s="433"/>
      <c r="E642" s="433"/>
      <c r="F642" s="434"/>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43" t="s">
        <v>304</v>
      </c>
      <c r="B650" s="444"/>
      <c r="C650" s="444"/>
      <c r="D650" s="444"/>
      <c r="E650" s="444"/>
      <c r="F650" s="445"/>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45" customHeight="1" x14ac:dyDescent="0.4">
      <c r="A653" s="130" t="s">
        <v>363</v>
      </c>
      <c r="B653" s="104">
        <v>0</v>
      </c>
      <c r="C653" s="104"/>
      <c r="D653" s="135" t="s">
        <v>506</v>
      </c>
      <c r="E653" s="105" t="s">
        <v>472</v>
      </c>
      <c r="F653" s="105"/>
      <c r="G653" s="96"/>
    </row>
    <row r="654" spans="1:7" ht="105" x14ac:dyDescent="0.4">
      <c r="A654" s="310" t="s">
        <v>311</v>
      </c>
      <c r="B654" s="104">
        <v>0</v>
      </c>
      <c r="C654" s="118">
        <f>IF(B654=0, -5, "0")</f>
        <v>-5</v>
      </c>
      <c r="D654" s="355" t="s">
        <v>507</v>
      </c>
      <c r="E654" s="356" t="s">
        <v>474</v>
      </c>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1</v>
      </c>
      <c r="C657" s="104"/>
      <c r="D657" s="319">
        <v>0.5</v>
      </c>
      <c r="E657" s="353"/>
      <c r="F657" s="353"/>
      <c r="G657" s="96"/>
    </row>
    <row r="658" spans="1:7" ht="21" x14ac:dyDescent="0.4">
      <c r="A658" s="123" t="s">
        <v>34</v>
      </c>
      <c r="B658" s="123"/>
      <c r="C658" s="123"/>
      <c r="D658" s="123">
        <f>SUM(B651:C657,B643:C649)</f>
        <v>16</v>
      </c>
      <c r="E658" s="90"/>
      <c r="F658" s="96"/>
      <c r="G658" s="96"/>
    </row>
    <row r="659" spans="1:7" ht="21" x14ac:dyDescent="0.4">
      <c r="A659" s="108" t="s">
        <v>33</v>
      </c>
      <c r="B659" s="109"/>
      <c r="C659" s="110"/>
      <c r="D659" s="111">
        <f>D658/(COUNT(B651:C657,B643:C649)*2)</f>
        <v>0.5714285714285714</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59</v>
      </c>
      <c r="E661" s="90"/>
      <c r="F661" s="96"/>
      <c r="G661" s="96"/>
    </row>
    <row r="662" spans="1:7" ht="22.5" x14ac:dyDescent="0.45">
      <c r="A662" s="326" t="s">
        <v>169</v>
      </c>
      <c r="B662" s="153"/>
      <c r="C662" s="154"/>
      <c r="D662" s="127">
        <f>D661/(COUNT(B651:C657,B620:C628,B633:C638,B608:C615,B643:C649)*2)</f>
        <v>0.79729729729729726</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2" t="s">
        <v>346</v>
      </c>
      <c r="B665" s="432"/>
      <c r="C665" s="432"/>
      <c r="D665" s="432"/>
      <c r="E665" s="432"/>
      <c r="F665" s="432"/>
      <c r="G665" s="96"/>
    </row>
    <row r="666" spans="1:7" ht="21" x14ac:dyDescent="0.4">
      <c r="A666" s="198">
        <f>B11</f>
        <v>43650</v>
      </c>
      <c r="B666" s="96"/>
      <c r="C666" s="96"/>
      <c r="D666" s="96"/>
      <c r="E666" s="90"/>
      <c r="F666" s="96"/>
      <c r="G666" s="96"/>
    </row>
    <row r="667" spans="1:7" ht="21.75" customHeight="1" x14ac:dyDescent="0.4">
      <c r="A667" s="372" t="s">
        <v>28</v>
      </c>
      <c r="B667" s="373" t="s">
        <v>29</v>
      </c>
      <c r="C667" s="373"/>
      <c r="D667" s="373" t="s">
        <v>42</v>
      </c>
      <c r="E667" s="374" t="s">
        <v>264</v>
      </c>
      <c r="F667" s="374" t="s">
        <v>295</v>
      </c>
      <c r="G667" s="96"/>
    </row>
    <row r="668" spans="1:7" ht="21" x14ac:dyDescent="0.4">
      <c r="A668" s="372"/>
      <c r="B668" s="100" t="s">
        <v>32</v>
      </c>
      <c r="C668" s="100" t="s">
        <v>31</v>
      </c>
      <c r="D668" s="373"/>
      <c r="E668" s="374"/>
      <c r="F668" s="374"/>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v>2</v>
      </c>
      <c r="C689" s="104"/>
      <c r="D689" s="319">
        <v>1</v>
      </c>
      <c r="E689" s="353"/>
      <c r="F689" s="353"/>
      <c r="G689" s="96"/>
    </row>
    <row r="690" spans="1:7" ht="22.5" x14ac:dyDescent="0.45">
      <c r="A690" s="326" t="s">
        <v>407</v>
      </c>
      <c r="B690" s="153"/>
      <c r="C690" s="154"/>
      <c r="D690" s="126">
        <f>SUM(B670:C689)</f>
        <v>32</v>
      </c>
      <c r="E690" s="90"/>
      <c r="F690" s="96"/>
      <c r="G690" s="96"/>
    </row>
    <row r="691" spans="1:7" ht="22.5" x14ac:dyDescent="0.45">
      <c r="A691" s="326" t="s">
        <v>408</v>
      </c>
      <c r="B691" s="153"/>
      <c r="C691" s="154"/>
      <c r="D691" s="127">
        <f>D690/(COUNT(B670:C689)*2)</f>
        <v>1</v>
      </c>
      <c r="G691" s="96"/>
    </row>
    <row r="692" spans="1:7" ht="21" x14ac:dyDescent="0.4">
      <c r="A692" s="202"/>
      <c r="B692" s="259"/>
      <c r="C692" s="259"/>
      <c r="G692" s="215"/>
    </row>
    <row r="693" spans="1:7" ht="21" customHeight="1" x14ac:dyDescent="0.4">
      <c r="A693" s="441" t="s">
        <v>439</v>
      </c>
      <c r="B693" s="441"/>
      <c r="C693" s="441"/>
      <c r="D693" s="441"/>
      <c r="E693" s="441"/>
      <c r="F693" s="441"/>
      <c r="G693" s="215"/>
    </row>
    <row r="694" spans="1:7" ht="21" customHeight="1" x14ac:dyDescent="0.4">
      <c r="A694" s="198">
        <f>B11</f>
        <v>43650</v>
      </c>
      <c r="B694" s="96"/>
      <c r="C694" s="96"/>
      <c r="D694" s="214"/>
      <c r="E694" s="214"/>
      <c r="F694" s="214"/>
      <c r="G694" s="215"/>
    </row>
    <row r="695" spans="1:7" ht="21" x14ac:dyDescent="0.4">
      <c r="A695" s="451" t="s">
        <v>28</v>
      </c>
      <c r="B695" s="420" t="s">
        <v>29</v>
      </c>
      <c r="C695" s="420"/>
      <c r="D695" s="373" t="s">
        <v>42</v>
      </c>
      <c r="E695" s="374" t="s">
        <v>264</v>
      </c>
      <c r="F695" s="374" t="s">
        <v>295</v>
      </c>
      <c r="G695" s="215"/>
    </row>
    <row r="696" spans="1:7" ht="21" x14ac:dyDescent="0.4">
      <c r="A696" s="372"/>
      <c r="B696" s="100" t="s">
        <v>32</v>
      </c>
      <c r="C696" s="100" t="s">
        <v>31</v>
      </c>
      <c r="D696" s="373"/>
      <c r="E696" s="374"/>
      <c r="F696" s="374"/>
      <c r="G696" s="215"/>
    </row>
    <row r="697" spans="1:7" ht="22.5" x14ac:dyDescent="0.4">
      <c r="A697" s="282"/>
      <c r="B697" s="283"/>
      <c r="C697" s="283"/>
      <c r="D697" s="283"/>
      <c r="E697" s="324"/>
      <c r="F697" s="324"/>
      <c r="G697" s="96"/>
    </row>
    <row r="698" spans="1:7" ht="24.75" x14ac:dyDescent="0.4">
      <c r="A698" s="448" t="s">
        <v>299</v>
      </c>
      <c r="B698" s="449"/>
      <c r="C698" s="449"/>
      <c r="D698" s="449"/>
      <c r="E698" s="449"/>
      <c r="F698" s="450"/>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42" x14ac:dyDescent="0.4">
      <c r="A703" s="213" t="s">
        <v>315</v>
      </c>
      <c r="B703" s="216">
        <v>1</v>
      </c>
      <c r="C703" s="216"/>
      <c r="D703" s="355" t="s">
        <v>509</v>
      </c>
      <c r="E703" s="355" t="s">
        <v>469</v>
      </c>
      <c r="F703" s="160"/>
      <c r="G703" s="215"/>
    </row>
    <row r="704" spans="1:7" ht="21" x14ac:dyDescent="0.4">
      <c r="A704" s="108" t="s">
        <v>34</v>
      </c>
      <c r="B704" s="446"/>
      <c r="C704" s="447"/>
      <c r="D704" s="201">
        <f>SUM(B699:C703)</f>
        <v>9</v>
      </c>
      <c r="E704" s="90"/>
      <c r="F704" s="96"/>
      <c r="G704" s="96"/>
    </row>
    <row r="705" spans="1:7" ht="21" x14ac:dyDescent="0.4">
      <c r="A705" s="108" t="s">
        <v>33</v>
      </c>
      <c r="B705" s="446"/>
      <c r="C705" s="447"/>
      <c r="D705" s="306">
        <f>D704/(COUNT(B699:C703)*2)</f>
        <v>0.9</v>
      </c>
      <c r="E705" s="90"/>
      <c r="F705" s="96"/>
      <c r="G705" s="96"/>
    </row>
    <row r="706" spans="1:7" ht="21" x14ac:dyDescent="0.4">
      <c r="A706" s="149"/>
      <c r="B706" s="294"/>
      <c r="C706" s="294"/>
      <c r="D706" s="204"/>
      <c r="E706" s="304"/>
      <c r="F706" s="305"/>
      <c r="G706" s="96"/>
    </row>
    <row r="707" spans="1:7" ht="24.75" x14ac:dyDescent="0.4">
      <c r="A707" s="448" t="s">
        <v>300</v>
      </c>
      <c r="B707" s="449"/>
      <c r="C707" s="449"/>
      <c r="D707" s="449"/>
      <c r="E707" s="449"/>
      <c r="F707" s="450"/>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15</v>
      </c>
      <c r="G714" s="96"/>
    </row>
    <row r="715" spans="1:7" ht="22.5" x14ac:dyDescent="0.45">
      <c r="A715" s="326" t="s">
        <v>410</v>
      </c>
      <c r="B715" s="153"/>
      <c r="C715" s="154"/>
      <c r="D715" s="127">
        <f>D714/(COUNT(B708:C710,B699:C703)*2)</f>
        <v>0.9375</v>
      </c>
      <c r="E715" s="90"/>
      <c r="F715" s="96"/>
    </row>
    <row r="716" spans="1:7" x14ac:dyDescent="0.3">
      <c r="A716" s="2"/>
    </row>
    <row r="717" spans="1:7" s="3" customFormat="1" ht="22.5" x14ac:dyDescent="0.45">
      <c r="A717" s="295" t="s">
        <v>402</v>
      </c>
      <c r="B717" s="36"/>
      <c r="C717" s="36"/>
      <c r="D717" s="320">
        <f>AVERAGE(D710,D689,D657,D595,D555,D515,D466,D419,D361,D295,D240,D181,D127,D43)</f>
        <v>0.8125</v>
      </c>
      <c r="E717" s="84"/>
      <c r="F717" s="85"/>
      <c r="G717" s="80"/>
    </row>
    <row r="718" spans="1:7" ht="22.5" x14ac:dyDescent="0.3">
      <c r="A718" s="19" t="s">
        <v>403</v>
      </c>
      <c r="B718" s="20"/>
      <c r="C718" s="21"/>
      <c r="D718" s="22">
        <f>SUM(D714,D690,D661,D599,D559,D516,D470,D423,D365,D299,D244,D182,D128,D47)</f>
        <v>534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0.74789915966386555</v>
      </c>
      <c r="E719" s="3"/>
      <c r="F719" s="3"/>
    </row>
  </sheetData>
  <sheetProtection algorithmName="SHA-512" hashValue="irYC2QMXroQFVlSqxwvt8k4XaJytKFf6ApUHZsvq6ddgNjugNBJfDEqtCWIPNPdMIS1PJVYieavf+b4JP1LcOw==" saltValue="1grfJriLwXEvA7tUsAEcgg=="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s>
  <pageMargins left="0.7" right="0.7" top="0.75" bottom="0.75" header="0.3" footer="0.3"/>
  <pageSetup paperSize="9" scale="30" orientation="portrait" r:id="rId1"/>
  <rowBreaks count="3" manualBreakCount="3">
    <brk id="367" max="6" man="1"/>
    <brk id="516" max="6" man="1"/>
    <brk id="60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9" zoomScale="80" zoomScaleNormal="90" zoomScaleSheetLayoutView="80" workbookViewId="0">
      <selection activeCell="D217" sqref="D2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3"/>
      <c r="E1" s="453"/>
      <c r="F1" s="453"/>
      <c r="G1" s="45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4" t="s">
        <v>46</v>
      </c>
      <c r="B6" s="454"/>
      <c r="C6" s="454"/>
      <c r="D6" s="454"/>
      <c r="E6" s="454"/>
      <c r="F6" s="454"/>
      <c r="G6" s="79"/>
    </row>
    <row r="7" spans="1:7" s="2" customFormat="1" ht="21.75" customHeight="1" x14ac:dyDescent="0.45">
      <c r="A7" s="455" t="str">
        <f>'Page de garde'!D18</f>
        <v>BEJA 3</v>
      </c>
      <c r="B7" s="455"/>
      <c r="C7" s="455"/>
      <c r="D7" s="455"/>
      <c r="E7" s="455"/>
      <c r="F7" s="455"/>
      <c r="G7" s="79"/>
    </row>
    <row r="8" spans="1:7" s="2" customFormat="1" ht="24" x14ac:dyDescent="0.45">
      <c r="A8" s="4" t="s">
        <v>39</v>
      </c>
      <c r="B8" s="456" t="str">
        <f>'A3 Exploitation'!B9:F9</f>
        <v>M Souheil DRAOUI et Mme Imen SLITI</v>
      </c>
      <c r="C8" s="456"/>
      <c r="D8" s="456"/>
      <c r="E8" s="456"/>
      <c r="F8" s="456"/>
      <c r="G8" s="79"/>
    </row>
    <row r="9" spans="1:7" s="2" customFormat="1" ht="24" x14ac:dyDescent="0.45">
      <c r="A9" s="5" t="s">
        <v>41</v>
      </c>
      <c r="B9" s="457" t="str">
        <f>'A3 Exploitation'!B10:F10</f>
        <v>Chefs Rayons</v>
      </c>
      <c r="C9" s="457"/>
      <c r="D9" s="457"/>
      <c r="E9" s="457"/>
      <c r="F9" s="457"/>
      <c r="G9" s="79"/>
    </row>
    <row r="10" spans="1:7" s="2" customFormat="1" ht="24" x14ac:dyDescent="0.45">
      <c r="A10" s="4" t="s">
        <v>40</v>
      </c>
      <c r="B10" s="452">
        <f>'A3 Exploitation'!B11:F11</f>
        <v>43650</v>
      </c>
      <c r="C10" s="452"/>
      <c r="D10" s="452"/>
      <c r="E10" s="452"/>
      <c r="F10" s="452"/>
      <c r="G10" s="79"/>
    </row>
    <row r="11" spans="1:7" s="2" customFormat="1" ht="24" x14ac:dyDescent="0.45">
      <c r="A11" s="4" t="s">
        <v>248</v>
      </c>
      <c r="B11" s="461">
        <f>D215</f>
        <v>0.79130434782608694</v>
      </c>
      <c r="C11" s="461"/>
      <c r="D11" s="461"/>
      <c r="E11" s="461"/>
      <c r="F11" s="461"/>
      <c r="G11" s="79"/>
    </row>
    <row r="12" spans="1:7" s="2" customFormat="1" ht="22.5" x14ac:dyDescent="0.45">
      <c r="A12" s="1"/>
      <c r="D12" s="365"/>
      <c r="E12" s="365"/>
      <c r="F12" s="365"/>
      <c r="G12" s="365"/>
    </row>
    <row r="13" spans="1:7" s="2" customFormat="1" ht="11.25" customHeight="1" x14ac:dyDescent="0.3">
      <c r="A13" s="462" t="s">
        <v>28</v>
      </c>
      <c r="B13" s="463" t="s">
        <v>29</v>
      </c>
      <c r="C13" s="463"/>
      <c r="D13" s="463" t="s">
        <v>42</v>
      </c>
      <c r="E13" s="463" t="s">
        <v>158</v>
      </c>
      <c r="F13" s="463" t="s">
        <v>159</v>
      </c>
    </row>
    <row r="14" spans="1:7" s="2" customFormat="1" ht="12.75" customHeight="1" x14ac:dyDescent="0.3">
      <c r="A14" s="462"/>
      <c r="B14" s="18" t="s">
        <v>32</v>
      </c>
      <c r="C14" s="18" t="s">
        <v>31</v>
      </c>
      <c r="D14" s="463"/>
      <c r="E14" s="463"/>
      <c r="F14" s="463"/>
      <c r="G14" s="78"/>
    </row>
    <row r="15" spans="1:7" x14ac:dyDescent="0.3">
      <c r="A15" s="464"/>
      <c r="B15" s="465"/>
      <c r="C15" s="465"/>
      <c r="D15" s="465"/>
      <c r="E15" s="465"/>
      <c r="F15" s="465"/>
    </row>
    <row r="16" spans="1:7" ht="19.5" x14ac:dyDescent="0.4">
      <c r="A16" s="466" t="s">
        <v>0</v>
      </c>
      <c r="B16" s="467"/>
      <c r="C16" s="467"/>
      <c r="D16" s="467"/>
      <c r="E16" s="467"/>
      <c r="F16" s="467"/>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510</v>
      </c>
      <c r="E19" s="56" t="s">
        <v>511</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8" t="s">
        <v>34</v>
      </c>
      <c r="B22" s="469"/>
      <c r="C22" s="470"/>
      <c r="D22" s="330">
        <f>SUM(B17:C21)</f>
        <v>9</v>
      </c>
    </row>
    <row r="23" spans="1:7" x14ac:dyDescent="0.3">
      <c r="A23" s="458" t="s">
        <v>249</v>
      </c>
      <c r="B23" s="459"/>
      <c r="C23" s="460"/>
      <c r="D23" s="17">
        <f>D22/(COUNT(B17:C21)*2)</f>
        <v>0.9</v>
      </c>
    </row>
    <row r="24" spans="1:7" x14ac:dyDescent="0.3">
      <c r="A24" s="10"/>
      <c r="B24" s="11"/>
      <c r="C24" s="11"/>
      <c r="D24" s="12"/>
    </row>
    <row r="25" spans="1:7" ht="19.5" x14ac:dyDescent="0.4">
      <c r="A25" s="471" t="s">
        <v>4</v>
      </c>
      <c r="B25" s="472"/>
      <c r="C25" s="472"/>
      <c r="D25" s="472"/>
      <c r="E25" s="472"/>
      <c r="F25" s="472"/>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8" t="s">
        <v>34</v>
      </c>
      <c r="B33" s="459"/>
      <c r="C33" s="460"/>
      <c r="D33" s="329">
        <f>SUM(B26:C32)</f>
        <v>14</v>
      </c>
    </row>
    <row r="34" spans="1:6" x14ac:dyDescent="0.3">
      <c r="A34" s="458" t="s">
        <v>249</v>
      </c>
      <c r="B34" s="459"/>
      <c r="C34" s="460"/>
      <c r="D34" s="17">
        <f>D33/(COUNT(B26:C32)*2)</f>
        <v>1</v>
      </c>
    </row>
    <row r="35" spans="1:6" x14ac:dyDescent="0.3">
      <c r="A35" s="10"/>
      <c r="B35" s="11"/>
      <c r="C35" s="11"/>
      <c r="D35" s="12"/>
    </row>
    <row r="36" spans="1:6" ht="19.5" x14ac:dyDescent="0.4">
      <c r="A36" s="471" t="s">
        <v>178</v>
      </c>
      <c r="B36" s="472"/>
      <c r="C36" s="472"/>
      <c r="D36" s="472"/>
      <c r="E36" s="472"/>
      <c r="F36" s="472"/>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8" t="s">
        <v>34</v>
      </c>
      <c r="B42" s="459"/>
      <c r="C42" s="460"/>
      <c r="D42" s="329">
        <f>SUM(B37:C41)</f>
        <v>10</v>
      </c>
    </row>
    <row r="43" spans="1:6" x14ac:dyDescent="0.3">
      <c r="A43" s="458" t="s">
        <v>249</v>
      </c>
      <c r="B43" s="459"/>
      <c r="C43" s="460"/>
      <c r="D43" s="17">
        <f>D42/(COUNT(B37:C41)*2)</f>
        <v>1</v>
      </c>
    </row>
    <row r="44" spans="1:6" x14ac:dyDescent="0.3">
      <c r="A44" s="338"/>
      <c r="B44" s="339"/>
      <c r="C44" s="339"/>
      <c r="D44" s="340"/>
    </row>
    <row r="45" spans="1:6" ht="19.5" x14ac:dyDescent="0.4">
      <c r="A45" s="473" t="s">
        <v>405</v>
      </c>
      <c r="B45" s="474"/>
      <c r="C45" s="474"/>
      <c r="D45" s="474"/>
      <c r="E45" s="474"/>
      <c r="F45" s="47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8" t="s">
        <v>34</v>
      </c>
      <c r="B58" s="459"/>
      <c r="C58" s="460"/>
      <c r="D58" s="341">
        <f>SUM(B46:C57)</f>
        <v>0</v>
      </c>
    </row>
    <row r="59" spans="1:6" x14ac:dyDescent="0.3">
      <c r="A59" s="458" t="s">
        <v>249</v>
      </c>
      <c r="B59" s="459"/>
      <c r="C59" s="460"/>
      <c r="D59" s="17" t="e">
        <f>D58/(COUNT(B46:C57)*2)</f>
        <v>#DIV/0!</v>
      </c>
    </row>
    <row r="60" spans="1:6" x14ac:dyDescent="0.3">
      <c r="A60" s="29"/>
      <c r="B60" s="30"/>
      <c r="C60" s="30"/>
      <c r="D60" s="31"/>
    </row>
    <row r="61" spans="1:6" ht="19.5" x14ac:dyDescent="0.4">
      <c r="A61" s="476" t="s">
        <v>19</v>
      </c>
      <c r="B61" s="477"/>
      <c r="C61" s="477"/>
      <c r="D61" s="477"/>
      <c r="E61" s="477"/>
      <c r="F61" s="477"/>
    </row>
    <row r="62" spans="1:6" x14ac:dyDescent="0.3">
      <c r="A62" s="6" t="s">
        <v>224</v>
      </c>
      <c r="B62" s="55">
        <v>2</v>
      </c>
      <c r="C62" s="55"/>
      <c r="D62" s="59"/>
      <c r="E62" s="55"/>
      <c r="F62" s="55"/>
    </row>
    <row r="63" spans="1:6" x14ac:dyDescent="0.3">
      <c r="A63" s="6" t="s">
        <v>70</v>
      </c>
      <c r="B63" s="55">
        <v>2</v>
      </c>
      <c r="C63" s="55"/>
      <c r="D63" s="59"/>
      <c r="E63" s="55"/>
      <c r="F63" s="55"/>
    </row>
    <row r="64" spans="1:6" ht="49.5" x14ac:dyDescent="0.3">
      <c r="A64" s="6" t="s">
        <v>190</v>
      </c>
      <c r="B64" s="55">
        <v>1</v>
      </c>
      <c r="C64" s="55"/>
      <c r="D64" s="56" t="s">
        <v>512</v>
      </c>
      <c r="E64" s="56" t="s">
        <v>513</v>
      </c>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1</v>
      </c>
      <c r="C67" s="6" t="str">
        <f>IF(B67=0, -5, "0")</f>
        <v>0</v>
      </c>
      <c r="D67" s="56" t="s">
        <v>564</v>
      </c>
      <c r="E67" s="55" t="s">
        <v>511</v>
      </c>
      <c r="F67" s="55"/>
    </row>
    <row r="68" spans="1:6" x14ac:dyDescent="0.3">
      <c r="A68" s="458" t="s">
        <v>34</v>
      </c>
      <c r="B68" s="459"/>
      <c r="C68" s="460"/>
      <c r="D68" s="329">
        <f>SUM(B62:C67)</f>
        <v>10</v>
      </c>
    </row>
    <row r="69" spans="1:6" x14ac:dyDescent="0.3">
      <c r="A69" s="458" t="s">
        <v>249</v>
      </c>
      <c r="B69" s="459"/>
      <c r="C69" s="460"/>
      <c r="D69" s="17">
        <f>D68/(COUNT(B62:C67)*2)</f>
        <v>0.83333333333333337</v>
      </c>
    </row>
    <row r="70" spans="1:6" x14ac:dyDescent="0.3">
      <c r="A70" s="10"/>
      <c r="B70" s="11"/>
      <c r="C70" s="11"/>
      <c r="D70" s="12"/>
    </row>
    <row r="71" spans="1:6" ht="19.5" x14ac:dyDescent="0.4">
      <c r="A71" s="471" t="s">
        <v>8</v>
      </c>
      <c r="B71" s="472"/>
      <c r="C71" s="472"/>
      <c r="D71" s="472"/>
      <c r="E71" s="472"/>
      <c r="F71" s="472"/>
    </row>
    <row r="72" spans="1:6" ht="36" x14ac:dyDescent="0.35">
      <c r="A72" s="25" t="s">
        <v>146</v>
      </c>
      <c r="B72" s="55">
        <v>2</v>
      </c>
      <c r="C72" s="6" t="str">
        <f>IF(B72=0, -5, "0")</f>
        <v>0</v>
      </c>
      <c r="D72" s="59"/>
      <c r="E72" s="55"/>
      <c r="F72" s="55"/>
    </row>
    <row r="73" spans="1:6" x14ac:dyDescent="0.3">
      <c r="A73" s="7" t="s">
        <v>139</v>
      </c>
      <c r="B73" s="55">
        <v>2</v>
      </c>
      <c r="C73" s="55"/>
      <c r="D73" s="56"/>
      <c r="E73" s="56"/>
      <c r="F73" s="55"/>
    </row>
    <row r="74" spans="1:6" ht="49.5" x14ac:dyDescent="0.3">
      <c r="A74" s="7" t="s">
        <v>203</v>
      </c>
      <c r="B74" s="55">
        <v>1</v>
      </c>
      <c r="C74" s="55"/>
      <c r="D74" s="56" t="s">
        <v>544</v>
      </c>
      <c r="E74" s="56" t="s">
        <v>545</v>
      </c>
      <c r="F74" s="55"/>
    </row>
    <row r="75" spans="1:6" ht="33" x14ac:dyDescent="0.3">
      <c r="A75" s="7" t="s">
        <v>79</v>
      </c>
      <c r="B75" s="55">
        <v>1</v>
      </c>
      <c r="C75" s="55"/>
      <c r="D75" s="56" t="s">
        <v>514</v>
      </c>
      <c r="E75" s="55" t="s">
        <v>515</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8" t="s">
        <v>34</v>
      </c>
      <c r="B79" s="459"/>
      <c r="C79" s="460"/>
      <c r="D79" s="329">
        <f>SUM(B72:C78)</f>
        <v>12</v>
      </c>
    </row>
    <row r="80" spans="1:6" x14ac:dyDescent="0.3">
      <c r="A80" s="458" t="s">
        <v>249</v>
      </c>
      <c r="B80" s="459"/>
      <c r="C80" s="460"/>
      <c r="D80" s="17">
        <f>D79/(COUNT(B72:C78)*2)</f>
        <v>0.8571428571428571</v>
      </c>
    </row>
    <row r="81" spans="1:6" x14ac:dyDescent="0.3">
      <c r="A81" s="10"/>
      <c r="B81" s="11"/>
      <c r="C81" s="11"/>
      <c r="D81" s="12"/>
    </row>
    <row r="82" spans="1:6" ht="19.5" x14ac:dyDescent="0.4">
      <c r="A82" s="471" t="s">
        <v>463</v>
      </c>
      <c r="B82" s="472"/>
      <c r="C82" s="472"/>
      <c r="D82" s="472"/>
      <c r="E82" s="472"/>
      <c r="F82" s="472"/>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8" t="s">
        <v>34</v>
      </c>
      <c r="B100" s="459"/>
      <c r="C100" s="460"/>
      <c r="D100" s="329">
        <f>SUM(B83:C99)</f>
        <v>24</v>
      </c>
    </row>
    <row r="101" spans="1:6" x14ac:dyDescent="0.3">
      <c r="A101" s="458" t="s">
        <v>249</v>
      </c>
      <c r="B101" s="459"/>
      <c r="C101" s="460"/>
      <c r="D101" s="17">
        <f>D100/(COUNT(B83:C99)*2)</f>
        <v>1</v>
      </c>
    </row>
    <row r="102" spans="1:6" x14ac:dyDescent="0.3">
      <c r="A102" s="10"/>
      <c r="B102" s="11"/>
      <c r="C102" s="11"/>
      <c r="D102" s="12"/>
    </row>
    <row r="103" spans="1:6" ht="19.5" x14ac:dyDescent="0.4">
      <c r="A103" s="471" t="s">
        <v>170</v>
      </c>
      <c r="B103" s="472"/>
      <c r="C103" s="472"/>
      <c r="D103" s="472"/>
      <c r="E103" s="472"/>
      <c r="F103" s="472"/>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t="s">
        <v>30</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66" x14ac:dyDescent="0.3">
      <c r="A113" s="9" t="s">
        <v>237</v>
      </c>
      <c r="B113" s="69">
        <v>1</v>
      </c>
      <c r="C113" s="55"/>
      <c r="D113" s="56" t="s">
        <v>543</v>
      </c>
      <c r="E113" s="55" t="s">
        <v>511</v>
      </c>
      <c r="F113" s="55"/>
    </row>
    <row r="114" spans="1:6" x14ac:dyDescent="0.3">
      <c r="A114" s="6" t="s">
        <v>114</v>
      </c>
      <c r="B114" s="69">
        <v>2</v>
      </c>
      <c r="C114" s="55"/>
      <c r="D114" s="56"/>
      <c r="E114" s="55"/>
      <c r="F114" s="55"/>
    </row>
    <row r="115" spans="1:6" ht="50.25" x14ac:dyDescent="0.35">
      <c r="A115" s="28" t="s">
        <v>161</v>
      </c>
      <c r="B115" s="69">
        <v>1</v>
      </c>
      <c r="C115" s="6" t="str">
        <f>IF(B115=0, -5, "0")</f>
        <v>0</v>
      </c>
      <c r="D115" s="56" t="s">
        <v>538</v>
      </c>
      <c r="E115" s="55" t="s">
        <v>511</v>
      </c>
      <c r="F115" s="55"/>
    </row>
    <row r="116" spans="1:6" ht="50.25" x14ac:dyDescent="0.35">
      <c r="A116" s="27" t="s">
        <v>251</v>
      </c>
      <c r="B116" s="69">
        <v>0</v>
      </c>
      <c r="C116" s="6">
        <f>IF(B116=0, -5, "0")</f>
        <v>-5</v>
      </c>
      <c r="D116" s="56" t="s">
        <v>535</v>
      </c>
      <c r="E116" s="56" t="s">
        <v>516</v>
      </c>
      <c r="F116" s="55"/>
    </row>
    <row r="117" spans="1:6" x14ac:dyDescent="0.3">
      <c r="A117" s="32" t="s">
        <v>191</v>
      </c>
      <c r="B117" s="69">
        <v>2</v>
      </c>
      <c r="C117" s="55"/>
      <c r="D117" s="56"/>
      <c r="E117" s="55"/>
      <c r="F117" s="55"/>
    </row>
    <row r="118" spans="1:6" x14ac:dyDescent="0.3">
      <c r="A118" s="458" t="s">
        <v>34</v>
      </c>
      <c r="B118" s="459"/>
      <c r="C118" s="460"/>
      <c r="D118" s="329">
        <f>SUM(B104:C117)</f>
        <v>17</v>
      </c>
    </row>
    <row r="119" spans="1:6" x14ac:dyDescent="0.3">
      <c r="A119" s="458" t="s">
        <v>249</v>
      </c>
      <c r="B119" s="459"/>
      <c r="C119" s="460"/>
      <c r="D119" s="17">
        <f>D118/(COUNT(B104:C117)*2)</f>
        <v>0.6071428571428571</v>
      </c>
    </row>
    <row r="120" spans="1:6" x14ac:dyDescent="0.3">
      <c r="A120" s="10"/>
      <c r="B120" s="11"/>
      <c r="C120" s="11"/>
      <c r="D120" s="12"/>
    </row>
    <row r="121" spans="1:6" x14ac:dyDescent="0.3">
      <c r="A121" s="29"/>
      <c r="B121" s="30"/>
      <c r="C121" s="30"/>
      <c r="D121" s="31"/>
    </row>
    <row r="122" spans="1:6" ht="19.5" x14ac:dyDescent="0.4">
      <c r="A122" s="471" t="s">
        <v>171</v>
      </c>
      <c r="B122" s="472"/>
      <c r="C122" s="472"/>
      <c r="D122" s="472"/>
      <c r="E122" s="472"/>
      <c r="F122" s="472"/>
    </row>
    <row r="123" spans="1:6" ht="34.5" x14ac:dyDescent="0.4">
      <c r="A123" s="32" t="s">
        <v>228</v>
      </c>
      <c r="B123" s="69">
        <v>1</v>
      </c>
      <c r="C123" s="62"/>
      <c r="D123" s="56" t="s">
        <v>517</v>
      </c>
      <c r="E123" s="55" t="s">
        <v>511</v>
      </c>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49.5" x14ac:dyDescent="0.3">
      <c r="A129" s="7" t="s">
        <v>136</v>
      </c>
      <c r="B129" s="69">
        <v>0</v>
      </c>
      <c r="C129" s="55"/>
      <c r="D129" s="56" t="s">
        <v>518</v>
      </c>
      <c r="E129" s="55" t="s">
        <v>511</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8" t="s">
        <v>34</v>
      </c>
      <c r="B134" s="459"/>
      <c r="C134" s="460"/>
      <c r="D134" s="329">
        <f>SUM(B123:C133)</f>
        <v>17</v>
      </c>
    </row>
    <row r="135" spans="1:6" x14ac:dyDescent="0.3">
      <c r="A135" s="458" t="s">
        <v>249</v>
      </c>
      <c r="B135" s="459"/>
      <c r="C135" s="460"/>
      <c r="D135" s="17">
        <f>D134/(COUNT(B123:C133)*2)</f>
        <v>0.85</v>
      </c>
    </row>
    <row r="136" spans="1:6" x14ac:dyDescent="0.3">
      <c r="A136" s="10"/>
      <c r="B136" s="11"/>
      <c r="C136" s="11"/>
      <c r="D136" s="12"/>
    </row>
    <row r="137" spans="1:6" ht="19.5" x14ac:dyDescent="0.4">
      <c r="A137" s="471" t="s">
        <v>154</v>
      </c>
      <c r="B137" s="472"/>
      <c r="C137" s="472"/>
      <c r="D137" s="472"/>
      <c r="E137" s="472"/>
      <c r="F137" s="472"/>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56"/>
      <c r="E142" s="56"/>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521</v>
      </c>
      <c r="E145" s="56" t="s">
        <v>511</v>
      </c>
      <c r="F145" s="55"/>
    </row>
    <row r="146" spans="1:6" ht="50.25" x14ac:dyDescent="0.35">
      <c r="A146" s="25" t="s">
        <v>162</v>
      </c>
      <c r="B146" s="70">
        <v>1</v>
      </c>
      <c r="C146" s="6" t="str">
        <f>IF(B146=0, -5, "0")</f>
        <v>0</v>
      </c>
      <c r="D146" s="56" t="s">
        <v>519</v>
      </c>
      <c r="E146" s="56" t="s">
        <v>511</v>
      </c>
      <c r="F146" s="55"/>
    </row>
    <row r="147" spans="1:6" x14ac:dyDescent="0.3">
      <c r="A147" s="7" t="s">
        <v>230</v>
      </c>
      <c r="B147" s="70" t="s">
        <v>30</v>
      </c>
      <c r="C147" s="77"/>
      <c r="D147" s="56"/>
      <c r="E147" s="56"/>
      <c r="F147" s="55"/>
    </row>
    <row r="148" spans="1:6" ht="102" customHeight="1" x14ac:dyDescent="0.35">
      <c r="A148" s="27" t="s">
        <v>270</v>
      </c>
      <c r="B148" s="70">
        <v>0</v>
      </c>
      <c r="C148" s="6">
        <f>IF(B148=0, -5, "0")</f>
        <v>-5</v>
      </c>
      <c r="D148" s="56" t="s">
        <v>565</v>
      </c>
      <c r="E148" s="56" t="s">
        <v>520</v>
      </c>
      <c r="F148" s="55"/>
    </row>
    <row r="149" spans="1:6" x14ac:dyDescent="0.3">
      <c r="A149" s="458" t="s">
        <v>34</v>
      </c>
      <c r="B149" s="459"/>
      <c r="C149" s="460"/>
      <c r="D149" s="329">
        <f>SUM(B138:C148)</f>
        <v>11</v>
      </c>
    </row>
    <row r="150" spans="1:6" x14ac:dyDescent="0.3">
      <c r="A150" s="458" t="s">
        <v>249</v>
      </c>
      <c r="B150" s="459"/>
      <c r="C150" s="460"/>
      <c r="D150" s="16">
        <f>D149/(COUNT(B138:C148)*2)</f>
        <v>0.5</v>
      </c>
    </row>
    <row r="151" spans="1:6" x14ac:dyDescent="0.3">
      <c r="A151" s="10"/>
      <c r="B151" s="11"/>
      <c r="C151" s="11"/>
      <c r="D151" s="15"/>
    </row>
    <row r="152" spans="1:6" ht="19.5" x14ac:dyDescent="0.4">
      <c r="A152" s="471" t="s">
        <v>61</v>
      </c>
      <c r="B152" s="472"/>
      <c r="C152" s="472"/>
      <c r="D152" s="472"/>
      <c r="E152" s="472"/>
      <c r="F152" s="472"/>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55"/>
      <c r="E155" s="55"/>
      <c r="F155" s="55"/>
    </row>
    <row r="156" spans="1:6" x14ac:dyDescent="0.3">
      <c r="A156" s="26" t="s">
        <v>232</v>
      </c>
      <c r="B156" s="69">
        <v>1</v>
      </c>
      <c r="C156" s="56"/>
      <c r="D156" s="55" t="s">
        <v>523</v>
      </c>
      <c r="E156" s="55" t="s">
        <v>511</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1</v>
      </c>
      <c r="C162" s="56"/>
      <c r="D162" s="55" t="s">
        <v>522</v>
      </c>
      <c r="E162" s="55" t="s">
        <v>511</v>
      </c>
      <c r="F162" s="55"/>
    </row>
    <row r="163" spans="1:6" ht="33" x14ac:dyDescent="0.3">
      <c r="A163" s="32" t="s">
        <v>173</v>
      </c>
      <c r="B163" s="69">
        <v>1</v>
      </c>
      <c r="C163" s="56"/>
      <c r="D163" s="56" t="s">
        <v>566</v>
      </c>
      <c r="E163" s="56" t="s">
        <v>524</v>
      </c>
      <c r="F163" s="55"/>
    </row>
    <row r="164" spans="1:6" x14ac:dyDescent="0.3">
      <c r="A164" s="6" t="s">
        <v>259</v>
      </c>
      <c r="B164" s="69">
        <v>2</v>
      </c>
      <c r="C164" s="56"/>
      <c r="D164" s="73"/>
      <c r="E164" s="55"/>
      <c r="F164" s="55"/>
    </row>
    <row r="165" spans="1:6" x14ac:dyDescent="0.3">
      <c r="A165" s="458" t="s">
        <v>34</v>
      </c>
      <c r="B165" s="459"/>
      <c r="C165" s="460"/>
      <c r="D165" s="329">
        <f>SUM(B153:C164)</f>
        <v>21</v>
      </c>
    </row>
    <row r="166" spans="1:6" x14ac:dyDescent="0.3">
      <c r="A166" s="458" t="s">
        <v>249</v>
      </c>
      <c r="B166" s="459"/>
      <c r="C166" s="460"/>
      <c r="D166" s="17">
        <f>D165/(COUNT(B153:C164)*2)</f>
        <v>0.875</v>
      </c>
    </row>
    <row r="167" spans="1:6" x14ac:dyDescent="0.3">
      <c r="A167" s="10"/>
      <c r="B167" s="11"/>
      <c r="C167" s="11"/>
      <c r="D167" s="12"/>
    </row>
    <row r="168" spans="1:6" ht="19.5" x14ac:dyDescent="0.4">
      <c r="A168" s="471" t="s">
        <v>176</v>
      </c>
      <c r="B168" s="472"/>
      <c r="C168" s="472"/>
      <c r="D168" s="472"/>
      <c r="E168" s="472"/>
      <c r="F168" s="472"/>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33.75" x14ac:dyDescent="0.35">
      <c r="A172" s="24" t="s">
        <v>261</v>
      </c>
      <c r="B172" s="55">
        <v>0</v>
      </c>
      <c r="C172" s="6">
        <f>IF(B172=0, -5, "0")</f>
        <v>-5</v>
      </c>
      <c r="D172" s="56" t="s">
        <v>525</v>
      </c>
      <c r="E172" s="56" t="s">
        <v>526</v>
      </c>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56"/>
      <c r="E175" s="55"/>
      <c r="F175" s="55"/>
    </row>
    <row r="176" spans="1:6" x14ac:dyDescent="0.3">
      <c r="A176" s="40" t="s">
        <v>135</v>
      </c>
      <c r="B176" s="55">
        <v>2</v>
      </c>
      <c r="C176" s="55"/>
      <c r="D176" s="75"/>
      <c r="E176" s="55"/>
      <c r="F176" s="55"/>
    </row>
    <row r="177" spans="1:6" x14ac:dyDescent="0.3">
      <c r="A177" s="458" t="s">
        <v>34</v>
      </c>
      <c r="B177" s="469"/>
      <c r="C177" s="470"/>
      <c r="D177" s="330">
        <f>SUM(B169:C176)</f>
        <v>9</v>
      </c>
    </row>
    <row r="178" spans="1:6" x14ac:dyDescent="0.3">
      <c r="A178" s="458" t="s">
        <v>249</v>
      </c>
      <c r="B178" s="459"/>
      <c r="C178" s="460"/>
      <c r="D178" s="17">
        <f>D177/(COUNT(B169:C176)*2)</f>
        <v>0.5</v>
      </c>
    </row>
    <row r="179" spans="1:6" x14ac:dyDescent="0.3">
      <c r="A179" s="10"/>
      <c r="B179" s="11"/>
      <c r="C179" s="13"/>
      <c r="D179" s="14"/>
    </row>
    <row r="180" spans="1:6" ht="19.5" x14ac:dyDescent="0.4">
      <c r="A180" s="471" t="s">
        <v>64</v>
      </c>
      <c r="B180" s="472"/>
      <c r="C180" s="472"/>
      <c r="D180" s="472"/>
      <c r="E180" s="472"/>
      <c r="F180" s="472"/>
    </row>
    <row r="181" spans="1:6" ht="18" x14ac:dyDescent="0.35">
      <c r="A181" s="24" t="s">
        <v>240</v>
      </c>
      <c r="B181" s="55">
        <v>2</v>
      </c>
      <c r="C181" s="6" t="str">
        <f>IF(B181=0, -5, "0")</f>
        <v>0</v>
      </c>
      <c r="D181" s="55"/>
      <c r="E181" s="55"/>
      <c r="F181" s="55"/>
    </row>
    <row r="182" spans="1:6" ht="33" x14ac:dyDescent="0.3">
      <c r="A182" s="6" t="s">
        <v>241</v>
      </c>
      <c r="B182" s="55">
        <v>1</v>
      </c>
      <c r="C182" s="55"/>
      <c r="D182" s="56" t="s">
        <v>540</v>
      </c>
      <c r="E182" s="55" t="s">
        <v>511</v>
      </c>
      <c r="F182" s="55"/>
    </row>
    <row r="183" spans="1:6" x14ac:dyDescent="0.3">
      <c r="A183" s="26" t="s">
        <v>174</v>
      </c>
      <c r="B183" s="55">
        <v>2</v>
      </c>
      <c r="C183" s="55"/>
      <c r="D183" s="56"/>
      <c r="E183" s="55"/>
      <c r="F183" s="55"/>
    </row>
    <row r="184" spans="1:6" ht="33" x14ac:dyDescent="0.3">
      <c r="A184" s="6" t="s">
        <v>73</v>
      </c>
      <c r="B184" s="55">
        <v>1</v>
      </c>
      <c r="C184" s="55"/>
      <c r="D184" s="56" t="s">
        <v>527</v>
      </c>
      <c r="E184" s="56" t="s">
        <v>528</v>
      </c>
      <c r="F184" s="55"/>
    </row>
    <row r="185" spans="1:6" x14ac:dyDescent="0.3">
      <c r="A185" s="458" t="s">
        <v>34</v>
      </c>
      <c r="B185" s="459"/>
      <c r="C185" s="460"/>
      <c r="D185" s="329">
        <f>SUM(B181:C184)</f>
        <v>6</v>
      </c>
    </row>
    <row r="186" spans="1:6" x14ac:dyDescent="0.3">
      <c r="A186" s="458" t="s">
        <v>249</v>
      </c>
      <c r="B186" s="459"/>
      <c r="C186" s="460"/>
      <c r="D186" s="17">
        <f>D185/(COUNT(B181:C184)*2)</f>
        <v>0.75</v>
      </c>
    </row>
    <row r="187" spans="1:6" x14ac:dyDescent="0.3">
      <c r="A187" s="10"/>
      <c r="B187" s="11"/>
      <c r="C187" s="11"/>
      <c r="D187" s="12"/>
    </row>
    <row r="188" spans="1:6" ht="19.5" x14ac:dyDescent="0.4">
      <c r="A188" s="478" t="s">
        <v>15</v>
      </c>
      <c r="B188" s="479"/>
      <c r="C188" s="479"/>
      <c r="D188" s="479"/>
      <c r="E188" s="479"/>
      <c r="F188" s="479"/>
    </row>
    <row r="189" spans="1:6" ht="33" x14ac:dyDescent="0.3">
      <c r="A189" s="6" t="s">
        <v>150</v>
      </c>
      <c r="B189" s="55">
        <v>1</v>
      </c>
      <c r="C189" s="55"/>
      <c r="D189" s="56" t="s">
        <v>529</v>
      </c>
      <c r="E189" s="55" t="s">
        <v>511</v>
      </c>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8" t="s">
        <v>34</v>
      </c>
      <c r="B193" s="459"/>
      <c r="C193" s="460"/>
      <c r="D193" s="329">
        <f>SUM(B189:C192)</f>
        <v>7</v>
      </c>
    </row>
    <row r="194" spans="1:7" x14ac:dyDescent="0.3">
      <c r="A194" s="458" t="s">
        <v>249</v>
      </c>
      <c r="B194" s="459"/>
      <c r="C194" s="460"/>
      <c r="D194" s="17">
        <f>D193/(COUNT(B189:C192)*2)</f>
        <v>0.875</v>
      </c>
    </row>
    <row r="195" spans="1:7" x14ac:dyDescent="0.3">
      <c r="A195" s="10"/>
      <c r="B195" s="11"/>
      <c r="C195" s="11"/>
      <c r="D195" s="12"/>
    </row>
    <row r="196" spans="1:7" ht="19.5" x14ac:dyDescent="0.4">
      <c r="A196" s="471" t="s">
        <v>65</v>
      </c>
      <c r="B196" s="472"/>
      <c r="C196" s="472"/>
      <c r="D196" s="472"/>
      <c r="E196" s="472"/>
      <c r="F196" s="472"/>
    </row>
    <row r="197" spans="1:7" ht="33" x14ac:dyDescent="0.3">
      <c r="A197" s="26" t="s">
        <v>268</v>
      </c>
      <c r="B197" s="55">
        <v>1</v>
      </c>
      <c r="C197" s="55"/>
      <c r="D197" s="56" t="s">
        <v>541</v>
      </c>
      <c r="E197" s="56" t="s">
        <v>542</v>
      </c>
      <c r="F197" s="55"/>
    </row>
    <row r="198" spans="1:7" ht="33" x14ac:dyDescent="0.3">
      <c r="A198" s="26" t="s">
        <v>179</v>
      </c>
      <c r="B198" s="55">
        <v>1</v>
      </c>
      <c r="C198" s="55"/>
      <c r="D198" s="56" t="s">
        <v>530</v>
      </c>
      <c r="E198" s="39" t="s">
        <v>511</v>
      </c>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8" t="s">
        <v>34</v>
      </c>
      <c r="B202" s="459"/>
      <c r="C202" s="460"/>
      <c r="D202" s="329">
        <f>SUM(B197:C201)</f>
        <v>8</v>
      </c>
    </row>
    <row r="203" spans="1:7" x14ac:dyDescent="0.3">
      <c r="A203" s="458" t="s">
        <v>249</v>
      </c>
      <c r="B203" s="459"/>
      <c r="C203" s="460"/>
      <c r="D203" s="17">
        <f>D202/(COUNT(B197:C201)*2)</f>
        <v>0.8</v>
      </c>
    </row>
    <row r="204" spans="1:7" x14ac:dyDescent="0.3">
      <c r="A204" s="10"/>
      <c r="B204" s="11"/>
      <c r="C204" s="11"/>
      <c r="D204" s="12"/>
    </row>
    <row r="205" spans="1:7" ht="19.5" x14ac:dyDescent="0.4">
      <c r="A205" s="471" t="s">
        <v>175</v>
      </c>
      <c r="B205" s="472"/>
      <c r="C205" s="472"/>
      <c r="D205" s="472"/>
      <c r="E205" s="472"/>
      <c r="F205" s="472"/>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ht="49.5" x14ac:dyDescent="0.3">
      <c r="A208" s="6" t="s">
        <v>265</v>
      </c>
      <c r="B208" s="55">
        <v>1</v>
      </c>
      <c r="C208" s="55"/>
      <c r="D208" s="56" t="s">
        <v>531</v>
      </c>
      <c r="E208" s="55" t="s">
        <v>515</v>
      </c>
      <c r="F208" s="55"/>
    </row>
    <row r="209" spans="1:6" x14ac:dyDescent="0.3">
      <c r="A209" s="33" t="s">
        <v>157</v>
      </c>
      <c r="B209" s="55">
        <v>2</v>
      </c>
      <c r="C209" s="55"/>
      <c r="D209" s="55"/>
      <c r="E209" s="55"/>
      <c r="F209" s="55"/>
    </row>
    <row r="210" spans="1:6" x14ac:dyDescent="0.3">
      <c r="A210" s="458" t="s">
        <v>34</v>
      </c>
      <c r="B210" s="459"/>
      <c r="C210" s="460"/>
      <c r="D210" s="34">
        <f>SUM(B206:C209)</f>
        <v>7</v>
      </c>
    </row>
    <row r="211" spans="1:6" x14ac:dyDescent="0.3">
      <c r="A211" s="458" t="s">
        <v>249</v>
      </c>
      <c r="B211" s="459"/>
      <c r="C211" s="460"/>
      <c r="D211" s="17">
        <f>D210/(COUNT(B206:C209)*2)</f>
        <v>0.875</v>
      </c>
    </row>
    <row r="213" spans="1:6" ht="18" x14ac:dyDescent="0.35">
      <c r="A213" s="37" t="s">
        <v>402</v>
      </c>
      <c r="B213" s="36"/>
      <c r="C213" s="36"/>
      <c r="D213" s="87">
        <v>0.54</v>
      </c>
      <c r="E213" s="323" t="e">
        <f>COUNTIF(#REF!,"ok")</f>
        <v>#REF!</v>
      </c>
      <c r="F213" s="323">
        <f>COUNTA(#REF!)</f>
        <v>1</v>
      </c>
    </row>
    <row r="214" spans="1:6" ht="22.5" x14ac:dyDescent="0.3">
      <c r="A214" s="19" t="s">
        <v>403</v>
      </c>
      <c r="B214" s="20"/>
      <c r="C214" s="21"/>
      <c r="D214" s="22">
        <f>SUM(D210,D202,D193,D185,D177,D79,D68,D33,D22,D134,D165,D149,D118,D100,D42,D58)</f>
        <v>182</v>
      </c>
    </row>
    <row r="215" spans="1:6" ht="22.5" x14ac:dyDescent="0.3">
      <c r="A215" s="19" t="s">
        <v>274</v>
      </c>
      <c r="B215" s="20"/>
      <c r="C215" s="21"/>
      <c r="D215" s="23">
        <f>D214/(COUNT(B206:C209,B197:C201,B189:C192,B181:C184,B169:C176,B72:C78,B62:C67,B26:C32,B17:C21,B123:C133,B153:C164,B138:C148,B104:C117,B83:C99,B37:C41,B46:C57)*2)</f>
        <v>0.79130434782608694</v>
      </c>
    </row>
  </sheetData>
  <sheetProtection algorithmName="SHA-512" hashValue="+fxwrV6LvQj2zgYe7PFpRK8kS+DXVRlbE1JtAcuO57Y6w1HnXT4ZzGZqzJfN/i5PBoS8zcuPm6HX+nR6Ys6JAg==" saltValue="CbrT0Avv7XOaWGpLNoH8Mg=="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434" zoomScale="70" zoomScaleNormal="100" zoomScaleSheetLayoutView="70" workbookViewId="0">
      <selection activeCell="A434" sqref="A43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5"/>
      <c r="E1" s="365"/>
      <c r="F1" s="365"/>
      <c r="G1" s="365"/>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6" t="s">
        <v>149</v>
      </c>
      <c r="B7" s="366"/>
      <c r="C7" s="366"/>
      <c r="D7" s="366"/>
      <c r="E7" s="366"/>
      <c r="F7" s="366"/>
      <c r="G7" s="93"/>
    </row>
    <row r="8" spans="1:7" ht="22.5" x14ac:dyDescent="0.45">
      <c r="A8" s="367" t="str">
        <f>'Page de garde'!D18</f>
        <v>BEJA 3</v>
      </c>
      <c r="B8" s="367"/>
      <c r="C8" s="367"/>
      <c r="D8" s="367"/>
      <c r="E8" s="367"/>
      <c r="F8" s="367"/>
      <c r="G8" s="93"/>
    </row>
    <row r="9" spans="1:7" ht="22.5" x14ac:dyDescent="0.45">
      <c r="A9" s="94" t="s">
        <v>39</v>
      </c>
      <c r="B9" s="368"/>
      <c r="C9" s="368"/>
      <c r="D9" s="368"/>
      <c r="E9" s="368"/>
      <c r="F9" s="368"/>
      <c r="G9" s="93"/>
    </row>
    <row r="10" spans="1:7" ht="22.5" x14ac:dyDescent="0.45">
      <c r="A10" s="95" t="s">
        <v>41</v>
      </c>
      <c r="B10" s="369"/>
      <c r="C10" s="369"/>
      <c r="D10" s="369"/>
      <c r="E10" s="369"/>
      <c r="F10" s="369"/>
      <c r="G10" s="93"/>
    </row>
    <row r="11" spans="1:7" ht="22.5" x14ac:dyDescent="0.45">
      <c r="A11" s="94" t="s">
        <v>40</v>
      </c>
      <c r="B11" s="370"/>
      <c r="C11" s="370"/>
      <c r="D11" s="370"/>
      <c r="E11" s="370"/>
      <c r="F11" s="370"/>
      <c r="G11" s="93"/>
    </row>
    <row r="12" spans="1:7" ht="22.5" x14ac:dyDescent="0.45">
      <c r="A12" s="94" t="s">
        <v>198</v>
      </c>
      <c r="B12" s="375" t="e">
        <f>D719</f>
        <v>#DIV/0!</v>
      </c>
      <c r="C12" s="375"/>
      <c r="D12" s="375"/>
      <c r="E12" s="375"/>
      <c r="F12" s="375"/>
      <c r="G12" s="93"/>
    </row>
    <row r="13" spans="1:7" ht="22.5" x14ac:dyDescent="0.45">
      <c r="A13" s="92"/>
      <c r="B13" s="90"/>
      <c r="C13" s="90"/>
      <c r="D13" s="365"/>
      <c r="E13" s="365"/>
      <c r="F13" s="365"/>
      <c r="G13" s="365"/>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2" t="s">
        <v>28</v>
      </c>
      <c r="B17" s="373" t="s">
        <v>29</v>
      </c>
      <c r="C17" s="373"/>
      <c r="D17" s="373" t="s">
        <v>42</v>
      </c>
      <c r="E17" s="374" t="s">
        <v>264</v>
      </c>
      <c r="F17" s="374" t="s">
        <v>294</v>
      </c>
      <c r="G17" s="96"/>
    </row>
    <row r="18" spans="1:8" ht="16.5" customHeight="1" x14ac:dyDescent="0.4">
      <c r="A18" s="372"/>
      <c r="B18" s="100" t="s">
        <v>32</v>
      </c>
      <c r="C18" s="100" t="s">
        <v>31</v>
      </c>
      <c r="D18" s="373"/>
      <c r="E18" s="374"/>
      <c r="F18" s="374"/>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71"/>
      <c r="B49" s="371"/>
      <c r="C49" s="371"/>
      <c r="D49" s="371"/>
      <c r="E49" s="371"/>
      <c r="F49" s="371"/>
      <c r="G49" s="371"/>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2" t="s">
        <v>28</v>
      </c>
      <c r="B52" s="373" t="s">
        <v>29</v>
      </c>
      <c r="C52" s="373"/>
      <c r="D52" s="373" t="s">
        <v>42</v>
      </c>
      <c r="E52" s="374" t="s">
        <v>264</v>
      </c>
      <c r="F52" s="374" t="s">
        <v>295</v>
      </c>
      <c r="G52" s="96"/>
    </row>
    <row r="53" spans="1:7" ht="21" x14ac:dyDescent="0.4">
      <c r="A53" s="372"/>
      <c r="B53" s="100" t="s">
        <v>32</v>
      </c>
      <c r="C53" s="100" t="s">
        <v>31</v>
      </c>
      <c r="D53" s="373"/>
      <c r="E53" s="374"/>
      <c r="F53" s="374"/>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3"/>
      <c r="B64" s="384"/>
      <c r="C64" s="384"/>
      <c r="D64" s="384"/>
      <c r="E64" s="384"/>
      <c r="F64" s="384"/>
      <c r="G64" s="384"/>
    </row>
    <row r="65" spans="1:7" ht="43.5" customHeight="1" x14ac:dyDescent="0.4">
      <c r="A65" s="379" t="s">
        <v>341</v>
      </c>
      <c r="B65" s="379"/>
      <c r="C65" s="379"/>
      <c r="D65" s="379"/>
      <c r="E65" s="379"/>
      <c r="F65" s="37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5"/>
      <c r="B83" s="385"/>
      <c r="C83" s="385"/>
      <c r="D83" s="385"/>
      <c r="E83" s="385"/>
      <c r="F83" s="385"/>
      <c r="G83" s="385"/>
    </row>
    <row r="84" spans="1:7" ht="45" customHeight="1" x14ac:dyDescent="0.45">
      <c r="A84" s="386" t="s">
        <v>342</v>
      </c>
      <c r="B84" s="386"/>
      <c r="C84" s="386"/>
      <c r="D84" s="386"/>
      <c r="E84" s="386"/>
      <c r="F84" s="386"/>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6"/>
      <c r="B101" s="377"/>
      <c r="C101" s="377"/>
      <c r="D101" s="377"/>
      <c r="E101" s="377"/>
      <c r="F101" s="378"/>
      <c r="G101" s="96"/>
    </row>
    <row r="102" spans="1:7" ht="46.5" customHeight="1" x14ac:dyDescent="0.4">
      <c r="A102" s="379" t="s">
        <v>343</v>
      </c>
      <c r="B102" s="379"/>
      <c r="C102" s="379"/>
      <c r="D102" s="379"/>
      <c r="E102" s="379"/>
      <c r="F102" s="37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6"/>
      <c r="B109" s="377"/>
      <c r="C109" s="377"/>
      <c r="D109" s="377"/>
      <c r="E109" s="377"/>
      <c r="F109" s="378"/>
      <c r="G109" s="96"/>
    </row>
    <row r="110" spans="1:7" ht="39.75" customHeight="1" x14ac:dyDescent="0.4">
      <c r="A110" s="379" t="s">
        <v>375</v>
      </c>
      <c r="B110" s="379"/>
      <c r="C110" s="379"/>
      <c r="D110" s="379"/>
      <c r="E110" s="379"/>
      <c r="F110" s="37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7"/>
      <c r="B118" s="377"/>
      <c r="C118" s="377"/>
      <c r="D118" s="377"/>
      <c r="E118" s="377"/>
      <c r="F118" s="377"/>
      <c r="G118" s="96"/>
    </row>
    <row r="119" spans="1:7" ht="22.5" x14ac:dyDescent="0.4">
      <c r="A119" s="379" t="s">
        <v>304</v>
      </c>
      <c r="B119" s="379"/>
      <c r="C119" s="379"/>
      <c r="D119" s="379"/>
      <c r="E119" s="379"/>
      <c r="F119" s="37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0"/>
      <c r="B130" s="380"/>
      <c r="C130" s="380"/>
      <c r="D130" s="380"/>
      <c r="E130" s="380"/>
      <c r="F130" s="380"/>
      <c r="G130" s="96"/>
    </row>
    <row r="131" spans="1:16384" ht="22.5" customHeight="1" x14ac:dyDescent="0.4">
      <c r="A131" s="381" t="s">
        <v>404</v>
      </c>
      <c r="B131" s="381"/>
      <c r="C131" s="381"/>
      <c r="D131" s="381"/>
      <c r="E131" s="381"/>
      <c r="F131" s="381"/>
      <c r="G131" s="96"/>
    </row>
    <row r="132" spans="1:16384" ht="22.5" customHeight="1" x14ac:dyDescent="0.4">
      <c r="A132" s="382"/>
      <c r="B132" s="382"/>
      <c r="C132" s="382"/>
      <c r="D132" s="382"/>
      <c r="E132" s="382"/>
      <c r="F132" s="382"/>
      <c r="G132" s="96"/>
    </row>
    <row r="133" spans="1:16384" s="258" customFormat="1" ht="22.5" customHeight="1" x14ac:dyDescent="0.25">
      <c r="A133" s="372" t="s">
        <v>28</v>
      </c>
      <c r="B133" s="373" t="s">
        <v>29</v>
      </c>
      <c r="C133" s="373"/>
      <c r="D133" s="373" t="s">
        <v>42</v>
      </c>
      <c r="E133" s="374" t="s">
        <v>264</v>
      </c>
      <c r="F133" s="374" t="s">
        <v>295</v>
      </c>
    </row>
    <row r="134" spans="1:16384" s="258" customFormat="1" ht="22.5" customHeight="1" x14ac:dyDescent="0.25">
      <c r="A134" s="372"/>
      <c r="B134" s="100" t="s">
        <v>32</v>
      </c>
      <c r="C134" s="100" t="s">
        <v>31</v>
      </c>
      <c r="D134" s="373"/>
      <c r="E134" s="374"/>
      <c r="F134" s="374"/>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8" t="s">
        <v>441</v>
      </c>
      <c r="B137" s="388"/>
      <c r="C137" s="388"/>
      <c r="D137" s="388"/>
      <c r="E137" s="388"/>
      <c r="F137" s="388"/>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87" t="s">
        <v>340</v>
      </c>
      <c r="B144" s="387"/>
      <c r="C144" s="387"/>
      <c r="D144" s="387"/>
      <c r="E144" s="387"/>
      <c r="F144" s="387"/>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76"/>
      <c r="B161" s="377"/>
      <c r="C161" s="377"/>
      <c r="D161" s="377"/>
      <c r="E161" s="377"/>
      <c r="F161" s="377"/>
      <c r="G161" s="96"/>
    </row>
    <row r="162" spans="1:7" ht="32.25" customHeight="1" x14ac:dyDescent="0.4">
      <c r="A162" s="388" t="s">
        <v>442</v>
      </c>
      <c r="B162" s="388"/>
      <c r="C162" s="388"/>
      <c r="D162" s="388"/>
      <c r="E162" s="388"/>
      <c r="F162" s="388"/>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89"/>
      <c r="B172" s="390"/>
      <c r="C172" s="390"/>
      <c r="D172" s="390"/>
      <c r="E172" s="390"/>
      <c r="F172" s="390"/>
      <c r="G172" s="96"/>
    </row>
    <row r="173" spans="1:7" ht="32.25" customHeight="1" x14ac:dyDescent="0.4">
      <c r="A173" s="388" t="s">
        <v>304</v>
      </c>
      <c r="B173" s="388"/>
      <c r="C173" s="388"/>
      <c r="D173" s="388"/>
      <c r="E173" s="388"/>
      <c r="F173" s="388"/>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91"/>
      <c r="C182" s="392"/>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399"/>
      <c r="B184" s="399"/>
      <c r="C184" s="399"/>
      <c r="D184" s="399"/>
      <c r="E184" s="399"/>
      <c r="F184" s="399"/>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2" t="s">
        <v>28</v>
      </c>
      <c r="B187" s="373" t="s">
        <v>29</v>
      </c>
      <c r="C187" s="373"/>
      <c r="D187" s="373" t="s">
        <v>42</v>
      </c>
      <c r="E187" s="374" t="s">
        <v>264</v>
      </c>
      <c r="F187" s="374" t="s">
        <v>295</v>
      </c>
      <c r="G187" s="96"/>
    </row>
    <row r="188" spans="1:7" ht="21" x14ac:dyDescent="0.4">
      <c r="A188" s="372"/>
      <c r="B188" s="100" t="s">
        <v>32</v>
      </c>
      <c r="C188" s="100" t="s">
        <v>31</v>
      </c>
      <c r="D188" s="373"/>
      <c r="E188" s="374"/>
      <c r="F188" s="374"/>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3" t="s">
        <v>34</v>
      </c>
      <c r="B199" s="394"/>
      <c r="C199" s="395"/>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71"/>
      <c r="B201" s="371"/>
      <c r="C201" s="371"/>
      <c r="D201" s="371"/>
      <c r="E201" s="371"/>
      <c r="F201" s="371"/>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3" t="s">
        <v>34</v>
      </c>
      <c r="B223" s="394"/>
      <c r="C223" s="395"/>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71"/>
      <c r="B225" s="371"/>
      <c r="C225" s="371"/>
      <c r="D225" s="371"/>
      <c r="E225" s="371"/>
      <c r="F225" s="371"/>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396" t="s">
        <v>304</v>
      </c>
      <c r="B232" s="397"/>
      <c r="C232" s="397"/>
      <c r="D232" s="398"/>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3" t="s">
        <v>34</v>
      </c>
      <c r="B241" s="394"/>
      <c r="C241" s="395"/>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71"/>
      <c r="B246" s="371"/>
      <c r="C246" s="371"/>
      <c r="D246" s="371"/>
      <c r="E246" s="371"/>
      <c r="F246" s="371"/>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2" t="s">
        <v>28</v>
      </c>
      <c r="B249" s="373" t="s">
        <v>29</v>
      </c>
      <c r="C249" s="373"/>
      <c r="D249" s="373" t="s">
        <v>42</v>
      </c>
      <c r="E249" s="374" t="s">
        <v>264</v>
      </c>
      <c r="F249" s="374" t="s">
        <v>295</v>
      </c>
      <c r="G249" s="96"/>
    </row>
    <row r="250" spans="1:7" ht="21" x14ac:dyDescent="0.4">
      <c r="A250" s="372"/>
      <c r="B250" s="100" t="s">
        <v>32</v>
      </c>
      <c r="C250" s="100" t="s">
        <v>31</v>
      </c>
      <c r="D250" s="373"/>
      <c r="E250" s="374"/>
      <c r="F250" s="374"/>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3" t="s">
        <v>34</v>
      </c>
      <c r="B261" s="394"/>
      <c r="C261" s="395"/>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00"/>
      <c r="B286" s="400"/>
      <c r="C286" s="400"/>
      <c r="D286" s="400"/>
      <c r="E286" s="400"/>
      <c r="F286" s="400"/>
      <c r="G286" s="96"/>
    </row>
    <row r="287" spans="1:7" ht="31.5" customHeight="1" x14ac:dyDescent="0.4">
      <c r="A287" s="401" t="s">
        <v>304</v>
      </c>
      <c r="B287" s="401"/>
      <c r="C287" s="401"/>
      <c r="D287" s="401"/>
      <c r="E287" s="401"/>
      <c r="F287" s="401"/>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2" t="s">
        <v>28</v>
      </c>
      <c r="B304" s="373" t="s">
        <v>29</v>
      </c>
      <c r="C304" s="373"/>
      <c r="D304" s="373" t="s">
        <v>42</v>
      </c>
      <c r="E304" s="374" t="s">
        <v>264</v>
      </c>
      <c r="F304" s="374" t="s">
        <v>295</v>
      </c>
      <c r="G304" s="96"/>
    </row>
    <row r="305" spans="1:7" ht="21" x14ac:dyDescent="0.4">
      <c r="A305" s="372"/>
      <c r="B305" s="100" t="s">
        <v>32</v>
      </c>
      <c r="C305" s="100" t="s">
        <v>31</v>
      </c>
      <c r="D305" s="373"/>
      <c r="E305" s="374"/>
      <c r="F305" s="374"/>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4"/>
      <c r="B352" s="404"/>
      <c r="C352" s="404"/>
      <c r="D352" s="404"/>
      <c r="E352" s="404"/>
      <c r="F352" s="404"/>
      <c r="G352" s="404"/>
    </row>
    <row r="353" spans="1:7" ht="32.25" customHeight="1" x14ac:dyDescent="0.4">
      <c r="A353" s="405" t="s">
        <v>304</v>
      </c>
      <c r="B353" s="405"/>
      <c r="C353" s="405"/>
      <c r="D353" s="405"/>
      <c r="E353" s="405"/>
      <c r="F353" s="405"/>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2" t="s">
        <v>28</v>
      </c>
      <c r="B370" s="373" t="s">
        <v>29</v>
      </c>
      <c r="C370" s="373"/>
      <c r="D370" s="373" t="s">
        <v>42</v>
      </c>
      <c r="E370" s="374" t="s">
        <v>264</v>
      </c>
      <c r="F370" s="374" t="s">
        <v>295</v>
      </c>
      <c r="G370" s="96"/>
    </row>
    <row r="371" spans="1:7" ht="21" x14ac:dyDescent="0.4">
      <c r="A371" s="372"/>
      <c r="B371" s="100" t="s">
        <v>32</v>
      </c>
      <c r="C371" s="100" t="s">
        <v>31</v>
      </c>
      <c r="D371" s="373"/>
      <c r="E371" s="374"/>
      <c r="F371" s="374"/>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2"/>
      <c r="B410" s="385"/>
      <c r="C410" s="385"/>
      <c r="D410" s="385"/>
      <c r="E410" s="385"/>
      <c r="F410" s="385"/>
      <c r="G410" s="385"/>
    </row>
    <row r="411" spans="1:7" ht="24.75" x14ac:dyDescent="0.4">
      <c r="A411" s="403" t="s">
        <v>313</v>
      </c>
      <c r="B411" s="403"/>
      <c r="C411" s="403"/>
      <c r="D411" s="403"/>
      <c r="E411" s="403"/>
      <c r="F411" s="403"/>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2" t="s">
        <v>28</v>
      </c>
      <c r="B428" s="373" t="s">
        <v>29</v>
      </c>
      <c r="C428" s="373"/>
      <c r="D428" s="373" t="s">
        <v>42</v>
      </c>
      <c r="E428" s="374" t="s">
        <v>264</v>
      </c>
      <c r="F428" s="374" t="s">
        <v>295</v>
      </c>
      <c r="G428" s="96"/>
    </row>
    <row r="429" spans="1:7" ht="21" x14ac:dyDescent="0.4">
      <c r="A429" s="372"/>
      <c r="B429" s="100" t="s">
        <v>32</v>
      </c>
      <c r="C429" s="100" t="s">
        <v>31</v>
      </c>
      <c r="D429" s="373"/>
      <c r="E429" s="374"/>
      <c r="F429" s="374"/>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3" t="s">
        <v>304</v>
      </c>
      <c r="B459" s="403"/>
      <c r="C459" s="403"/>
      <c r="D459" s="403"/>
      <c r="E459" s="403"/>
      <c r="F459" s="403"/>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09" t="s">
        <v>405</v>
      </c>
      <c r="B473" s="409"/>
      <c r="C473" s="409"/>
      <c r="D473" s="409"/>
      <c r="E473" s="409"/>
      <c r="F473" s="409"/>
      <c r="G473" s="96"/>
    </row>
    <row r="474" spans="1:7" ht="21" customHeight="1" x14ac:dyDescent="0.4">
      <c r="A474" s="191">
        <f>B11</f>
        <v>0</v>
      </c>
      <c r="F474" s="2"/>
      <c r="G474" s="96"/>
    </row>
    <row r="475" spans="1:7" ht="21" x14ac:dyDescent="0.4">
      <c r="A475" s="410" t="s">
        <v>28</v>
      </c>
      <c r="B475" s="411" t="s">
        <v>29</v>
      </c>
      <c r="C475" s="411"/>
      <c r="D475" s="411" t="s">
        <v>42</v>
      </c>
      <c r="E475" s="412" t="s">
        <v>264</v>
      </c>
      <c r="F475" s="412" t="s">
        <v>295</v>
      </c>
      <c r="G475" s="96"/>
    </row>
    <row r="476" spans="1:7" ht="21" x14ac:dyDescent="0.4">
      <c r="A476" s="410"/>
      <c r="B476" s="254" t="s">
        <v>32</v>
      </c>
      <c r="C476" s="254" t="s">
        <v>31</v>
      </c>
      <c r="D476" s="411"/>
      <c r="E476" s="412"/>
      <c r="F476" s="412"/>
      <c r="G476" s="96"/>
    </row>
    <row r="477" spans="1:7" ht="22.5" x14ac:dyDescent="0.4">
      <c r="A477" s="282"/>
      <c r="B477" s="283"/>
      <c r="C477" s="283"/>
      <c r="D477" s="283"/>
      <c r="E477" s="346"/>
      <c r="F477" s="346"/>
      <c r="G477" s="96"/>
    </row>
    <row r="478" spans="1:7" ht="24.75" x14ac:dyDescent="0.4">
      <c r="A478" s="480" t="s">
        <v>52</v>
      </c>
      <c r="B478" s="480"/>
      <c r="C478" s="480"/>
      <c r="D478" s="480"/>
      <c r="E478" s="480"/>
      <c r="F478" s="480"/>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1" t="s">
        <v>443</v>
      </c>
      <c r="B484" s="482"/>
      <c r="C484" s="482"/>
      <c r="D484" s="482"/>
      <c r="E484" s="482"/>
      <c r="F484" s="482"/>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3" t="s">
        <v>23</v>
      </c>
      <c r="B495" s="484"/>
      <c r="C495" s="484"/>
      <c r="D495" s="484"/>
      <c r="E495" s="484"/>
      <c r="F495" s="485"/>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6"/>
      <c r="B507" s="406"/>
      <c r="C507" s="406"/>
      <c r="D507" s="406"/>
      <c r="E507" s="406"/>
      <c r="F507" s="406"/>
      <c r="G507" s="406"/>
    </row>
    <row r="508" spans="1:7" ht="26.25" customHeight="1" x14ac:dyDescent="0.5">
      <c r="A508" s="288" t="s">
        <v>304</v>
      </c>
      <c r="B508" s="407"/>
      <c r="C508" s="407"/>
      <c r="D508" s="407"/>
      <c r="E508" s="407"/>
      <c r="F508" s="407"/>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08" t="s">
        <v>97</v>
      </c>
      <c r="B520" s="408"/>
      <c r="C520" s="408"/>
      <c r="D520" s="408"/>
      <c r="E520" s="408"/>
      <c r="F520" s="408"/>
      <c r="G520" s="96"/>
    </row>
    <row r="521" spans="1:7" ht="22.5" customHeight="1" x14ac:dyDescent="0.4">
      <c r="A521" s="191">
        <f>B11</f>
        <v>0</v>
      </c>
      <c r="B521" s="96"/>
      <c r="C521" s="96"/>
      <c r="D521" s="114"/>
      <c r="E521" s="114"/>
      <c r="F521" s="114"/>
      <c r="G521" s="96"/>
    </row>
    <row r="522" spans="1:7" ht="21" x14ac:dyDescent="0.4">
      <c r="A522" s="418" t="s">
        <v>28</v>
      </c>
      <c r="B522" s="420" t="s">
        <v>29</v>
      </c>
      <c r="C522" s="421"/>
      <c r="D522" s="373" t="s">
        <v>42</v>
      </c>
      <c r="E522" s="374" t="s">
        <v>264</v>
      </c>
      <c r="F522" s="374" t="s">
        <v>295</v>
      </c>
      <c r="G522" s="96"/>
    </row>
    <row r="523" spans="1:7" ht="21" x14ac:dyDescent="0.4">
      <c r="A523" s="419"/>
      <c r="B523" s="249" t="s">
        <v>32</v>
      </c>
      <c r="C523" s="250" t="s">
        <v>31</v>
      </c>
      <c r="D523" s="373"/>
      <c r="E523" s="374"/>
      <c r="F523" s="374"/>
      <c r="G523" s="96"/>
    </row>
    <row r="524" spans="1:7" ht="22.5" x14ac:dyDescent="0.4">
      <c r="A524" s="286"/>
      <c r="B524" s="287"/>
      <c r="C524" s="287"/>
      <c r="D524" s="283"/>
      <c r="E524" s="346"/>
      <c r="F524" s="346"/>
      <c r="G524" s="96"/>
    </row>
    <row r="525" spans="1:7" ht="24.75" x14ac:dyDescent="0.4">
      <c r="A525" s="289" t="s">
        <v>17</v>
      </c>
      <c r="B525" s="251"/>
      <c r="C525" s="422"/>
      <c r="D525" s="422"/>
      <c r="E525" s="422"/>
      <c r="F525" s="423"/>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3" t="s">
        <v>34</v>
      </c>
      <c r="B532" s="394"/>
      <c r="C532" s="395"/>
      <c r="D532" s="315">
        <f>SUM(B526:C531)</f>
        <v>0</v>
      </c>
      <c r="E532" s="202"/>
      <c r="F532" s="202"/>
      <c r="G532" s="96"/>
    </row>
    <row r="533" spans="1:7" ht="21" customHeight="1" x14ac:dyDescent="0.4">
      <c r="A533" s="393" t="s">
        <v>33</v>
      </c>
      <c r="B533" s="394"/>
      <c r="C533" s="395"/>
      <c r="D533" s="298" t="e">
        <f>D532/(COUNT(B526:C531)*2)</f>
        <v>#DIV/0!</v>
      </c>
      <c r="E533" s="202"/>
      <c r="F533" s="202"/>
      <c r="G533" s="96"/>
    </row>
    <row r="534" spans="1:7" ht="21" x14ac:dyDescent="0.4">
      <c r="A534" s="371"/>
      <c r="B534" s="371"/>
      <c r="C534" s="371"/>
      <c r="D534" s="371"/>
      <c r="E534" s="371"/>
      <c r="F534" s="371"/>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3"/>
      <c r="B546" s="404"/>
      <c r="C546" s="404"/>
      <c r="D546" s="404"/>
      <c r="E546" s="404"/>
      <c r="F546" s="404"/>
      <c r="G546" s="404"/>
    </row>
    <row r="547" spans="1:7" ht="35.25" customHeight="1" x14ac:dyDescent="0.4">
      <c r="A547" s="290" t="s">
        <v>304</v>
      </c>
      <c r="B547" s="265"/>
      <c r="C547" s="414"/>
      <c r="D547" s="414"/>
      <c r="E547" s="414"/>
      <c r="F547" s="415"/>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6" t="s">
        <v>34</v>
      </c>
      <c r="B556" s="416"/>
      <c r="C556" s="417"/>
      <c r="D556" s="345">
        <f>SUM(B548:C555,B536:C545)</f>
        <v>0</v>
      </c>
      <c r="E556" s="90"/>
      <c r="F556" s="96"/>
      <c r="G556" s="96"/>
    </row>
    <row r="557" spans="1:7" ht="21" x14ac:dyDescent="0.4">
      <c r="A557" s="416" t="s">
        <v>33</v>
      </c>
      <c r="B557" s="416"/>
      <c r="C557" s="416"/>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71"/>
      <c r="B562" s="371"/>
      <c r="C562" s="371"/>
      <c r="D562" s="371"/>
      <c r="E562" s="371"/>
      <c r="F562" s="371"/>
      <c r="G562" s="96"/>
    </row>
    <row r="563" spans="1:7" ht="22.5" x14ac:dyDescent="0.45">
      <c r="A563" s="432" t="s">
        <v>19</v>
      </c>
      <c r="B563" s="432"/>
      <c r="C563" s="432"/>
      <c r="D563" s="432"/>
      <c r="E563" s="432"/>
      <c r="F563" s="432"/>
      <c r="G563" s="96"/>
    </row>
    <row r="564" spans="1:7" ht="22.5" x14ac:dyDescent="0.4">
      <c r="A564" s="198">
        <f>B11</f>
        <v>0</v>
      </c>
      <c r="B564" s="96"/>
      <c r="C564" s="96"/>
      <c r="D564" s="280"/>
      <c r="E564" s="280"/>
      <c r="F564" s="280"/>
      <c r="G564" s="96"/>
    </row>
    <row r="565" spans="1:7" ht="21" x14ac:dyDescent="0.4">
      <c r="A565" s="410" t="s">
        <v>28</v>
      </c>
      <c r="B565" s="411" t="s">
        <v>29</v>
      </c>
      <c r="C565" s="411"/>
      <c r="D565" s="411" t="s">
        <v>42</v>
      </c>
      <c r="E565" s="412" t="s">
        <v>264</v>
      </c>
      <c r="F565" s="412" t="s">
        <v>295</v>
      </c>
      <c r="G565" s="96"/>
    </row>
    <row r="566" spans="1:7" ht="21" x14ac:dyDescent="0.4">
      <c r="A566" s="410"/>
      <c r="B566" s="254" t="s">
        <v>32</v>
      </c>
      <c r="C566" s="254" t="s">
        <v>31</v>
      </c>
      <c r="D566" s="411"/>
      <c r="E566" s="412"/>
      <c r="F566" s="412"/>
      <c r="G566" s="96"/>
    </row>
    <row r="567" spans="1:7" ht="22.5" x14ac:dyDescent="0.4">
      <c r="A567" s="291"/>
      <c r="B567" s="292"/>
      <c r="C567" s="292"/>
      <c r="D567" s="292"/>
      <c r="E567" s="268"/>
      <c r="F567" s="293"/>
      <c r="G567" s="96"/>
    </row>
    <row r="568" spans="1:7" ht="24.75" x14ac:dyDescent="0.4">
      <c r="A568" s="424" t="s">
        <v>10</v>
      </c>
      <c r="B568" s="425"/>
      <c r="C568" s="425"/>
      <c r="D568" s="425"/>
      <c r="E568" s="425"/>
      <c r="F568" s="426"/>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6" t="s">
        <v>34</v>
      </c>
      <c r="B578" s="416"/>
      <c r="C578" s="417"/>
      <c r="D578" s="345">
        <f>SUM(B569:C577)</f>
        <v>0</v>
      </c>
      <c r="E578" s="90"/>
      <c r="F578" s="96"/>
      <c r="G578" s="96"/>
    </row>
    <row r="579" spans="1:7" ht="21" x14ac:dyDescent="0.4">
      <c r="A579" s="416" t="s">
        <v>33</v>
      </c>
      <c r="B579" s="416"/>
      <c r="C579" s="416"/>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7" t="s">
        <v>23</v>
      </c>
      <c r="B581" s="428"/>
      <c r="C581" s="428"/>
      <c r="D581" s="428"/>
      <c r="E581" s="428"/>
      <c r="F581" s="429"/>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0" t="s">
        <v>370</v>
      </c>
      <c r="B588" s="431"/>
      <c r="C588" s="431"/>
      <c r="D588" s="431"/>
      <c r="E588" s="431"/>
      <c r="F588" s="431"/>
      <c r="G588" s="431"/>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6" t="s">
        <v>34</v>
      </c>
      <c r="B596" s="416"/>
      <c r="C596" s="417"/>
      <c r="D596" s="345">
        <f>SUM(B589:C595,B582:C587,B569:C577)</f>
        <v>0</v>
      </c>
      <c r="E596" s="90"/>
      <c r="F596" s="96"/>
      <c r="G596" s="96"/>
    </row>
    <row r="597" spans="1:7" ht="21" x14ac:dyDescent="0.4">
      <c r="A597" s="416" t="s">
        <v>33</v>
      </c>
      <c r="B597" s="416"/>
      <c r="C597" s="416"/>
      <c r="D597" s="298" t="e">
        <f>D596/(COUNT(B582:C587,B589:C594,B569:C577)*2)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38" t="s">
        <v>168</v>
      </c>
      <c r="B600" s="439"/>
      <c r="C600" s="440"/>
      <c r="D600" s="127" t="e">
        <f>D599/(COUNT(B569:C577,B589:C594,B582:C587)*2)</f>
        <v>#DIV/0!</v>
      </c>
      <c r="E600" s="90"/>
      <c r="F600" s="96"/>
      <c r="G600" s="96"/>
    </row>
    <row r="601" spans="1:7" ht="21" x14ac:dyDescent="0.4">
      <c r="A601" s="128"/>
      <c r="B601" s="96"/>
      <c r="C601" s="96"/>
      <c r="G601" s="96"/>
    </row>
    <row r="602" spans="1:7" ht="19.5" customHeight="1" x14ac:dyDescent="0.45">
      <c r="A602" s="432" t="s">
        <v>8</v>
      </c>
      <c r="B602" s="432"/>
      <c r="C602" s="432"/>
      <c r="D602" s="432"/>
      <c r="E602" s="432"/>
      <c r="F602" s="432"/>
      <c r="G602" s="96"/>
    </row>
    <row r="603" spans="1:7" ht="22.5" x14ac:dyDescent="0.4">
      <c r="A603" s="129">
        <f>B11</f>
        <v>0</v>
      </c>
      <c r="B603" s="96"/>
      <c r="C603" s="96"/>
      <c r="D603" s="114"/>
      <c r="E603" s="114"/>
      <c r="F603" s="114"/>
      <c r="G603" s="96"/>
    </row>
    <row r="604" spans="1:7" ht="21" x14ac:dyDescent="0.4">
      <c r="A604" s="372" t="s">
        <v>28</v>
      </c>
      <c r="B604" s="373" t="s">
        <v>29</v>
      </c>
      <c r="C604" s="373"/>
      <c r="D604" s="373" t="s">
        <v>42</v>
      </c>
      <c r="E604" s="374" t="s">
        <v>264</v>
      </c>
      <c r="F604" s="374" t="s">
        <v>295</v>
      </c>
      <c r="G604" s="96"/>
    </row>
    <row r="605" spans="1:7" ht="18.75" customHeight="1" x14ac:dyDescent="0.4">
      <c r="A605" s="372"/>
      <c r="B605" s="100" t="s">
        <v>32</v>
      </c>
      <c r="C605" s="100" t="s">
        <v>31</v>
      </c>
      <c r="D605" s="373"/>
      <c r="E605" s="374"/>
      <c r="F605" s="374"/>
      <c r="G605" s="96"/>
    </row>
    <row r="606" spans="1:7" ht="18.75" customHeight="1" x14ac:dyDescent="0.4">
      <c r="A606" s="282"/>
      <c r="B606" s="283"/>
      <c r="C606" s="283"/>
      <c r="D606" s="283"/>
      <c r="E606" s="346"/>
      <c r="F606" s="346"/>
      <c r="G606" s="96"/>
    </row>
    <row r="607" spans="1:7" ht="24.75" x14ac:dyDescent="0.4">
      <c r="A607" s="284" t="s">
        <v>90</v>
      </c>
      <c r="B607" s="114"/>
      <c r="C607" s="433"/>
      <c r="D607" s="433"/>
      <c r="E607" s="433"/>
      <c r="F607" s="434"/>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6" t="s">
        <v>34</v>
      </c>
      <c r="B616" s="416"/>
      <c r="C616" s="416"/>
      <c r="D616" s="345">
        <f>SUM(B608:C615)</f>
        <v>0</v>
      </c>
      <c r="E616" s="435"/>
      <c r="F616" s="400"/>
      <c r="G616" s="96"/>
    </row>
    <row r="617" spans="1:7" ht="21" x14ac:dyDescent="0.4">
      <c r="A617" s="416" t="s">
        <v>33</v>
      </c>
      <c r="B617" s="416"/>
      <c r="C617" s="416"/>
      <c r="D617" s="298" t="e">
        <f>D616/(COUNT(B608:C615)*2)</f>
        <v>#DIV/0!</v>
      </c>
      <c r="E617" s="436"/>
      <c r="F617" s="406"/>
      <c r="G617" s="96"/>
    </row>
    <row r="618" spans="1:7" ht="21" x14ac:dyDescent="0.4">
      <c r="A618" s="128"/>
      <c r="B618" s="96"/>
      <c r="C618" s="437"/>
      <c r="D618" s="437"/>
      <c r="E618" s="437"/>
      <c r="F618" s="437"/>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3" t="s">
        <v>34</v>
      </c>
      <c r="B629" s="394"/>
      <c r="C629" s="395"/>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3"/>
      <c r="D632" s="433"/>
      <c r="E632" s="433"/>
      <c r="F632" s="434"/>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3" t="s">
        <v>34</v>
      </c>
      <c r="B639" s="394"/>
      <c r="C639" s="395"/>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42"/>
      <c r="B641" s="442"/>
      <c r="C641" s="442"/>
      <c r="D641" s="442"/>
      <c r="E641" s="442"/>
      <c r="F641" s="442"/>
      <c r="G641" s="442"/>
    </row>
    <row r="642" spans="1:7" ht="24.75" x14ac:dyDescent="0.4">
      <c r="A642" s="284" t="s">
        <v>26</v>
      </c>
      <c r="B642" s="433"/>
      <c r="C642" s="433"/>
      <c r="D642" s="433"/>
      <c r="E642" s="433"/>
      <c r="F642" s="434"/>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3" t="s">
        <v>304</v>
      </c>
      <c r="B650" s="444"/>
      <c r="C650" s="444"/>
      <c r="D650" s="444"/>
      <c r="E650" s="444"/>
      <c r="F650" s="445"/>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2" t="s">
        <v>346</v>
      </c>
      <c r="B665" s="432"/>
      <c r="C665" s="432"/>
      <c r="D665" s="432"/>
      <c r="E665" s="432"/>
      <c r="F665" s="432"/>
      <c r="G665" s="96"/>
    </row>
    <row r="666" spans="1:7" ht="21" x14ac:dyDescent="0.4">
      <c r="A666" s="198">
        <f>B11</f>
        <v>0</v>
      </c>
      <c r="B666" s="96"/>
      <c r="C666" s="96"/>
      <c r="D666" s="96"/>
      <c r="E666" s="90"/>
      <c r="F666" s="96"/>
      <c r="G666" s="96"/>
    </row>
    <row r="667" spans="1:7" ht="21.75" customHeight="1" x14ac:dyDescent="0.4">
      <c r="A667" s="372" t="s">
        <v>28</v>
      </c>
      <c r="B667" s="373" t="s">
        <v>29</v>
      </c>
      <c r="C667" s="373"/>
      <c r="D667" s="373" t="s">
        <v>42</v>
      </c>
      <c r="E667" s="374" t="s">
        <v>264</v>
      </c>
      <c r="F667" s="374" t="s">
        <v>295</v>
      </c>
      <c r="G667" s="96"/>
    </row>
    <row r="668" spans="1:7" ht="21" x14ac:dyDescent="0.4">
      <c r="A668" s="372"/>
      <c r="B668" s="100" t="s">
        <v>32</v>
      </c>
      <c r="C668" s="100" t="s">
        <v>31</v>
      </c>
      <c r="D668" s="373"/>
      <c r="E668" s="374"/>
      <c r="F668" s="374"/>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41" t="s">
        <v>439</v>
      </c>
      <c r="B693" s="441"/>
      <c r="C693" s="441"/>
      <c r="D693" s="441"/>
      <c r="E693" s="441"/>
      <c r="F693" s="441"/>
      <c r="G693" s="215"/>
    </row>
    <row r="694" spans="1:7" ht="21" customHeight="1" x14ac:dyDescent="0.4">
      <c r="A694" s="198">
        <f>B11</f>
        <v>0</v>
      </c>
      <c r="B694" s="96"/>
      <c r="C694" s="96"/>
      <c r="D694" s="214"/>
      <c r="E694" s="214"/>
      <c r="F694" s="214"/>
      <c r="G694" s="215"/>
    </row>
    <row r="695" spans="1:7" ht="21" x14ac:dyDescent="0.4">
      <c r="A695" s="451" t="s">
        <v>28</v>
      </c>
      <c r="B695" s="420" t="s">
        <v>29</v>
      </c>
      <c r="C695" s="420"/>
      <c r="D695" s="373" t="s">
        <v>42</v>
      </c>
      <c r="E695" s="374" t="s">
        <v>264</v>
      </c>
      <c r="F695" s="374" t="s">
        <v>295</v>
      </c>
      <c r="G695" s="215"/>
    </row>
    <row r="696" spans="1:7" ht="21" x14ac:dyDescent="0.4">
      <c r="A696" s="372"/>
      <c r="B696" s="100" t="s">
        <v>32</v>
      </c>
      <c r="C696" s="100" t="s">
        <v>31</v>
      </c>
      <c r="D696" s="373"/>
      <c r="E696" s="374"/>
      <c r="F696" s="374"/>
      <c r="G696" s="215"/>
    </row>
    <row r="697" spans="1:7" ht="22.5" x14ac:dyDescent="0.4">
      <c r="A697" s="282"/>
      <c r="B697" s="283"/>
      <c r="C697" s="283"/>
      <c r="D697" s="283"/>
      <c r="E697" s="346"/>
      <c r="F697" s="346"/>
      <c r="G697" s="96"/>
    </row>
    <row r="698" spans="1:7" ht="24.75" x14ac:dyDescent="0.4">
      <c r="A698" s="448" t="s">
        <v>299</v>
      </c>
      <c r="B698" s="449"/>
      <c r="C698" s="449"/>
      <c r="D698" s="449"/>
      <c r="E698" s="449"/>
      <c r="F698" s="450"/>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46"/>
      <c r="C704" s="447"/>
      <c r="D704" s="201">
        <f>SUM(B699:C703)</f>
        <v>0</v>
      </c>
      <c r="E704" s="90"/>
      <c r="F704" s="96"/>
      <c r="G704" s="96"/>
    </row>
    <row r="705" spans="1:7" ht="21" x14ac:dyDescent="0.4">
      <c r="A705" s="108" t="s">
        <v>33</v>
      </c>
      <c r="B705" s="446"/>
      <c r="C705" s="447"/>
      <c r="D705" s="306" t="e">
        <f>D704/(COUNT(B699:C703)*2)</f>
        <v>#DIV/0!</v>
      </c>
      <c r="E705" s="90"/>
      <c r="F705" s="96"/>
      <c r="G705" s="96"/>
    </row>
    <row r="706" spans="1:7" ht="21" x14ac:dyDescent="0.4">
      <c r="A706" s="149"/>
      <c r="B706" s="294"/>
      <c r="C706" s="294"/>
      <c r="D706" s="204"/>
      <c r="E706" s="304"/>
      <c r="F706" s="305"/>
      <c r="G706" s="96"/>
    </row>
    <row r="707" spans="1:7" ht="24.75" x14ac:dyDescent="0.4">
      <c r="A707" s="448" t="s">
        <v>300</v>
      </c>
      <c r="B707" s="449"/>
      <c r="C707" s="449"/>
      <c r="D707" s="449"/>
      <c r="E707" s="449"/>
      <c r="F707" s="450"/>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IUt5TVW01Sv9iITeKA6ky/UkahOiaOfS3J8/qtWfXNKItYNQZXfOSHcKkXjUGUI+XPpEiNP8wQyTUYcLI4tTLQ==" saltValue="FMueGoMtFsTNXH3hEaKdEQ=="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3"/>
      <c r="E1" s="453"/>
      <c r="F1" s="453"/>
      <c r="G1" s="45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4" t="s">
        <v>46</v>
      </c>
      <c r="B6" s="454"/>
      <c r="C6" s="454"/>
      <c r="D6" s="454"/>
      <c r="E6" s="454"/>
      <c r="F6" s="454"/>
      <c r="G6" s="79"/>
    </row>
    <row r="7" spans="1:7" s="2" customFormat="1" ht="21.75" customHeight="1" x14ac:dyDescent="0.45">
      <c r="A7" s="455" t="str">
        <f>'Page de garde'!D18</f>
        <v>BEJA 3</v>
      </c>
      <c r="B7" s="455"/>
      <c r="C7" s="455"/>
      <c r="D7" s="455"/>
      <c r="E7" s="455"/>
      <c r="F7" s="455"/>
      <c r="G7" s="79"/>
    </row>
    <row r="8" spans="1:7" s="2" customFormat="1" ht="24" x14ac:dyDescent="0.45">
      <c r="A8" s="4" t="s">
        <v>39</v>
      </c>
      <c r="B8" s="456">
        <f>'A4 Exploitation'!B9:F9</f>
        <v>0</v>
      </c>
      <c r="C8" s="456"/>
      <c r="D8" s="456"/>
      <c r="E8" s="456"/>
      <c r="F8" s="456"/>
      <c r="G8" s="79"/>
    </row>
    <row r="9" spans="1:7" s="2" customFormat="1" ht="24" x14ac:dyDescent="0.45">
      <c r="A9" s="5" t="s">
        <v>41</v>
      </c>
      <c r="B9" s="457">
        <f>'A4 Exploitation'!B10:F10</f>
        <v>0</v>
      </c>
      <c r="C9" s="457"/>
      <c r="D9" s="457"/>
      <c r="E9" s="457"/>
      <c r="F9" s="457"/>
      <c r="G9" s="79"/>
    </row>
    <row r="10" spans="1:7" s="2" customFormat="1" ht="24" x14ac:dyDescent="0.45">
      <c r="A10" s="4" t="s">
        <v>40</v>
      </c>
      <c r="B10" s="452">
        <f>'A4 Exploitation'!B11:F11</f>
        <v>0</v>
      </c>
      <c r="C10" s="452"/>
      <c r="D10" s="452"/>
      <c r="E10" s="452"/>
      <c r="F10" s="452"/>
      <c r="G10" s="79"/>
    </row>
    <row r="11" spans="1:7" s="2" customFormat="1" ht="24" x14ac:dyDescent="0.45">
      <c r="A11" s="4" t="s">
        <v>248</v>
      </c>
      <c r="B11" s="461" t="e">
        <f>D215</f>
        <v>#DIV/0!</v>
      </c>
      <c r="C11" s="461"/>
      <c r="D11" s="461"/>
      <c r="E11" s="461"/>
      <c r="F11" s="461"/>
      <c r="G11" s="79"/>
    </row>
    <row r="12" spans="1:7" s="2" customFormat="1" ht="22.5" x14ac:dyDescent="0.45">
      <c r="A12" s="1"/>
      <c r="D12" s="365"/>
      <c r="E12" s="365"/>
      <c r="F12" s="365"/>
      <c r="G12" s="365"/>
    </row>
    <row r="13" spans="1:7" s="2" customFormat="1" ht="11.25" customHeight="1" x14ac:dyDescent="0.3">
      <c r="A13" s="462" t="s">
        <v>28</v>
      </c>
      <c r="B13" s="463" t="s">
        <v>29</v>
      </c>
      <c r="C13" s="463"/>
      <c r="D13" s="463" t="s">
        <v>42</v>
      </c>
      <c r="E13" s="463" t="s">
        <v>158</v>
      </c>
      <c r="F13" s="463" t="s">
        <v>159</v>
      </c>
    </row>
    <row r="14" spans="1:7" s="2" customFormat="1" ht="12.75" customHeight="1" x14ac:dyDescent="0.3">
      <c r="A14" s="462"/>
      <c r="B14" s="18" t="s">
        <v>32</v>
      </c>
      <c r="C14" s="18" t="s">
        <v>31</v>
      </c>
      <c r="D14" s="463"/>
      <c r="E14" s="463"/>
      <c r="F14" s="463"/>
      <c r="G14" s="78"/>
    </row>
    <row r="15" spans="1:7" x14ac:dyDescent="0.3">
      <c r="A15" s="464"/>
      <c r="B15" s="465"/>
      <c r="C15" s="465"/>
      <c r="D15" s="465"/>
      <c r="E15" s="465"/>
      <c r="F15" s="465"/>
    </row>
    <row r="16" spans="1:7" ht="19.5" x14ac:dyDescent="0.4">
      <c r="A16" s="466" t="s">
        <v>0</v>
      </c>
      <c r="B16" s="467"/>
      <c r="C16" s="467"/>
      <c r="D16" s="467"/>
      <c r="E16" s="467"/>
      <c r="F16" s="467"/>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68" t="s">
        <v>34</v>
      </c>
      <c r="B22" s="469"/>
      <c r="C22" s="470"/>
      <c r="D22" s="330">
        <f>SUM(B17:C21)</f>
        <v>0</v>
      </c>
    </row>
    <row r="23" spans="1:7" x14ac:dyDescent="0.3">
      <c r="A23" s="458" t="s">
        <v>249</v>
      </c>
      <c r="B23" s="459"/>
      <c r="C23" s="460"/>
      <c r="D23" s="17" t="e">
        <f>D22/(COUNT(B17:C21)*2)</f>
        <v>#DIV/0!</v>
      </c>
    </row>
    <row r="24" spans="1:7" x14ac:dyDescent="0.3">
      <c r="A24" s="10"/>
      <c r="B24" s="11"/>
      <c r="C24" s="11"/>
      <c r="D24" s="12"/>
    </row>
    <row r="25" spans="1:7" ht="19.5" x14ac:dyDescent="0.4">
      <c r="A25" s="471" t="s">
        <v>4</v>
      </c>
      <c r="B25" s="472"/>
      <c r="C25" s="472"/>
      <c r="D25" s="472"/>
      <c r="E25" s="472"/>
      <c r="F25" s="472"/>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8" t="s">
        <v>34</v>
      </c>
      <c r="B33" s="459"/>
      <c r="C33" s="460"/>
      <c r="D33" s="329">
        <f>SUM(B26:C32)</f>
        <v>0</v>
      </c>
    </row>
    <row r="34" spans="1:6" x14ac:dyDescent="0.3">
      <c r="A34" s="458" t="s">
        <v>249</v>
      </c>
      <c r="B34" s="459"/>
      <c r="C34" s="460"/>
      <c r="D34" s="17" t="e">
        <f>D33/(COUNT(B26:C32)*2)</f>
        <v>#DIV/0!</v>
      </c>
    </row>
    <row r="35" spans="1:6" x14ac:dyDescent="0.3">
      <c r="A35" s="10"/>
      <c r="B35" s="11"/>
      <c r="C35" s="11"/>
      <c r="D35" s="12"/>
    </row>
    <row r="36" spans="1:6" ht="19.5" x14ac:dyDescent="0.4">
      <c r="A36" s="471" t="s">
        <v>178</v>
      </c>
      <c r="B36" s="472"/>
      <c r="C36" s="472"/>
      <c r="D36" s="472"/>
      <c r="E36" s="472"/>
      <c r="F36" s="472"/>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8" t="s">
        <v>34</v>
      </c>
      <c r="B42" s="459"/>
      <c r="C42" s="460"/>
      <c r="D42" s="329">
        <f>SUM(B37:C41)</f>
        <v>0</v>
      </c>
    </row>
    <row r="43" spans="1:6" x14ac:dyDescent="0.3">
      <c r="A43" s="458" t="s">
        <v>249</v>
      </c>
      <c r="B43" s="459"/>
      <c r="C43" s="460"/>
      <c r="D43" s="17" t="e">
        <f>D42/(COUNT(B37:C41)*2)</f>
        <v>#DIV/0!</v>
      </c>
    </row>
    <row r="44" spans="1:6" x14ac:dyDescent="0.3">
      <c r="A44" s="338"/>
      <c r="B44" s="339"/>
      <c r="C44" s="339"/>
      <c r="D44" s="340"/>
    </row>
    <row r="45" spans="1:6" ht="19.5" x14ac:dyDescent="0.4">
      <c r="A45" s="473" t="s">
        <v>405</v>
      </c>
      <c r="B45" s="474"/>
      <c r="C45" s="474"/>
      <c r="D45" s="474"/>
      <c r="E45" s="474"/>
      <c r="F45" s="47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8" t="s">
        <v>34</v>
      </c>
      <c r="B58" s="459"/>
      <c r="C58" s="460"/>
      <c r="D58" s="341">
        <f>SUM(B46:C57)</f>
        <v>0</v>
      </c>
    </row>
    <row r="59" spans="1:6" x14ac:dyDescent="0.3">
      <c r="A59" s="458" t="s">
        <v>249</v>
      </c>
      <c r="B59" s="459"/>
      <c r="C59" s="460"/>
      <c r="D59" s="17" t="e">
        <f>D58/(COUNT(B46:C57)*2)</f>
        <v>#DIV/0!</v>
      </c>
    </row>
    <row r="60" spans="1:6" x14ac:dyDescent="0.3">
      <c r="A60" s="29"/>
      <c r="B60" s="30"/>
      <c r="C60" s="30"/>
      <c r="D60" s="31"/>
    </row>
    <row r="61" spans="1:6" ht="19.5" x14ac:dyDescent="0.4">
      <c r="A61" s="476" t="s">
        <v>19</v>
      </c>
      <c r="B61" s="477"/>
      <c r="C61" s="477"/>
      <c r="D61" s="477"/>
      <c r="E61" s="477"/>
      <c r="F61" s="477"/>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8" t="s">
        <v>34</v>
      </c>
      <c r="B68" s="459"/>
      <c r="C68" s="460"/>
      <c r="D68" s="329">
        <f>SUM(B62:C67)</f>
        <v>0</v>
      </c>
    </row>
    <row r="69" spans="1:6" x14ac:dyDescent="0.3">
      <c r="A69" s="458" t="s">
        <v>249</v>
      </c>
      <c r="B69" s="459"/>
      <c r="C69" s="460"/>
      <c r="D69" s="17" t="e">
        <f>D68/(COUNT(B62:C67)*2)</f>
        <v>#DIV/0!</v>
      </c>
    </row>
    <row r="70" spans="1:6" x14ac:dyDescent="0.3">
      <c r="A70" s="10"/>
      <c r="B70" s="11"/>
      <c r="C70" s="11"/>
      <c r="D70" s="12"/>
    </row>
    <row r="71" spans="1:6" ht="19.5" x14ac:dyDescent="0.4">
      <c r="A71" s="471" t="s">
        <v>8</v>
      </c>
      <c r="B71" s="472"/>
      <c r="C71" s="472"/>
      <c r="D71" s="472"/>
      <c r="E71" s="472"/>
      <c r="F71" s="472"/>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8" t="s">
        <v>34</v>
      </c>
      <c r="B79" s="459"/>
      <c r="C79" s="460"/>
      <c r="D79" s="329">
        <f>SUM(B72:C78)</f>
        <v>0</v>
      </c>
    </row>
    <row r="80" spans="1:6" x14ac:dyDescent="0.3">
      <c r="A80" s="458" t="s">
        <v>249</v>
      </c>
      <c r="B80" s="459"/>
      <c r="C80" s="460"/>
      <c r="D80" s="17" t="e">
        <f>D79/(COUNT(B72:C78)*2)</f>
        <v>#DIV/0!</v>
      </c>
    </row>
    <row r="81" spans="1:6" x14ac:dyDescent="0.3">
      <c r="A81" s="10"/>
      <c r="B81" s="11"/>
      <c r="C81" s="11"/>
      <c r="D81" s="12"/>
    </row>
    <row r="82" spans="1:6" ht="19.5" x14ac:dyDescent="0.4">
      <c r="A82" s="471" t="s">
        <v>463</v>
      </c>
      <c r="B82" s="472"/>
      <c r="C82" s="472"/>
      <c r="D82" s="472"/>
      <c r="E82" s="472"/>
      <c r="F82" s="472"/>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8" t="s">
        <v>34</v>
      </c>
      <c r="B100" s="459"/>
      <c r="C100" s="460"/>
      <c r="D100" s="329">
        <f>SUM(B83:C99)</f>
        <v>0</v>
      </c>
    </row>
    <row r="101" spans="1:6" x14ac:dyDescent="0.3">
      <c r="A101" s="458" t="s">
        <v>249</v>
      </c>
      <c r="B101" s="459"/>
      <c r="C101" s="460"/>
      <c r="D101" s="17" t="e">
        <f>D100/(COUNT(B83:C99)*2)</f>
        <v>#DIV/0!</v>
      </c>
    </row>
    <row r="102" spans="1:6" x14ac:dyDescent="0.3">
      <c r="A102" s="10"/>
      <c r="B102" s="11"/>
      <c r="C102" s="11"/>
      <c r="D102" s="12"/>
    </row>
    <row r="103" spans="1:6" ht="19.5" x14ac:dyDescent="0.4">
      <c r="A103" s="471" t="s">
        <v>170</v>
      </c>
      <c r="B103" s="472"/>
      <c r="C103" s="472"/>
      <c r="D103" s="472"/>
      <c r="E103" s="472"/>
      <c r="F103" s="472"/>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8" t="s">
        <v>34</v>
      </c>
      <c r="B118" s="459"/>
      <c r="C118" s="460"/>
      <c r="D118" s="329">
        <f>SUM(B104:C117)</f>
        <v>0</v>
      </c>
    </row>
    <row r="119" spans="1:6" x14ac:dyDescent="0.3">
      <c r="A119" s="458" t="s">
        <v>249</v>
      </c>
      <c r="B119" s="459"/>
      <c r="C119" s="460"/>
      <c r="D119" s="17" t="e">
        <f>D118/(COUNT(B104:C117)*2)</f>
        <v>#DIV/0!</v>
      </c>
    </row>
    <row r="120" spans="1:6" x14ac:dyDescent="0.3">
      <c r="A120" s="10"/>
      <c r="B120" s="11"/>
      <c r="C120" s="11"/>
      <c r="D120" s="12"/>
    </row>
    <row r="121" spans="1:6" x14ac:dyDescent="0.3">
      <c r="A121" s="29"/>
      <c r="B121" s="30"/>
      <c r="C121" s="30"/>
      <c r="D121" s="31"/>
    </row>
    <row r="122" spans="1:6" ht="19.5" x14ac:dyDescent="0.4">
      <c r="A122" s="471" t="s">
        <v>171</v>
      </c>
      <c r="B122" s="472"/>
      <c r="C122" s="472"/>
      <c r="D122" s="472"/>
      <c r="E122" s="472"/>
      <c r="F122" s="472"/>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8" t="s">
        <v>34</v>
      </c>
      <c r="B134" s="459"/>
      <c r="C134" s="460"/>
      <c r="D134" s="329">
        <f>SUM(B123:C133)</f>
        <v>0</v>
      </c>
    </row>
    <row r="135" spans="1:6" x14ac:dyDescent="0.3">
      <c r="A135" s="458" t="s">
        <v>249</v>
      </c>
      <c r="B135" s="459"/>
      <c r="C135" s="460"/>
      <c r="D135" s="17" t="e">
        <f>D134/(COUNT(B123:C133)*2)</f>
        <v>#DIV/0!</v>
      </c>
    </row>
    <row r="136" spans="1:6" x14ac:dyDescent="0.3">
      <c r="A136" s="10"/>
      <c r="B136" s="11"/>
      <c r="C136" s="11"/>
      <c r="D136" s="12"/>
    </row>
    <row r="137" spans="1:6" ht="19.5" x14ac:dyDescent="0.4">
      <c r="A137" s="471" t="s">
        <v>154</v>
      </c>
      <c r="B137" s="472"/>
      <c r="C137" s="472"/>
      <c r="D137" s="472"/>
      <c r="E137" s="472"/>
      <c r="F137" s="472"/>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8" t="s">
        <v>34</v>
      </c>
      <c r="B149" s="459"/>
      <c r="C149" s="460"/>
      <c r="D149" s="329">
        <f>SUM(B138:C148)</f>
        <v>0</v>
      </c>
    </row>
    <row r="150" spans="1:6" x14ac:dyDescent="0.3">
      <c r="A150" s="458" t="s">
        <v>249</v>
      </c>
      <c r="B150" s="459"/>
      <c r="C150" s="460"/>
      <c r="D150" s="16" t="e">
        <f>D149/(COUNT(B138:C148)*2)</f>
        <v>#DIV/0!</v>
      </c>
    </row>
    <row r="151" spans="1:6" x14ac:dyDescent="0.3">
      <c r="A151" s="10"/>
      <c r="B151" s="11"/>
      <c r="C151" s="11"/>
      <c r="D151" s="15"/>
    </row>
    <row r="152" spans="1:6" ht="19.5" x14ac:dyDescent="0.4">
      <c r="A152" s="471" t="s">
        <v>61</v>
      </c>
      <c r="B152" s="472"/>
      <c r="C152" s="472"/>
      <c r="D152" s="472"/>
      <c r="E152" s="472"/>
      <c r="F152" s="472"/>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8" t="s">
        <v>34</v>
      </c>
      <c r="B165" s="459"/>
      <c r="C165" s="460"/>
      <c r="D165" s="329">
        <f>SUM(B153:C164)</f>
        <v>0</v>
      </c>
    </row>
    <row r="166" spans="1:6" x14ac:dyDescent="0.3">
      <c r="A166" s="458" t="s">
        <v>249</v>
      </c>
      <c r="B166" s="459"/>
      <c r="C166" s="460"/>
      <c r="D166" s="17" t="e">
        <f>D165/(COUNT(B153:C164)*2)</f>
        <v>#DIV/0!</v>
      </c>
    </row>
    <row r="167" spans="1:6" x14ac:dyDescent="0.3">
      <c r="A167" s="10"/>
      <c r="B167" s="11"/>
      <c r="C167" s="11"/>
      <c r="D167" s="12"/>
    </row>
    <row r="168" spans="1:6" ht="19.5" x14ac:dyDescent="0.4">
      <c r="A168" s="471" t="s">
        <v>176</v>
      </c>
      <c r="B168" s="472"/>
      <c r="C168" s="472"/>
      <c r="D168" s="472"/>
      <c r="E168" s="472"/>
      <c r="F168" s="472"/>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8" t="s">
        <v>34</v>
      </c>
      <c r="B177" s="469"/>
      <c r="C177" s="470"/>
      <c r="D177" s="330">
        <f>SUM(B169:C176)</f>
        <v>0</v>
      </c>
    </row>
    <row r="178" spans="1:6" x14ac:dyDescent="0.3">
      <c r="A178" s="458" t="s">
        <v>249</v>
      </c>
      <c r="B178" s="459"/>
      <c r="C178" s="460"/>
      <c r="D178" s="17" t="e">
        <f>D177/(COUNT(B169:C176)*2)</f>
        <v>#DIV/0!</v>
      </c>
    </row>
    <row r="179" spans="1:6" x14ac:dyDescent="0.3">
      <c r="A179" s="10"/>
      <c r="B179" s="11"/>
      <c r="C179" s="13"/>
      <c r="D179" s="14"/>
    </row>
    <row r="180" spans="1:6" ht="19.5" x14ac:dyDescent="0.4">
      <c r="A180" s="471" t="s">
        <v>64</v>
      </c>
      <c r="B180" s="472"/>
      <c r="C180" s="472"/>
      <c r="D180" s="472"/>
      <c r="E180" s="472"/>
      <c r="F180" s="472"/>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8" t="s">
        <v>34</v>
      </c>
      <c r="B185" s="459"/>
      <c r="C185" s="460"/>
      <c r="D185" s="329">
        <f>SUM(B181:C184)</f>
        <v>0</v>
      </c>
    </row>
    <row r="186" spans="1:6" x14ac:dyDescent="0.3">
      <c r="A186" s="458" t="s">
        <v>249</v>
      </c>
      <c r="B186" s="459"/>
      <c r="C186" s="460"/>
      <c r="D186" s="17" t="e">
        <f>D185/(COUNT(B181:C184)*2)</f>
        <v>#DIV/0!</v>
      </c>
    </row>
    <row r="187" spans="1:6" x14ac:dyDescent="0.3">
      <c r="A187" s="10"/>
      <c r="B187" s="11"/>
      <c r="C187" s="11"/>
      <c r="D187" s="12"/>
    </row>
    <row r="188" spans="1:6" ht="19.5" x14ac:dyDescent="0.4">
      <c r="A188" s="478" t="s">
        <v>15</v>
      </c>
      <c r="B188" s="479"/>
      <c r="C188" s="479"/>
      <c r="D188" s="479"/>
      <c r="E188" s="479"/>
      <c r="F188" s="479"/>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8" t="s">
        <v>34</v>
      </c>
      <c r="B193" s="459"/>
      <c r="C193" s="460"/>
      <c r="D193" s="329">
        <f>SUM(B189:C192)</f>
        <v>0</v>
      </c>
    </row>
    <row r="194" spans="1:7" x14ac:dyDescent="0.3">
      <c r="A194" s="458" t="s">
        <v>249</v>
      </c>
      <c r="B194" s="459"/>
      <c r="C194" s="460"/>
      <c r="D194" s="17" t="e">
        <f>D193/(COUNT(B189:C192)*2)</f>
        <v>#DIV/0!</v>
      </c>
    </row>
    <row r="195" spans="1:7" x14ac:dyDescent="0.3">
      <c r="A195" s="10"/>
      <c r="B195" s="11"/>
      <c r="C195" s="11"/>
      <c r="D195" s="12"/>
    </row>
    <row r="196" spans="1:7" ht="19.5" x14ac:dyDescent="0.4">
      <c r="A196" s="471" t="s">
        <v>65</v>
      </c>
      <c r="B196" s="472"/>
      <c r="C196" s="472"/>
      <c r="D196" s="472"/>
      <c r="E196" s="472"/>
      <c r="F196" s="472"/>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8" t="s">
        <v>34</v>
      </c>
      <c r="B202" s="459"/>
      <c r="C202" s="460"/>
      <c r="D202" s="329">
        <f>SUM(B197:C201)</f>
        <v>0</v>
      </c>
    </row>
    <row r="203" spans="1:7" x14ac:dyDescent="0.3">
      <c r="A203" s="458" t="s">
        <v>249</v>
      </c>
      <c r="B203" s="459"/>
      <c r="C203" s="460"/>
      <c r="D203" s="17" t="e">
        <f>D202/(COUNT(B197:C201)*2)</f>
        <v>#DIV/0!</v>
      </c>
    </row>
    <row r="204" spans="1:7" x14ac:dyDescent="0.3">
      <c r="A204" s="10"/>
      <c r="B204" s="11"/>
      <c r="C204" s="11"/>
      <c r="D204" s="12"/>
    </row>
    <row r="205" spans="1:7" ht="19.5" x14ac:dyDescent="0.4">
      <c r="A205" s="471" t="s">
        <v>175</v>
      </c>
      <c r="B205" s="472"/>
      <c r="C205" s="472"/>
      <c r="D205" s="472"/>
      <c r="E205" s="472"/>
      <c r="F205" s="472"/>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8" t="s">
        <v>34</v>
      </c>
      <c r="B210" s="459"/>
      <c r="C210" s="460"/>
      <c r="D210" s="34">
        <f>SUM(B206:C209)</f>
        <v>0</v>
      </c>
    </row>
    <row r="211" spans="1:6" x14ac:dyDescent="0.3">
      <c r="A211" s="458" t="s">
        <v>249</v>
      </c>
      <c r="B211" s="459"/>
      <c r="C211" s="460"/>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2E3NYR48Xhbr6w/ea48uOGwO3z+klwXIg5jGffcHbCUmzvfx5l9esCov66IGGIW8MYnKklwTYCzyKs/8asv0yQ==" saltValue="YnkFotxZTDOTT94kH7DVNA=="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2019-07-11T07:51:04Z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