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Béja3\05-Mai\"/>
    </mc:Choice>
  </mc:AlternateContent>
  <bookViews>
    <workbookView xWindow="0" yWindow="0" windowWidth="20490" windowHeight="775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5" i="38" l="1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D424" i="42"/>
  <c r="B424" i="42" s="1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F471" i="40"/>
  <c r="E471" i="40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D728" i="36" s="1"/>
  <c r="B43" i="29" s="1"/>
  <c r="D129" i="36"/>
  <c r="B129" i="36" s="1"/>
  <c r="D197" i="41" l="1"/>
  <c r="D197" i="39"/>
  <c r="B525" i="36"/>
  <c r="D526" i="40"/>
  <c r="D527" i="40" s="1"/>
  <c r="B126" i="29" s="1"/>
  <c r="D130" i="42"/>
  <c r="D131" i="42" s="1"/>
  <c r="B64" i="29" s="1"/>
  <c r="D84" i="43"/>
  <c r="D85" i="43" s="1"/>
  <c r="D102" i="43"/>
  <c r="D103" i="43" s="1"/>
  <c r="D118" i="43"/>
  <c r="D119" i="43" s="1"/>
  <c r="D650" i="38"/>
  <c r="D651" i="38" s="1"/>
  <c r="D161" i="39"/>
  <c r="D162" i="39" s="1"/>
  <c r="D227" i="40"/>
  <c r="D228" i="40" s="1"/>
  <c r="D129" i="40"/>
  <c r="B129" i="40" s="1"/>
  <c r="D133" i="41"/>
  <c r="D134" i="41" s="1"/>
  <c r="D149" i="41"/>
  <c r="D150" i="41" s="1"/>
  <c r="D344" i="42"/>
  <c r="D345" i="42" s="1"/>
  <c r="D566" i="42"/>
  <c r="D669" i="42"/>
  <c r="D670" i="42" s="1"/>
  <c r="D102" i="41"/>
  <c r="D103" i="41" s="1"/>
  <c r="D118" i="41"/>
  <c r="D119" i="41" s="1"/>
  <c r="D526" i="42"/>
  <c r="D527" i="42" s="1"/>
  <c r="B127" i="29" s="1"/>
  <c r="D63" i="43"/>
  <c r="D64" i="43" s="1"/>
  <c r="D161" i="43"/>
  <c r="D162" i="43" s="1"/>
  <c r="D149" i="39"/>
  <c r="D150" i="39" s="1"/>
  <c r="D63" i="39"/>
  <c r="D64" i="39" s="1"/>
  <c r="D102" i="39"/>
  <c r="D103" i="39" s="1"/>
  <c r="D118" i="39"/>
  <c r="D119" i="39" s="1"/>
  <c r="D627" i="40"/>
  <c r="D245" i="40"/>
  <c r="D588" i="42"/>
  <c r="D589" i="42" s="1"/>
  <c r="D133" i="43"/>
  <c r="D134" i="43" s="1"/>
  <c r="D149" i="43"/>
  <c r="D150" i="43" s="1"/>
  <c r="D197" i="43"/>
  <c r="D198" i="43"/>
  <c r="D199" i="43" s="1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44" i="42"/>
  <c r="B721" i="42"/>
  <c r="D722" i="42" s="1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70" i="40" s="1"/>
  <c r="D371" i="40" s="1"/>
  <c r="B99" i="29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6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6" i="38"/>
  <c r="D227" i="38"/>
  <c r="D228" i="38" s="1"/>
  <c r="D344" i="38"/>
  <c r="D345" i="38" s="1"/>
  <c r="D627" i="38"/>
  <c r="D669" i="38"/>
  <c r="D670" i="38" s="1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D299" i="38"/>
  <c r="B299" i="38" s="1"/>
  <c r="D300" i="38" s="1"/>
  <c r="D129" i="38"/>
  <c r="D44" i="38"/>
  <c r="D47" i="38" s="1"/>
  <c r="D48" i="38" s="1"/>
  <c r="B53" i="29" s="1"/>
  <c r="D266" i="38"/>
  <c r="D588" i="38"/>
  <c r="D589" i="38" s="1"/>
  <c r="D672" i="38" l="1"/>
  <c r="D673" i="38" s="1"/>
  <c r="B152" i="29" s="1"/>
  <c r="B366" i="38"/>
  <c r="D367" i="38" s="1"/>
  <c r="D248" i="38"/>
  <c r="D249" i="38" s="1"/>
  <c r="B80" i="29" s="1"/>
  <c r="D569" i="38"/>
  <c r="D570" i="38" s="1"/>
  <c r="B134" i="29" s="1"/>
  <c r="D567" i="38"/>
  <c r="D301" i="38"/>
  <c r="D303" i="38"/>
  <c r="D304" i="38" s="1"/>
  <c r="B89" i="29" s="1"/>
  <c r="D426" i="38"/>
  <c r="D428" i="38"/>
  <c r="D429" i="38" s="1"/>
  <c r="B107" i="29" s="1"/>
  <c r="D475" i="38"/>
  <c r="D476" i="38" s="1"/>
  <c r="B116" i="29" s="1"/>
  <c r="D473" i="38"/>
  <c r="D130" i="38"/>
  <c r="D131" i="38" s="1"/>
  <c r="B62" i="29" s="1"/>
  <c r="B129" i="38"/>
  <c r="D609" i="38"/>
  <c r="D610" i="38" s="1"/>
  <c r="B143" i="29" s="1"/>
  <c r="D725" i="38"/>
  <c r="D726" i="38" s="1"/>
  <c r="B171" i="29" s="1"/>
  <c r="B11" i="41"/>
  <c r="B181" i="29"/>
  <c r="D609" i="42"/>
  <c r="D610" i="42" s="1"/>
  <c r="B145" i="29" s="1"/>
  <c r="D186" i="38"/>
  <c r="D198" i="39"/>
  <c r="D199" i="39" s="1"/>
  <c r="B11" i="43"/>
  <c r="B182" i="29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370" i="38" l="1"/>
  <c r="D371" i="38" s="1"/>
  <c r="B98" i="29" s="1"/>
  <c r="D368" i="38"/>
  <c r="D187" i="38"/>
  <c r="B71" i="29" s="1"/>
  <c r="B11" i="39"/>
  <c r="B180" i="29"/>
  <c r="D729" i="42"/>
  <c r="D730" i="42" s="1"/>
  <c r="D726" i="42"/>
  <c r="B173" i="29" s="1"/>
  <c r="D726" i="40"/>
  <c r="B172" i="29" s="1"/>
  <c r="D729" i="40"/>
  <c r="D730" i="40" s="1"/>
  <c r="D729" i="38" l="1"/>
  <c r="D730" i="38" s="1"/>
  <c r="B12" i="38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35" i="29"/>
  <c r="D186" i="36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<sst xmlns="http://schemas.openxmlformats.org/spreadsheetml/2006/main" count="5407" uniqueCount="685">
  <si>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</si>
  <si>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</si>
  <si>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</si>
  <si>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</si>
  <si>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</si>
  <si>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</si>
  <si>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</si>
  <si>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</si>
  <si>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</si>
  <si>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</si>
  <si>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</si>
  <si>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</si>
  <si>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</si>
  <si>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</si>
  <si>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</si>
  <si>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</si>
  <si>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</si>
  <si>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</si>
  <si>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</si>
  <si>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</si>
  <si>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</si>
  <si>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</si>
  <si>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</si>
  <si>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</si>
  <si>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</si>
  <si>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</si>
  <si>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</si>
  <si>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</si>
  <si>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</si>
  <si>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</si>
  <si>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</si>
  <si>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</si>
  <si>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</si>
  <si>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</si>
  <si>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</si>
  <si>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</si>
  <si>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</si>
  <si>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</si>
  <si>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</si>
  <si>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</si>
  <si>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</si>
  <si>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</si>
  <si>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</si>
  <si>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</si>
  <si>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</si>
  <si>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</si>
  <si>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</si>
  <si>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</si>
  <si>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</si>
  <si>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</si>
  <si>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</si>
  <si>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</si>
  <si>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</si>
  <si>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</si>
  <si>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</si>
  <si>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</si>
  <si>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</si>
  <si>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</si>
  <si>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</si>
  <si>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</si>
  <si>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</si>
  <si>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</si>
  <si>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</si>
  <si>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</si>
  <si>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</si>
  <si>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</si>
  <si>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</si>
  <si>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</si>
  <si>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</si>
  <si>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</si>
  <si>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</si>
  <si>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</si>
  <si>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</si>
  <si>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</si>
  <si>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</si>
  <si>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</si>
  <si>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</si>
  <si>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</si>
  <si>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</si>
  <si>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</si>
  <si>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</si>
  <si>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</si>
  <si>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</si>
  <si>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</si>
  <si>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</si>
  <si>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</si>
  <si>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</si>
  <si>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</si>
  <si>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</si>
  <si>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</si>
  <si>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</si>
  <si>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</si>
  <si>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</si>
  <si>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</si>
  <si>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</si>
  <si>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</si>
  <si>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</si>
  <si>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</si>
  <si>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</si>
  <si>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</si>
  <si>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</si>
  <si>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</si>
  <si>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</si>
  <si>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</si>
  <si>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</si>
  <si>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</si>
  <si>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</si>
  <si>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</si>
  <si>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</si>
  <si>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</si>
  <si>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</si>
  <si>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</si>
  <si>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</si>
  <si>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</si>
  <si>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</si>
  <si>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</si>
  <si>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</si>
  <si>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</si>
  <si>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</si>
  <si>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</si>
  <si>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</si>
  <si>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</si>
  <si>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</si>
  <si>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</si>
  <si>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</si>
  <si>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</si>
  <si>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</si>
  <si>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</si>
  <si>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</si>
  <si>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</si>
  <si>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</si>
  <si>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</si>
  <si>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</si>
  <si>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</si>
  <si>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</si>
  <si>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</si>
  <si>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</si>
  <si>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</si>
  <si>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</si>
  <si>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</si>
  <si>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</si>
  <si>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</si>
  <si>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</si>
  <si>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</si>
  <si>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</si>
  <si>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</si>
  <si>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</si>
  <si>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</si>
  <si>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</si>
  <si>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</si>
  <si>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</si>
  <si>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</si>
  <si>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</si>
  <si>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</si>
  <si>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</si>
  <si>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</si>
  <si>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</si>
  <si>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</si>
  <si>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</si>
  <si>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</si>
  <si>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</si>
  <si>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</si>
  <si>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</si>
  <si>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</si>
  <si>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</si>
  <si>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</si>
  <si>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</si>
  <si>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</si>
  <si>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</si>
  <si>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</si>
  <si>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</si>
  <si>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</si>
  <si>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</si>
  <si>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</si>
  <si>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</si>
  <si>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</si>
  <si>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</si>
  <si>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</si>
  <si>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</si>
  <si>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</si>
  <si>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</si>
  <si>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</si>
  <si>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</si>
  <si>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</si>
  <si>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</si>
  <si>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</si>
  <si>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</si>
  <si>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</si>
  <si>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</si>
  <si>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</si>
  <si>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</si>
  <si>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</si>
  <si>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</si>
  <si>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</si>
  <si>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</si>
  <si>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</si>
  <si>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</si>
  <si>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</si>
  <si>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</si>
  <si>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</si>
  <si>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</si>
  <si>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</si>
  <si>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</si>
  <si>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</si>
  <si>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</si>
  <si>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</si>
  <si>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</si>
  <si>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</si>
  <si>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</si>
  <si>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</si>
  <si>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</si>
  <si>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</si>
  <si>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</si>
  <si>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</si>
  <si>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</si>
  <si>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</si>
  <si>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</si>
  <si>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</si>
  <si>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</si>
  <si>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</si>
  <si>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</si>
  <si>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</si>
  <si>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</si>
  <si>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</si>
  <si>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</si>
  <si>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</si>
  <si>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</si>
  <si>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</si>
  <si>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</si>
  <si>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</si>
  <si>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</si>
  <si>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</si>
  <si>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</si>
  <si>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</si>
  <si>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</si>
  <si>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</si>
  <si>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</si>
  <si>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</si>
  <si>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</si>
  <si>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</si>
  <si>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</si>
  <si>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</si>
  <si>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</si>
  <si>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</si>
  <si>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</si>
  <si>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</si>
  <si>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</si>
  <si>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</si>
  <si>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</si>
  <si>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</si>
  <si>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</si>
  <si>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</si>
  <si>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</si>
  <si>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</si>
  <si>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</si>
  <si>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</si>
  <si>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</si>
  <si>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</si>
  <si>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</si>
  <si>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</si>
  <si>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</si>
  <si>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</si>
  <si>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</si>
  <si>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</si>
  <si>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</si>
  <si>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</si>
  <si>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</si>
  <si>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</si>
  <si>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</si>
  <si>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</si>
  <si>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</si>
  <si>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</si>
  <si>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</si>
  <si>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</si>
  <si>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</si>
  <si>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</si>
  <si>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</si>
  <si>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</si>
  <si>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</si>
  <si>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</si>
  <si>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</si>
  <si>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</si>
  <si>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</si>
  <si>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</si>
  <si>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</si>
  <si>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</si>
  <si>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</si>
  <si>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</si>
  <si>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</si>
  <si>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</si>
  <si>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</si>
  <si>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</si>
  <si>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</si>
  <si>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</si>
  <si>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</si>
  <si>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</si>
  <si>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</si>
  <si>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</si>
  <si>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</si>
  <si>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</si>
  <si>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</si>
  <si>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</si>
  <si>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</si>
  <si>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</si>
  <si>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</si>
  <si>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</si>
  <si>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</si>
  <si>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</si>
  <si>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</si>
  <si>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</si>
  <si>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</si>
  <si>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</si>
  <si>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</si>
  <si>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</si>
  <si>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</si>
  <si>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</si>
  <si>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</si>
  <si>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</si>
  <si>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</si>
  <si>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</si>
  <si>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</si>
  <si>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</si>
  <si>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</si>
  <si>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</si>
  <si>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</si>
  <si>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</si>
  <si>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</si>
  <si>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</si>
  <si>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</si>
  <si>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</si>
  <si>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</si>
  <si>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</si>
  <si>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</si>
  <si>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</si>
  <si>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</si>
  <si>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</si>
  <si>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</si>
  <si>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</si>
  <si>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</si>
  <si>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</si>
  <si>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</si>
  <si>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</si>
  <si>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</si>
  <si>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</si>
  <si>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</si>
  <si>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</si>
  <si>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</si>
  <si>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</si>
  <si>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</si>
  <si>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</si>
  <si>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</si>
  <si>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</si>
  <si>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</si>
  <si>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</si>
  <si>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</si>
  <si>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</si>
  <si>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</si>
  <si>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</si>
  <si>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</si>
  <si>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</si>
  <si>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</si>
  <si>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</si>
  <si>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</si>
  <si>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</si>
  <si>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</si>
  <si>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</si>
  <si>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</si>
  <si>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</si>
  <si>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</si>
  <si>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</si>
  <si>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</si>
  <si>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</si>
  <si>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</si>
  <si>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</si>
  <si>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</si>
  <si>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</si>
  <si>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</si>
  <si>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</si>
  <si>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</si>
  <si>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</si>
  <si>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</si>
  <si>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</si>
  <si>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</si>
  <si>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</si>
  <si>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</si>
  <si>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</si>
  <si>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</si>
  <si>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</si>
  <si>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</si>
  <si>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</si>
  <si>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</si>
  <si>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</si>
  <si>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</si>
  <si>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</si>
  <si>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</si>
  <si>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</si>
  <si>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</si>
  <si>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</si>
  <si>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</si>
  <si>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</si>
  <si>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</si>
  <si>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</si>
  <si>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</si>
  <si>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</si>
  <si>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</si>
  <si>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</si>
  <si>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</si>
  <si>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</si>
  <si>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</si>
  <si>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</si>
  <si>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</si>
  <si>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</si>
  <si>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</si>
  <si>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</si>
  <si>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</si>
  <si>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</si>
  <si>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</si>
  <si>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</si>
  <si>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</si>
  <si>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</si>
  <si>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</si>
  <si>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</si>
  <si>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</si>
  <si>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</si>
  <si>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</si>
  <si>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</si>
  <si>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</si>
  <si>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</si>
  <si>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</si>
  <si>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</si>
  <si>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</si>
  <si>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</si>
  <si>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</si>
  <si>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</si>
  <si>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</si>
  <si>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</si>
  <si>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</si>
  <si>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</si>
  <si>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</si>
  <si>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</si>
  <si>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</si>
  <si>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</si>
  <si>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</si>
  <si>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</si>
  <si>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</si>
  <si>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</si>
  <si>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</si>
  <si>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</si>
  <si>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</si>
  <si>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</si>
  <si>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</si>
  <si>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</si>
  <si>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</si>
  <si>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</si>
  <si>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</si>
  <si>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</si>
  <si>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</si>
  <si>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</si>
  <si>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</si>
  <si>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</si>
  <si>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</si>
  <si>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</si>
  <si>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</si>
  <si>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</si>
  <si>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</si>
  <si>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</si>
  <si>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</si>
  <si>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</si>
  <si>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</si>
  <si>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</si>
  <si>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</si>
  <si>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</si>
  <si>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</si>
  <si>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</si>
  <si>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</si>
  <si>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</si>
  <si>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Raja Bouhalfaya</t>
  </si>
  <si>
    <t>Directeur du magasin et chefs rayons</t>
  </si>
  <si>
    <t>Présence de l'ancienne version du tableau des températures réglementaires.</t>
  </si>
  <si>
    <t xml:space="preserve">Considérer la nouvelle version disponible au niveau du référentiel 2019. </t>
  </si>
  <si>
    <t>Absence du référentiel qualité 2019.</t>
  </si>
  <si>
    <t>Prévoir une copie du nouveau référentiel.</t>
  </si>
  <si>
    <t>Utiliser chaque produit indiqué au niveau du protocole pour son usage prévu.</t>
  </si>
  <si>
    <t>Présence de quelques cartons contenant les emballages au niveau du laboratoire.</t>
  </si>
  <si>
    <t>Aviser le service concerné sur le manque d'impression de certaines mentions sur les étiquettes.</t>
  </si>
  <si>
    <t>Prévoir une copie du référentiel du rayon à disposition.</t>
  </si>
  <si>
    <t>Assurer les mesures des températures à cœur le 15 du mois pour les CF.</t>
  </si>
  <si>
    <t>1/Présence de souillures persistantes au niveau de la hotte au dessus du four.
2/Manque de propreté des vitres de la rôtissoire et accumulation de liquides et de gras au niveau du bac .</t>
  </si>
  <si>
    <t>Assurer un nettoyage convenable de ces dispositifs.</t>
  </si>
  <si>
    <t>Absence de matériel adapté pour la filtration de l'huile de friture.</t>
  </si>
  <si>
    <t xml:space="preserve">Utiliser un écumoire
pour la filtration quotidienne de l'huile. </t>
  </si>
  <si>
    <t>Effectuer la totalité des enregistrements pour avoir une concordance entre les quantités tracées, vendues et celles destinées à la casse.</t>
  </si>
  <si>
    <t>Mentionner les heures réelles de début et fin d'exposition des produits.</t>
  </si>
  <si>
    <t>Dépassement de la durée de vie pour une meule de Gruyère, entamée le 13/01/19.</t>
  </si>
  <si>
    <t>Perte de l'intégrité de l'emballage sous-vide d'un boudin de charcuterie non entamé, avec accumulation de liquide blanchâtre au contact du produit, correspondant à un début d'altération.</t>
  </si>
  <si>
    <t>La vérification était effectuée le 04/02/19.</t>
  </si>
  <si>
    <t>Renforcer le contrôle des emballages des produits stockés.</t>
  </si>
  <si>
    <t>CF produits volailles:
Dépassement de la DLC du produit cuisse de dinde: le 21/02/19.</t>
  </si>
  <si>
    <t>Une attention particulière est à accorder au suivi des dates limites .</t>
  </si>
  <si>
    <t>Absence d'identification du secteur de découpe des viandes bovines.</t>
  </si>
  <si>
    <t>Identifier les secteurs à l'aide de pancartes murales selon les espèces.</t>
  </si>
  <si>
    <t>La température à cœur mesurée au niveau des barquettes de viandes hâchées exposées en LS était de l'ordre de 14°C. (Voir photo).</t>
  </si>
  <si>
    <t>On rappelle que la température pour la viande hâchée doit être de 2°C (Tolérance jusqu'à 3°C).</t>
  </si>
  <si>
    <t>Dernière vérification effectuée le 03/02/19.</t>
  </si>
  <si>
    <t>Absence du référentiel version 2019.</t>
  </si>
  <si>
    <t>Les autocontrôles de N/D et des températures, n'étaient pas disponibles le jour de l'audit.</t>
  </si>
  <si>
    <t>Les enregistrements des autocontrôles sont indispensables au niveau du rayon.</t>
  </si>
  <si>
    <t xml:space="preserve">Une caisse de poulpes était dépourvue
de date de réception. </t>
  </si>
  <si>
    <t>Assurer l'identification des
caisses stockées.</t>
  </si>
  <si>
    <t>Le balisage des poissons était effectué en utilisant uniquement la langue française.</t>
  </si>
  <si>
    <t>Absence du référentiel version 2019</t>
  </si>
  <si>
    <t>Les pommes mises en barquettes n'étaient pas munies d'étiquettes.</t>
  </si>
  <si>
    <t>L'étiquetage des produits emballés est nécessaire.</t>
  </si>
  <si>
    <t>Renforcer le tri des produits exposés.</t>
  </si>
  <si>
    <t>Effectuer toutes les mesures de températures requises.</t>
  </si>
  <si>
    <t>Présence de toiles d'araignée au niveau du plafond de la réserve.</t>
  </si>
  <si>
    <t>Renforcer le nettoyage à ce niveau.</t>
  </si>
  <si>
    <t>Renforcer le contrôle de la propreté des étagères d'exposition.</t>
  </si>
  <si>
    <t>Présence de traces de recongélation de certaines de barquettes de moules décortiquées. (Voir photo).</t>
  </si>
  <si>
    <t>Renforcer le contrôle du froid au niveau des meubles d'exposition .</t>
  </si>
  <si>
    <t>Présence de piqûres de moisissures au niveau des supports de portes-étiquettes.</t>
  </si>
  <si>
    <t>Renforcer les opérations de nettoyage du meuble.</t>
  </si>
  <si>
    <t>Assurer la mise en marche du dispositif de séchage des mains.</t>
  </si>
  <si>
    <t xml:space="preserve"> Béja 3</t>
  </si>
  <si>
    <t>Présence d'une crevasse au niveau du sol et cela aux alentours du siphon d'évacuation dans le couloir menant aux CF (PLS/FLEG).</t>
  </si>
  <si>
    <t>Procéder aux réparations nécessaires du sol.</t>
  </si>
  <si>
    <t>Température de stockage: 5,9°C</t>
  </si>
  <si>
    <t>Présence de rouille au niveau de l'évaporateur de la CF, avec problème d'égouttage .</t>
  </si>
  <si>
    <t>Effectuer les réparations de l'évaporateur pour éviter l'égouttage d'eau et de rouille sur les produits.</t>
  </si>
  <si>
    <t>Même CF que les FLEG;</t>
  </si>
  <si>
    <t>Hygrométrie mesurée de l'ordre de 47%</t>
  </si>
  <si>
    <t>Températures affichées: 2,4°C, 3°C, 3,4°C et prélevées: 5°C et 3,8°C.</t>
  </si>
  <si>
    <t>1/Un coup de peinture au niveau des étagères usées est à prévoir.
2/Revoir les afficheurs non fonctionnels.</t>
  </si>
  <si>
    <t>Le sol était crevassé à l'entrée de la CF négative .</t>
  </si>
  <si>
    <t>Température affichée: 3°C
Température mesurée: 3,6°C</t>
  </si>
  <si>
    <t>Température de stockage : 4°C</t>
  </si>
  <si>
    <t>Les poignées de la rôtissoire étaient démontées.</t>
  </si>
  <si>
    <t>Des poignées sont à prévoir.</t>
  </si>
  <si>
    <t>Des traces de souillures persistantes constatées au niveau de la hotte au dessus du four.</t>
  </si>
  <si>
    <t>Procéder à l'entretien nécessaire de cet élément.</t>
  </si>
  <si>
    <t>Température affichée: 4°C
Température mesurée: 1,6°C</t>
  </si>
  <si>
    <t>Deux afficheurs de température étaient non fonctionnels.</t>
  </si>
  <si>
    <t>Effectuer les réparations nécessaires des afficheurs.</t>
  </si>
  <si>
    <t>Températures prélevées: 4,6°C et 5°C.</t>
  </si>
  <si>
    <t>Une planche de découpe était fortement fissurée.</t>
  </si>
  <si>
    <t>Le rabotage de cet élément est nécessaire.</t>
  </si>
  <si>
    <t>Température prélevée: 10,8°C</t>
  </si>
  <si>
    <t>L'un des afficheurs de température était non fonctionnel.</t>
  </si>
  <si>
    <t>Revoir le fonctionnement de cet élément.</t>
  </si>
  <si>
    <t>Revoir l'intensité du froid au niveau des meubles d'exposition LS;</t>
  </si>
  <si>
    <t xml:space="preserve">Meuble trad.: température prélevée: 3,2°C.
Meuble LS: Températures affichées: 9°C et 8,7°C et mesurées 8,6°C et 7°C.
</t>
  </si>
  <si>
    <t>Revoir le fonctionnement des meubles LS .</t>
  </si>
  <si>
    <t>Température de stockage: 2°C</t>
  </si>
  <si>
    <t>1/Le revêtement du sol de la CF était crevassé
2/Présence de rouille au niveau des jointures.</t>
  </si>
  <si>
    <t>Procéder aux réparations nécessaires du sol et des jointures.</t>
  </si>
  <si>
    <t>Températures affichées: -15,8°C et -19°C
Températures mesurées: -22°C et -16°C.</t>
  </si>
  <si>
    <t>Présence de rouille au niveau du point de fixation de la fabrique de glace au plafond.</t>
  </si>
  <si>
    <t>Revoir le fonctionnement du dispositif de séchage des mains.</t>
  </si>
  <si>
    <t>Procéder à la réparation de la chasse d'eau.</t>
  </si>
  <si>
    <t>Sanitaires femmes:
La chasse d'eau au niveau de la cabine de toilettes n'était pas fonctionnelle.</t>
  </si>
  <si>
    <t>Présence de traces de rouille au niveau de la CF poissonnerie: fabrique de glace et jointures.
Présence de rouille au niveau de l'évaporateur de la CF FLEG.</t>
  </si>
  <si>
    <t>Un traitement anti-rouille est requis à ces niveaux.</t>
  </si>
  <si>
    <t>Assurer la réparation de cet élément.</t>
  </si>
  <si>
    <t>Absence de système de climatisation au niveau du local des déchets.</t>
  </si>
  <si>
    <t>Assurer la climatisation du local.</t>
  </si>
  <si>
    <t>Les systèmes de fermetures à pédales au niveau du stand de la boucherie, du rayon FLEG et de la salle de pause étaient défaillants.</t>
  </si>
  <si>
    <t>Prévoir la réparation ou le remplacement de ces éléments.</t>
  </si>
  <si>
    <t>Présence de stagnation d'eau au niveau de la plonge du labo. Boucherie.</t>
  </si>
  <si>
    <t>Revoir les possibilités d'évacuation d'eau à ce niveau.</t>
  </si>
  <si>
    <t>Remédier aux écarts techniques relevés lors des audits.</t>
  </si>
  <si>
    <t xml:space="preserve">1/Le revêtement de certaines étagères d'exposition était écaillé.
2/L'un des afficheurs du meuble des yaourts était non fonctionnel.
3/Le cache au niveau du meuble d'exposition des aliments pour animaux était démonté.
</t>
  </si>
  <si>
    <t>Utilisation du produit Agrinet pour les opérations de nettoyage des palettes.
Le produit à utiliser pour cet effet selon le protocole est le DEPTAL.</t>
  </si>
  <si>
    <r>
      <t xml:space="preserve">Vérification des poids de pains:
1/Baguette semoule: 218g
2/Pain sans sel: 210g
3/Pain aux céréales: 206g
4/Pain complet: </t>
    </r>
    <r>
      <rPr>
        <b/>
        <sz val="14"/>
        <rFont val="Comic Sans MS"/>
        <family val="4"/>
      </rPr>
      <t>188g, 194g.</t>
    </r>
  </si>
  <si>
    <t>Avertir le fournisseur sur cet écart de poids relatif au pain complet.</t>
  </si>
  <si>
    <t>Manque d'enregistrement des températures à cœur pour les deux CF positive/négative, pour le mois de Janvier.</t>
  </si>
  <si>
    <t>Renforcer le contrôle des produits exposés et surtout ceux emballés en sous-vide.</t>
  </si>
  <si>
    <t>Perte de l'intégrité des emballages sous vides de deux articles: Git et Macreuse (date d'emballage: le 19/02 et DLC le 06/03).</t>
  </si>
  <si>
    <t>Revoir ce problème d'impression de la DLC.</t>
  </si>
  <si>
    <t>Effectuer le balisage en utilisant les deux langues: française et arabe.</t>
  </si>
  <si>
    <t xml:space="preserve">Les mentions DF, DLC et numéros de lots étaient illisibles au niveau des certains boudins de charcuterie CHAHIA.
</t>
  </si>
  <si>
    <t>Utiliser des bacs en plastique protégés et faire évacuer les cartons.</t>
  </si>
  <si>
    <t>Test de traçabilité effectué sur deux articles:
1/Othello*2
2/Assortiment*4
Les quantité vérifiées étaient correctes.</t>
  </si>
  <si>
    <t>La liste des ingrédients était manquante au niveau de l'article Cake chocolat en barquette.</t>
  </si>
  <si>
    <t xml:space="preserve">Vérifications de la vente, la traçabilité
et la casse pour le 21/02:
Des produits n'étaient pas retrouvés au niveau de la casse: Exemples:
1/Soufflet poulet: 6 pièces tracées, 4 vendues et 1 retrouvée dans la casse.
2/English pie à l'escalope: 3 tracées, 2 vendues et 1 non retrouvée.
3/Nuggets: 580g tracés et 332g vendus, absence de casse.
4/Pâté au thon: 7 pièces tracées et 8 vendues: Perte de traçabilité pour une pièce.
5/Absence d'enregistrement de la traçabilité pour les boulettes panées au fromage, retrouvées au niveau de la vente: 214g.
 </t>
  </si>
  <si>
    <t>Selon le référentiel 2019, la durée de vie après entame des fromages à pâtes pressées est J ouverture+30j.</t>
  </si>
  <si>
    <t>Assurer l'enregistrement de la traçabilité de tous les articles des rayons trad. et LS.</t>
  </si>
  <si>
    <t>Manque d'impression de la DLC au niveau des tickets balances pour les articles: Habra trad. et merguez de bœuf et cela à partir de la date du 02/02/2019.</t>
  </si>
  <si>
    <t>Assurer un enregistrement correct des dates d'utilisation des cartons.</t>
  </si>
  <si>
    <t>Présence de traces de pourritures sur certaines tomates allongées.</t>
  </si>
  <si>
    <t>La température à cœur d'un produit au niveau de la CF n'était pas effectué le
15 du mois pour le mois de Février.</t>
  </si>
  <si>
    <t>Présence de farines déversées sur l'étagère d'exposition.</t>
  </si>
  <si>
    <t>Contrôler la lisibilité des étiquettes.</t>
  </si>
  <si>
    <t>Les dernières analyses étaient effectuées le 20/02/19.
Les certificats d'aptitudes étaient en cours.</t>
  </si>
  <si>
    <t>Température prélevée au niveau du meuble IVème gamme: 4,7°C.</t>
  </si>
  <si>
    <t>Température au niveau de la CF positive de l'ordre de 1,5°C.</t>
  </si>
  <si>
    <t>CF Viandes rouges: 5,2°C
CF volailles: 4°C</t>
  </si>
  <si>
    <t>Température mesurée à cœur de la viande hâchée (LS): 14°C.</t>
  </si>
  <si>
    <t>Procéder à un traitement anti-rouille à ce niveau.</t>
  </si>
  <si>
    <t>1/Absence de distributeurs de papier au niveau des deux vestiaires.
2/Le dispositif de séchage des mains au niveau d couloir entre les vestiaires n'était pas encore fonctionnel.</t>
  </si>
  <si>
    <t>Certains écarts n'étaient pas encore traités.</t>
  </si>
  <si>
    <t>Une attention particulière est à accrorder à ne pas dépasser la DLC du fournisseur lors des opérations d'exposition des produits.</t>
  </si>
  <si>
    <t>Dépassement de la DLC fournisseur (le 24/02/19) pour l'article Poulet trad., emballé le 21/02 (DLC au niveau du ticket balance: 25/02/19).
(Voir photo).</t>
  </si>
  <si>
    <t>Absence de papier essuie mains au niveau des sanitaires.
Le dispositif de séchage des mains n'était pas encore fonctionnel.</t>
  </si>
  <si>
    <t>L'un des tubes du DEIV du Terminal de cuisson, n'était pas fonctionnel.</t>
  </si>
  <si>
    <t>Article Bâtons de crabes:
Les dates d'ouverture et de fin d'utilisation des cartons n'étaient pas concordantes.</t>
  </si>
  <si>
    <t>Certaines durées d'exposition étaient mentionnées par défaut : 8h30-12h30 et 12h30-16h30, comme dans le cas du 21/02/2019.</t>
  </si>
  <si>
    <t xml:space="preserve">Volailles trad.:
1/Poulet trad.(lot 19049),reçu le 19/02, la quantité reçue était de l'ordre de 18,410 kg, or les quantités emballées le 20/02 et le 21/02 dépassent la quantité reçue.
Boucherie LS:
1/Paleron: la quantité tracée était de 8,970 kg (le 21/02), celle retrouvée le 22/02 était de seulement 1,432 kg, or le produit ne figure pas dans les ventes du 21/02.
2/Bifteck: le produit n'était pas retrouvé dans la traçabilité du 21/02, or des barquettes de cette dates étaient retrouvées.
3/L'article Habra retrouvé dans les ventes du 21/02, n'était pas tracée.
Fabrication: Les quantités de parages utilisées n'étaient pas indiquées dans la fiche de traçabilité.
</t>
  </si>
  <si>
    <t>Dr Hend KAMOUN</t>
  </si>
  <si>
    <t>manque d'enregistrements du contrôle à la réception pour tous les produits  surgelés (patisserie, PLS, produits de mer, etc…)</t>
  </si>
  <si>
    <t>Poids pain turk non conforme : poids vérifié 206g &lt; poids sur étiquette 240g</t>
  </si>
  <si>
    <t>tapis de cuisson sont effilochés</t>
  </si>
  <si>
    <t>changer les tapis de cuisson</t>
  </si>
  <si>
    <t>utilisation de grattoir en acier (risque de contamination par les corps étrangers)</t>
  </si>
  <si>
    <t>température verifiée  du linéaire 6,7°C</t>
  </si>
  <si>
    <t>assurer l'enregistrement en continu sur le cadencier</t>
  </si>
  <si>
    <t>1/Présence de souillures persistantes au niveau de la hotte au dessus du four.
2/dépôt de couche de graisses sur le panier de la friteuse meme apres le nettoyage
3/boite en plastique fissurée contenant les ingrédients dans la ch froide</t>
  </si>
  <si>
    <t>renforcer le nettoyage
changer la boite</t>
  </si>
  <si>
    <t>température à cœur de salade mechouia 8°C</t>
  </si>
  <si>
    <t>température vérifiée du meuble 2,5°C et celle affichée 2,4°C</t>
  </si>
  <si>
    <t>flexible démonté au niveau de la plonge traiteur</t>
  </si>
  <si>
    <t>réparer le flexible</t>
  </si>
  <si>
    <t>Fuite de gaz au niveau du four
Les poignées de la rôtissoire étaient démontées.</t>
  </si>
  <si>
    <t>revoir la fuite de gaz
Des poignées sont à prévoir.</t>
  </si>
  <si>
    <t>1/écart entre les quantités préparées et indiquées sur le cadencier de cuisson  et celles indiquées sur le hit parade : ex: 7 poulets rotis vendus sur le hit parade alors qu'il n'y a que 4 poulets enregistrés sur le cadencier de cuisson
2/manque d'indication des Quantités en vente et en casse sur le cadencier
3/indication sur le hit parade de vente d'english pie escalope alors que réellement c'est de l'english pie chawarma (erreur du code tapé sur la balance)</t>
  </si>
  <si>
    <t>non respect de l'hygiène des mains: personnel porte une bague</t>
  </si>
  <si>
    <t>respect de l'hygiène des mains</t>
  </si>
  <si>
    <t>température vérifiée 3,3°C et celle affichée 4,8°C</t>
  </si>
  <si>
    <t>Un des thermomètres afficheurs est non fonctionnel</t>
  </si>
  <si>
    <t>boyaux artificiels non identifiés par la DF et DLC (données du fournisseurs)</t>
  </si>
  <si>
    <t xml:space="preserve">garder l'etiquette fournisseur </t>
  </si>
  <si>
    <t>Utilisation d’huile non identifiée par sa nature</t>
  </si>
  <si>
    <t>garder l'etiquette fournisseur</t>
  </si>
  <si>
    <t>deux personnels portent des chaussures de ville</t>
  </si>
  <si>
    <t>prévoir des chaussures de travail</t>
  </si>
  <si>
    <t xml:space="preserve">étiquette balance de viande hachée non conforme porte 5% de MG
</t>
  </si>
  <si>
    <t>Changer l'etiquette balance de viande hachée</t>
  </si>
  <si>
    <t>absence de table pour la découpe de viande d'agneau</t>
  </si>
  <si>
    <t>prévoir une table pour la découpe de viande d'agneau</t>
  </si>
  <si>
    <t>découpe de la viande d'agneau sur la table de découpe de viande de bœuf</t>
  </si>
  <si>
    <t>personnel porte une bague</t>
  </si>
  <si>
    <t>sensibiliser le personnel pour le respect de l'hygiène des mains</t>
  </si>
  <si>
    <t>manipulation de volailles sans changement de gant après avoir touché et rangé les documents d'enregistrements</t>
  </si>
  <si>
    <t>assurer le changement de gants</t>
  </si>
  <si>
    <t>dépassement de DLC fournisseur pour le produit cuisse de dinde : DLC carrefour 25/05/19&gt; DLC fournisseur 23/05/19</t>
  </si>
  <si>
    <t>verifier les DLC des produits</t>
  </si>
  <si>
    <t>manque d'enregistrement des températures à cœur des produits</t>
  </si>
  <si>
    <t>assurer l'enregistrement des températures à cœur des produits</t>
  </si>
  <si>
    <t>rouleau de papier essui mains est non adapté au support</t>
  </si>
  <si>
    <t>prévoir un rouleau de papier essui mains  adapté au support</t>
  </si>
  <si>
    <t>manque de tracabilité pour les volailles trad du 17/05/19</t>
  </si>
  <si>
    <t>assurer la tracabilité en continu</t>
  </si>
  <si>
    <t>Une planche de découpe trad était fortement fissurée.</t>
  </si>
  <si>
    <t>L'un des afficheurs trad de température était non fonctionnel.</t>
  </si>
  <si>
    <t xml:space="preserve">Meuble trad.: température prélevée: 3,1°C.
Meuble LS: Températures affichées 6,4°C et mesurées 1,6°C 
</t>
  </si>
  <si>
    <t>Température mesurée à cœur de l'escalope poulet 6,5°C</t>
  </si>
  <si>
    <t>Fuite d'eau au niveau du carsher</t>
  </si>
  <si>
    <t xml:space="preserve">Températures affichées: -20°C 
Températures mesurées: -21°C </t>
  </si>
  <si>
    <t>1/Le revêtement du sol de la CF négative était crevassé
2/Présence de rouille au niveau des jointures.</t>
  </si>
  <si>
    <t>2 barquettes de poivron rouge ortho fresh périmés DLC 20/05/19</t>
  </si>
  <si>
    <t>exposition de pastèque découpé avec les pastèques entiers à température ambiante</t>
  </si>
  <si>
    <t>assurer l'exposition des pasteques découpés au froid</t>
  </si>
  <si>
    <t>découpe du pasteque dans le laboratoire de patisserie vu l'absence de labo pour decoupe</t>
  </si>
  <si>
    <t>prévoir une instruction pour la séparation dans le temps</t>
  </si>
  <si>
    <t xml:space="preserve">Dépassement de la DLC fournisseur de raisin sec jumbo (DLC carrefour 12/05/2020 &gt; DLC fournisseur 28/03/2020
</t>
  </si>
  <si>
    <t>verifier les DLC fournisseur</t>
  </si>
  <si>
    <t xml:space="preserve">le lieu d’entreposage des fruits secs est contaminé par du charançon qui a aussi contaminé le sac de noix de cajou
</t>
  </si>
  <si>
    <t xml:space="preserve"> le sac de noix de cajou est contaminé par du charençon</t>
  </si>
  <si>
    <t>assurer le nettoyage du local de  stockage a sec</t>
  </si>
  <si>
    <t xml:space="preserve">Présence d’un trou au plafond juste au dessus  de la zone de stockage des épices
</t>
  </si>
  <si>
    <t>fermer ce trou</t>
  </si>
  <si>
    <t>verifier les DLC</t>
  </si>
  <si>
    <t>un paquet de creme glacée fraise Smart chef périmé DLC 20/04/19</t>
  </si>
  <si>
    <t>1/Le revêtement de certaines étagères d'exposition était écaillé.</t>
  </si>
  <si>
    <t>1/Un coup de peinture au niveau des étagères usées est à prévoir.</t>
  </si>
  <si>
    <t xml:space="preserve">ch froide positive PLS: présence de cadavre de cafard </t>
  </si>
  <si>
    <t>assurer le traitement anti nuisibles</t>
  </si>
  <si>
    <t>Cornières de la porte de la ch froide sont cassées</t>
  </si>
  <si>
    <t>réparer les cornières</t>
  </si>
  <si>
    <t xml:space="preserve">DF et DLC illisibles sur le produit mascarpone
</t>
  </si>
  <si>
    <t>1 pot de yaourt mamzouj non retiré DLC 21/05/19 et 4 pots de danino non retirés DLC 22/05/19</t>
  </si>
  <si>
    <t>verifier l'étiquetage</t>
  </si>
  <si>
    <t>Assurer le classement des mails de retrait meme pour les stocks zero</t>
  </si>
  <si>
    <t>manque de classement des mails de retrait  les stocks zero</t>
  </si>
  <si>
    <t>fuite de gaz au niveau du four de la patisserie</t>
  </si>
  <si>
    <t>revoir la fuite de gaz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</si>
</sst>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6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3" xfId="0" applyFont="1" applyFill="1" applyBorder="1" applyAlignment="1" applyProtection="1">
      <alignment vertical="top" wrapText="1"/>
      <protection hidden="1"/>
    </xf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29" fillId="0" borderId="0" xfId="0" applyFont="1" applyAlignment="1">
      <alignment horizontal="left" vertical="center" readingOrder="1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35" fillId="0" borderId="1" xfId="0" applyFont="1" applyBorder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left" vertical="top"/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35" fillId="0" borderId="18" xfId="1" applyFont="1" applyFill="1" applyBorder="1" applyAlignment="1" applyProtection="1">
      <alignment wrapText="1"/>
    </xf>
    <xf numFmtId="0" fontId="35" fillId="0" borderId="17" xfId="1" applyFont="1" applyFill="1" applyBorder="1" applyAlignment="1" applyProtection="1"/>
    <xf numFmtId="0" fontId="37" fillId="2" borderId="1" xfId="0" applyFont="1" applyFill="1" applyBorder="1" applyAlignment="1" applyProtection="1">
      <alignment horizontal="left" vertical="top" wrapText="1"/>
      <protection locked="0"/>
    </xf>
    <xf numFmtId="0" fontId="35" fillId="0" borderId="1" xfId="1" applyFont="1" applyBorder="1" applyAlignment="1" applyProtection="1">
      <alignment horizontal="left" vertical="center" wrapText="1"/>
    </xf>
    <xf numFmtId="0" fontId="35" fillId="0" borderId="1" xfId="1" applyFont="1" applyBorder="1" applyAlignment="1" applyProtection="1">
      <alignment vertical="center" wrapText="1"/>
    </xf>
    <xf numFmtId="0" fontId="47" fillId="0" borderId="1" xfId="0" applyFont="1" applyBorder="1" applyAlignment="1" applyProtection="1">
      <alignment wrapText="1"/>
      <protection locked="0"/>
    </xf>
    <xf numFmtId="0" fontId="47" fillId="0" borderId="4" xfId="0" applyFont="1" applyBorder="1" applyAlignment="1" applyProtection="1">
      <alignment wrapText="1"/>
      <protection locked="0"/>
    </xf>
    <xf numFmtId="0" fontId="47" fillId="0" borderId="7" xfId="0" applyFont="1" applyBorder="1" applyAlignment="1" applyProtection="1">
      <alignment wrapText="1"/>
      <protection locked="0"/>
    </xf>
    <xf numFmtId="0" fontId="47" fillId="0" borderId="12" xfId="0" applyFont="1" applyBorder="1" applyAlignment="1" applyProtection="1">
      <alignment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5" fillId="0" borderId="2" xfId="0" applyFont="1" applyFill="1" applyBorder="1" applyAlignment="1" applyProtection="1">
      <alignment horizontal="left" vertical="top" wrapText="1"/>
      <protection locked="0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7" fillId="0" borderId="2" xfId="0" applyFont="1" applyFill="1" applyBorder="1" applyAlignment="1" applyProtection="1">
      <alignment horizontal="left" vertical="top" wrapText="1"/>
      <protection locked="0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0.76315789473684215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624624"/>
        <c:axId val="285625184"/>
      </c:barChart>
      <c:catAx>
        <c:axId val="28562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625184"/>
        <c:crosses val="autoZero"/>
        <c:auto val="1"/>
        <c:lblAlgn val="ctr"/>
        <c:lblOffset val="100"/>
        <c:noMultiLvlLbl val="0"/>
      </c:catAx>
      <c:valAx>
        <c:axId val="285625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62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768592"/>
        <c:axId val="393391872"/>
      </c:barChart>
      <c:catAx>
        <c:axId val="39276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3391872"/>
        <c:crosses val="autoZero"/>
        <c:auto val="1"/>
        <c:lblAlgn val="ctr"/>
        <c:lblOffset val="100"/>
        <c:noMultiLvlLbl val="0"/>
      </c:catAx>
      <c:valAx>
        <c:axId val="393391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76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0.90476190476190477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3394672"/>
        <c:axId val="393395232"/>
      </c:barChart>
      <c:catAx>
        <c:axId val="39339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3395232"/>
        <c:crosses val="autoZero"/>
        <c:auto val="1"/>
        <c:lblAlgn val="ctr"/>
        <c:lblOffset val="100"/>
        <c:noMultiLvlLbl val="0"/>
      </c:catAx>
      <c:valAx>
        <c:axId val="39339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339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0.91891891891891897</c:v>
                </c:pt>
                <c:pt idx="1">
                  <c:v>0.96052631578947367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3825008"/>
        <c:axId val="193825568"/>
      </c:barChart>
      <c:catAx>
        <c:axId val="19382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825568"/>
        <c:crosses val="autoZero"/>
        <c:auto val="1"/>
        <c:lblAlgn val="ctr"/>
        <c:lblOffset val="100"/>
        <c:noMultiLvlLbl val="0"/>
      </c:catAx>
      <c:valAx>
        <c:axId val="19382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382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5475696"/>
        <c:axId val="115476256"/>
      </c:barChart>
      <c:catAx>
        <c:axId val="11547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5476256"/>
        <c:crosses val="autoZero"/>
        <c:auto val="1"/>
        <c:lblAlgn val="ctr"/>
        <c:lblOffset val="100"/>
        <c:noMultiLvlLbl val="0"/>
      </c:catAx>
      <c:valAx>
        <c:axId val="11547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547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5479056"/>
        <c:axId val="292725856"/>
      </c:barChart>
      <c:catAx>
        <c:axId val="11547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2725856"/>
        <c:crosses val="autoZero"/>
        <c:auto val="1"/>
        <c:lblAlgn val="ctr"/>
        <c:lblOffset val="100"/>
        <c:noMultiLvlLbl val="0"/>
      </c:catAx>
      <c:valAx>
        <c:axId val="292725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547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0.77433628318584069</c:v>
                </c:pt>
                <c:pt idx="1">
                  <c:v>0.86792452830188682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905472"/>
        <c:axId val="285906032"/>
      </c:barChart>
      <c:catAx>
        <c:axId val="28590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906032"/>
        <c:crosses val="autoZero"/>
        <c:auto val="1"/>
        <c:lblAlgn val="ctr"/>
        <c:lblOffset val="100"/>
        <c:noMultiLvlLbl val="0"/>
      </c:catAx>
      <c:valAx>
        <c:axId val="285906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90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0.80085959885386815</c:v>
                </c:pt>
                <c:pt idx="1">
                  <c:v>0.85175202156334229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0791840"/>
        <c:axId val="280792400"/>
      </c:barChart>
      <c:catAx>
        <c:axId val="28079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0792400"/>
        <c:crosses val="autoZero"/>
        <c:auto val="1"/>
        <c:lblAlgn val="ctr"/>
        <c:lblOffset val="100"/>
        <c:noMultiLvlLbl val="0"/>
      </c:catAx>
      <c:valAx>
        <c:axId val="280792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079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0.78759794101985436</c:v>
                </c:pt>
                <c:pt idx="1">
                  <c:v>0.85983827493261455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97799504"/>
        <c:axId val="197800064"/>
        <c:extLst xmlns:c16r2="http://schemas.microsoft.com/office/drawing/2015/06/chart"/>
      </c:barChart>
      <c:catAx>
        <c:axId val="197799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7800064"/>
        <c:crosses val="autoZero"/>
        <c:auto val="1"/>
        <c:lblAlgn val="ctr"/>
        <c:lblOffset val="100"/>
        <c:noMultiLvlLbl val="0"/>
      </c:catAx>
      <c:valAx>
        <c:axId val="1978000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779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0.62691666666666657</c:v>
                </c:pt>
                <c:pt idx="1">
                  <c:v>0.60995670995671003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97802864"/>
        <c:axId val="290644624"/>
        <c:extLst xmlns:c16r2="http://schemas.microsoft.com/office/drawing/2015/06/chart"/>
      </c:barChart>
      <c:catAx>
        <c:axId val="19780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0644624"/>
        <c:crosses val="autoZero"/>
        <c:auto val="1"/>
        <c:lblAlgn val="ctr"/>
        <c:lblOffset val="100"/>
        <c:noMultiLvlLbl val="0"/>
      </c:catAx>
      <c:valAx>
        <c:axId val="29064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780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7197712"/>
        <c:axId val="197198272"/>
      </c:barChart>
      <c:catAx>
        <c:axId val="19719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7198272"/>
        <c:crosses val="autoZero"/>
        <c:auto val="1"/>
        <c:lblAlgn val="ctr"/>
        <c:lblOffset val="100"/>
        <c:noMultiLvlLbl val="0"/>
      </c:catAx>
      <c:valAx>
        <c:axId val="197198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719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0.91025641025641024</c:v>
                </c:pt>
                <c:pt idx="1">
                  <c:v>0.96250000000000002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7201072"/>
        <c:axId val="401148752"/>
      </c:barChart>
      <c:catAx>
        <c:axId val="1972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1148752"/>
        <c:crosses val="autoZero"/>
        <c:auto val="1"/>
        <c:lblAlgn val="ctr"/>
        <c:lblOffset val="100"/>
        <c:noMultiLvlLbl val="0"/>
      </c:catAx>
      <c:valAx>
        <c:axId val="401148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72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1151552"/>
        <c:axId val="401152112"/>
      </c:barChart>
      <c:catAx>
        <c:axId val="40115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1152112"/>
        <c:crosses val="autoZero"/>
        <c:auto val="1"/>
        <c:lblAlgn val="ctr"/>
        <c:lblOffset val="100"/>
        <c:noMultiLvlLbl val="0"/>
      </c:catAx>
      <c:valAx>
        <c:axId val="401152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115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0.92105263157894735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180800"/>
        <c:axId val="392181360"/>
      </c:barChart>
      <c:catAx>
        <c:axId val="39218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181360"/>
        <c:crosses val="autoZero"/>
        <c:auto val="1"/>
        <c:lblAlgn val="ctr"/>
        <c:lblOffset val="100"/>
        <c:noMultiLvlLbl val="0"/>
      </c:catAx>
      <c:valAx>
        <c:axId val="39218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18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0.41666666666666669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418592"/>
        <c:axId val="392419152"/>
      </c:barChart>
      <c:catAx>
        <c:axId val="39241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419152"/>
        <c:crosses val="autoZero"/>
        <c:auto val="1"/>
        <c:lblAlgn val="ctr"/>
        <c:lblOffset val="100"/>
        <c:noMultiLvlLbl val="0"/>
      </c:catAx>
      <c:valAx>
        <c:axId val="392419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41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0.74358974358974361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553200"/>
        <c:axId val="392553760"/>
      </c:barChart>
      <c:catAx>
        <c:axId val="39255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553760"/>
        <c:crosses val="autoZero"/>
        <c:auto val="1"/>
        <c:lblAlgn val="ctr"/>
        <c:lblOffset val="100"/>
        <c:noMultiLvlLbl val="0"/>
      </c:catAx>
      <c:valAx>
        <c:axId val="392553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553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0.8928571428571429</c:v>
                </c:pt>
                <c:pt idx="1">
                  <c:v>0.8666666666666667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790368"/>
        <c:axId val="392790928"/>
      </c:barChart>
      <c:catAx>
        <c:axId val="39279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790928"/>
        <c:crosses val="autoZero"/>
        <c:auto val="1"/>
        <c:lblAlgn val="ctr"/>
        <c:lblOffset val="100"/>
        <c:noMultiLvlLbl val="0"/>
      </c:catAx>
      <c:valAx>
        <c:axId val="392790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79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2765232"/>
        <c:axId val="392765792"/>
      </c:barChart>
      <c:catAx>
        <c:axId val="39276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2765792"/>
        <c:crosses val="autoZero"/>
        <c:auto val="1"/>
        <c:lblAlgn val="ctr"/>
        <c:lblOffset val="100"/>
        <c:noMultiLvlLbl val="0"/>
      </c:catAx>
      <c:valAx>
        <c:axId val="392765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276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9" zoomScaleSheetLayoutView="100" workbookViewId="0">
      <selection activeCell="A192" sqref="A192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9" t="s">
        <v>277</v>
      </c>
      <c r="B18" s="439"/>
      <c r="C18" s="439"/>
      <c r="D18" s="440" t="s">
        <v>523</v>
      </c>
      <c r="E18" s="440"/>
      <c r="F18" s="440"/>
      <c r="G18" s="440"/>
      <c r="H18" s="440"/>
      <c r="I18" s="440"/>
      <c r="J18" s="440"/>
      <c r="K18" s="440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41" t="s">
        <v>278</v>
      </c>
      <c r="B21" s="441"/>
      <c r="C21" s="441"/>
      <c r="D21" s="441"/>
      <c r="E21" s="441"/>
      <c r="F21" s="441"/>
      <c r="G21" s="441"/>
      <c r="H21" s="441"/>
      <c r="I21" s="441"/>
      <c r="J21" s="441"/>
      <c r="K21" s="441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35" t="s">
        <v>280</v>
      </c>
      <c r="C23" s="435"/>
      <c r="D23" s="49"/>
      <c r="E23" s="49"/>
      <c r="F23" s="49"/>
      <c r="G23" s="49"/>
      <c r="H23" s="49"/>
      <c r="I23" s="49"/>
      <c r="J23" s="48" t="str">
        <f>D18</f>
        <v xml:space="preserve"> Béja 3</v>
      </c>
    </row>
    <row r="24" spans="1:11" ht="33" customHeight="1" x14ac:dyDescent="0.25">
      <c r="A24" s="57" t="s">
        <v>281</v>
      </c>
      <c r="B24" s="434">
        <f>AVERAGE('A1 Exploitation'!D730,'A1 Technique'!D199)</f>
        <v>0.78759794101985436</v>
      </c>
      <c r="C24" s="434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34">
        <f>AVERAGE('A2 Exploitation'!D730,'A2 Technique'!D199)</f>
        <v>0.85983827493261455</v>
      </c>
      <c r="C25" s="434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34" t="e">
        <f>AVERAGE('A3 Exploitation'!D730,'A3 Technique'!D199)</f>
        <v>#DIV/0!</v>
      </c>
      <c r="C26" s="434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34" t="e">
        <f>AVERAGE('A4 Exploitation'!D730,'A4 Technique'!D199)</f>
        <v>#DIV/0!</v>
      </c>
      <c r="C27" s="434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34"/>
      <c r="C28" s="434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34"/>
      <c r="C29" s="434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35" t="s">
        <v>287</v>
      </c>
      <c r="C33" s="435"/>
      <c r="D33" s="49"/>
      <c r="E33" s="49"/>
      <c r="F33" s="49"/>
      <c r="G33" s="49"/>
      <c r="H33" s="49"/>
      <c r="I33" s="49"/>
      <c r="J33" s="48" t="str">
        <f>D18</f>
        <v xml:space="preserve"> Béja 3</v>
      </c>
    </row>
    <row r="34" spans="1:10" ht="33" customHeight="1" x14ac:dyDescent="0.25">
      <c r="A34" s="57" t="s">
        <v>281</v>
      </c>
      <c r="B34" s="434">
        <f>'A1 Exploitation'!D730</f>
        <v>0.80085959885386815</v>
      </c>
      <c r="C34" s="434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34">
        <f>'A2 Exploitation'!D730</f>
        <v>0.85175202156334229</v>
      </c>
      <c r="C35" s="434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34" t="e">
        <f>'A3 Exploitation'!D730</f>
        <v>#DIV/0!</v>
      </c>
      <c r="C36" s="434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34" t="e">
        <f>'A4 Exploitation'!D730</f>
        <v>#DIV/0!</v>
      </c>
      <c r="C37" s="434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34"/>
      <c r="C38" s="434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34"/>
      <c r="C39" s="434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8" t="s">
        <v>288</v>
      </c>
      <c r="C42" s="438"/>
      <c r="D42" s="49"/>
      <c r="E42" s="49"/>
      <c r="F42" s="49"/>
      <c r="G42" s="49"/>
      <c r="H42" s="49"/>
      <c r="I42" s="49"/>
      <c r="J42" s="48" t="str">
        <f>D18</f>
        <v xml:space="preserve"> Béja 3</v>
      </c>
    </row>
    <row r="43" spans="1:10" ht="33" customHeight="1" x14ac:dyDescent="0.25">
      <c r="A43" s="57" t="s">
        <v>281</v>
      </c>
      <c r="B43" s="434">
        <f>AVERAGE('A1 Exploitation'!D728, 'A1 Technique'!D197)</f>
        <v>0.62691666666666657</v>
      </c>
      <c r="C43" s="434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34">
        <f>AVERAGE('A2 Exploitation'!D728, 'A2 Technique'!D197)</f>
        <v>0.60995670995671003</v>
      </c>
      <c r="C44" s="434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34" t="e">
        <f>AVERAGE('A3 Exploitation'!D728, 'A3 Technique'!D197)</f>
        <v>#DIV/0!</v>
      </c>
      <c r="C45" s="434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34" t="e">
        <f>AVERAGE('A4 Exploitation'!D728, 'A4 Technique'!D197)</f>
        <v>#DIV/0!</v>
      </c>
      <c r="C46" s="434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34"/>
      <c r="C47" s="434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34"/>
      <c r="C48" s="434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35" t="s">
        <v>289</v>
      </c>
      <c r="C51" s="435"/>
      <c r="D51" s="49"/>
      <c r="E51" s="49"/>
      <c r="F51" s="49"/>
      <c r="G51" s="49"/>
      <c r="H51" s="49"/>
      <c r="I51" s="49"/>
      <c r="J51" s="48" t="str">
        <f>D18</f>
        <v xml:space="preserve"> Béja 3</v>
      </c>
    </row>
    <row r="52" spans="1:10" ht="33" customHeight="1" x14ac:dyDescent="0.25">
      <c r="A52" s="57" t="s">
        <v>281</v>
      </c>
      <c r="B52" s="437">
        <f>'A1 Exploitation'!D48</f>
        <v>0.88888888888888884</v>
      </c>
      <c r="C52" s="437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7">
        <f>'A2 Exploitation'!D48</f>
        <v>0.76315789473684215</v>
      </c>
      <c r="C53" s="437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7" t="e">
        <f>'A3 Exploitation'!D48</f>
        <v>#DIV/0!</v>
      </c>
      <c r="C54" s="437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7" t="e">
        <f>'A4 Exploitation'!D48</f>
        <v>#DIV/0!</v>
      </c>
      <c r="C55" s="437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7"/>
      <c r="C56" s="437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7"/>
      <c r="C57" s="437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35" t="s">
        <v>290</v>
      </c>
      <c r="C60" s="435"/>
      <c r="D60" s="49"/>
      <c r="E60" s="49"/>
      <c r="F60" s="49"/>
      <c r="G60" s="49"/>
      <c r="H60" s="49"/>
      <c r="I60" s="49"/>
      <c r="J60" s="48" t="str">
        <f>D18</f>
        <v xml:space="preserve"> Béja 3</v>
      </c>
    </row>
    <row r="61" spans="1:10" ht="33" customHeight="1" x14ac:dyDescent="0.25">
      <c r="A61" s="57" t="s">
        <v>281</v>
      </c>
      <c r="B61" s="434" t="e">
        <f>'A1 Exploitation'!D131</f>
        <v>#DIV/0!</v>
      </c>
      <c r="C61" s="434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34" t="e">
        <f>'A2 Exploitation'!D131</f>
        <v>#DIV/0!</v>
      </c>
      <c r="C62" s="434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34" t="e">
        <f>'A3 Exploitation'!D131</f>
        <v>#DIV/0!</v>
      </c>
      <c r="C63" s="434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34" t="e">
        <f>'A4 Exploitation'!D131</f>
        <v>#DIV/0!</v>
      </c>
      <c r="C64" s="434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34"/>
      <c r="C65" s="434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34"/>
      <c r="C66" s="434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35" t="s">
        <v>464</v>
      </c>
      <c r="C69" s="435"/>
      <c r="D69" s="49"/>
      <c r="E69" s="49"/>
      <c r="F69" s="49"/>
      <c r="G69" s="49"/>
      <c r="H69" s="49"/>
      <c r="I69" s="49"/>
      <c r="J69" s="48" t="str">
        <f>D18</f>
        <v xml:space="preserve"> Béja 3</v>
      </c>
    </row>
    <row r="70" spans="1:10" ht="33" customHeight="1" x14ac:dyDescent="0.25">
      <c r="A70" s="57" t="s">
        <v>281</v>
      </c>
      <c r="B70" s="434">
        <f>'A1 Exploitation'!D187</f>
        <v>0.91025641025641024</v>
      </c>
      <c r="C70" s="434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34">
        <f>'A2 Exploitation'!D187</f>
        <v>0.96250000000000002</v>
      </c>
      <c r="C71" s="434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34" t="e">
        <f>'A3 Exploitation'!D187</f>
        <v>#DIV/0!</v>
      </c>
      <c r="C72" s="434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34" t="e">
        <f>'A4 Exploitation'!D187</f>
        <v>#DIV/0!</v>
      </c>
      <c r="C73" s="434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34"/>
      <c r="C74" s="434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34"/>
      <c r="C75" s="434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35" t="s">
        <v>465</v>
      </c>
      <c r="C78" s="435"/>
      <c r="D78" s="49"/>
      <c r="E78" s="49"/>
      <c r="F78" s="49"/>
      <c r="G78" s="49"/>
      <c r="H78" s="49"/>
      <c r="I78" s="49"/>
      <c r="J78" s="48" t="str">
        <f>D18</f>
        <v xml:space="preserve"> Béja 3</v>
      </c>
    </row>
    <row r="79" spans="1:10" ht="33" customHeight="1" x14ac:dyDescent="0.25">
      <c r="A79" s="57" t="s">
        <v>281</v>
      </c>
      <c r="B79" s="434">
        <f>'A1 Exploitation'!D249</f>
        <v>0.7</v>
      </c>
      <c r="C79" s="434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34">
        <f>'A2 Exploitation'!D249</f>
        <v>0.8571428571428571</v>
      </c>
      <c r="C80" s="434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34" t="e">
        <f>'A3 Exploitation'!D249</f>
        <v>#DIV/0!</v>
      </c>
      <c r="C81" s="434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34" t="e">
        <f>'A4 Exploitation'!D249</f>
        <v>#DIV/0!</v>
      </c>
      <c r="C82" s="434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34"/>
      <c r="C83" s="434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34"/>
      <c r="C84" s="434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35" t="s">
        <v>466</v>
      </c>
      <c r="C87" s="435"/>
      <c r="D87" s="49"/>
      <c r="E87" s="49"/>
      <c r="F87" s="49"/>
      <c r="G87" s="49"/>
      <c r="H87" s="49"/>
      <c r="I87" s="49"/>
      <c r="J87" s="48" t="str">
        <f>D18</f>
        <v xml:space="preserve"> Béja 3</v>
      </c>
    </row>
    <row r="88" spans="1:10" ht="33" customHeight="1" x14ac:dyDescent="0.25">
      <c r="A88" s="57" t="s">
        <v>281</v>
      </c>
      <c r="B88" s="434">
        <f>'A1 Exploitation'!D304</f>
        <v>0.91666666666666663</v>
      </c>
      <c r="C88" s="434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34">
        <f>'A2 Exploitation'!D304</f>
        <v>0.92105263157894735</v>
      </c>
      <c r="C89" s="434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34" t="e">
        <f>'A3 Exploitation'!D304</f>
        <v>#DIV/0!</v>
      </c>
      <c r="C90" s="434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34" t="e">
        <f>'A4 Exploitation'!D304</f>
        <v>#DIV/0!</v>
      </c>
      <c r="C91" s="434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34"/>
      <c r="C92" s="434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34"/>
      <c r="C93" s="434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35" t="s">
        <v>467</v>
      </c>
      <c r="C96" s="435"/>
      <c r="D96" s="49"/>
      <c r="E96" s="49"/>
      <c r="F96" s="49"/>
      <c r="G96" s="49"/>
      <c r="H96" s="49"/>
      <c r="I96" s="49"/>
      <c r="J96" s="48" t="str">
        <f>D18</f>
        <v xml:space="preserve"> Béja 3</v>
      </c>
    </row>
    <row r="97" spans="1:10" ht="33" customHeight="1" x14ac:dyDescent="0.25">
      <c r="A97" s="57" t="s">
        <v>281</v>
      </c>
      <c r="B97" s="434">
        <f>'A1 Exploitation'!D371</f>
        <v>0.41666666666666669</v>
      </c>
      <c r="C97" s="434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34">
        <f>'A2 Exploitation'!D371</f>
        <v>0.5</v>
      </c>
      <c r="C98" s="434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34" t="e">
        <f>'A3 Exploitation'!D371</f>
        <v>#DIV/0!</v>
      </c>
      <c r="C99" s="434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34" t="e">
        <f>'A4 Exploitation'!D371</f>
        <v>#DIV/0!</v>
      </c>
      <c r="C100" s="434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34"/>
      <c r="C101" s="434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34"/>
      <c r="C102" s="434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35" t="s">
        <v>468</v>
      </c>
      <c r="C105" s="435"/>
      <c r="D105" s="49"/>
      <c r="E105" s="49"/>
      <c r="F105" s="49"/>
      <c r="G105" s="49"/>
      <c r="H105" s="49"/>
      <c r="I105" s="49"/>
      <c r="J105" s="48" t="str">
        <f>D18</f>
        <v xml:space="preserve"> Béja 3</v>
      </c>
    </row>
    <row r="106" spans="1:10" ht="33" customHeight="1" x14ac:dyDescent="0.25">
      <c r="A106" s="57" t="s">
        <v>281</v>
      </c>
      <c r="B106" s="434">
        <f>'A1 Exploitation'!D429</f>
        <v>0.74358974358974361</v>
      </c>
      <c r="C106" s="434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34">
        <f>'A2 Exploitation'!D429</f>
        <v>1</v>
      </c>
      <c r="C107" s="434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34" t="e">
        <f>'A3 Exploitation'!D429</f>
        <v>#DIV/0!</v>
      </c>
      <c r="C108" s="434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34" t="e">
        <f>'A4 Exploitation'!D429</f>
        <v>#DIV/0!</v>
      </c>
      <c r="C109" s="434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34"/>
      <c r="C110" s="434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34"/>
      <c r="C111" s="434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35" t="s">
        <v>469</v>
      </c>
      <c r="C114" s="435"/>
      <c r="D114" s="49"/>
      <c r="E114" s="49"/>
      <c r="F114" s="49"/>
      <c r="G114" s="49"/>
      <c r="H114" s="49"/>
      <c r="I114" s="49"/>
      <c r="J114" s="48" t="str">
        <f>D18</f>
        <v xml:space="preserve"> Béja 3</v>
      </c>
    </row>
    <row r="115" spans="1:10" ht="33" customHeight="1" x14ac:dyDescent="0.25">
      <c r="A115" s="57" t="s">
        <v>281</v>
      </c>
      <c r="B115" s="434">
        <f>'A1 Exploitation'!D476</f>
        <v>0.8928571428571429</v>
      </c>
      <c r="C115" s="434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34">
        <f>'A2 Exploitation'!D476</f>
        <v>0.8666666666666667</v>
      </c>
      <c r="C116" s="434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34" t="e">
        <f>'A3 Exploitation'!D476</f>
        <v>#DIV/0!</v>
      </c>
      <c r="C117" s="434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34" t="e">
        <f>'A4 Exploitation'!D476</f>
        <v>#DIV/0!</v>
      </c>
      <c r="C118" s="434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34"/>
      <c r="C119" s="434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34"/>
      <c r="C120" s="434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35" t="s">
        <v>470</v>
      </c>
      <c r="C123" s="435"/>
      <c r="D123" s="49"/>
      <c r="E123" s="49"/>
      <c r="F123" s="49"/>
      <c r="G123" s="49"/>
      <c r="H123" s="49"/>
      <c r="I123" s="49"/>
      <c r="J123" s="48" t="str">
        <f>D18</f>
        <v xml:space="preserve"> Béja 3</v>
      </c>
    </row>
    <row r="124" spans="1:10" ht="33" customHeight="1" x14ac:dyDescent="0.25">
      <c r="A124" s="57" t="s">
        <v>281</v>
      </c>
      <c r="B124" s="434" t="e">
        <f>'A1 Exploitation'!D527</f>
        <v>#DIV/0!</v>
      </c>
      <c r="C124" s="434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34">
        <f>'A2 Exploitation'!D527</f>
        <v>0</v>
      </c>
      <c r="C125" s="434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34" t="e">
        <f>'A3 Exploitation'!D527</f>
        <v>#DIV/0!</v>
      </c>
      <c r="C126" s="434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34" t="e">
        <f>'A4 Exploitation'!D527</f>
        <v>#DIV/0!</v>
      </c>
      <c r="C127" s="434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34"/>
      <c r="C128" s="434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34"/>
      <c r="C129" s="434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35" t="s">
        <v>471</v>
      </c>
      <c r="C132" s="435"/>
      <c r="D132" s="49"/>
      <c r="E132" s="49"/>
      <c r="F132" s="49"/>
      <c r="G132" s="49"/>
      <c r="H132" s="49"/>
      <c r="I132" s="49"/>
      <c r="J132" s="48" t="str">
        <f>D18</f>
        <v xml:space="preserve"> Béja 3</v>
      </c>
    </row>
    <row r="133" spans="1:10" ht="33" customHeight="1" x14ac:dyDescent="0.25">
      <c r="A133" s="57" t="s">
        <v>281</v>
      </c>
      <c r="B133" s="434">
        <f>'A1 Exploitation'!D570</f>
        <v>0.95238095238095233</v>
      </c>
      <c r="C133" s="434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34">
        <f>'A2 Exploitation'!D570</f>
        <v>0.875</v>
      </c>
      <c r="C134" s="434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34" t="e">
        <f>'A3 Exploitation'!D570</f>
        <v>#DIV/0!</v>
      </c>
      <c r="C135" s="434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34" t="e">
        <f>'A4 Exploitation'!D570</f>
        <v>#DIV/0!</v>
      </c>
      <c r="C136" s="434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34"/>
      <c r="C137" s="434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34"/>
      <c r="C138" s="434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35" t="s">
        <v>291</v>
      </c>
      <c r="C141" s="435"/>
      <c r="D141" s="49"/>
      <c r="E141" s="49"/>
      <c r="F141" s="49"/>
      <c r="G141" s="49"/>
      <c r="H141" s="49"/>
      <c r="I141" s="49"/>
      <c r="J141" s="48" t="str">
        <f>D18</f>
        <v xml:space="preserve"> Béja 3</v>
      </c>
    </row>
    <row r="142" spans="1:10" ht="33" customHeight="1" x14ac:dyDescent="0.25">
      <c r="A142" s="57" t="s">
        <v>281</v>
      </c>
      <c r="B142" s="434">
        <f>'A1 Exploitation'!D610</f>
        <v>0.90476190476190477</v>
      </c>
      <c r="C142" s="434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34">
        <f>'A2 Exploitation'!D610</f>
        <v>0.83333333333333337</v>
      </c>
      <c r="C143" s="434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34" t="e">
        <f>'A3 Exploitation'!D610</f>
        <v>#DIV/0!</v>
      </c>
      <c r="C144" s="434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34" t="e">
        <f>'A4 Exploitation'!D610</f>
        <v>#DIV/0!</v>
      </c>
      <c r="C145" s="434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34"/>
      <c r="C146" s="434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34"/>
      <c r="C147" s="434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35" t="s">
        <v>292</v>
      </c>
      <c r="C150" s="435"/>
      <c r="D150" s="49"/>
      <c r="E150" s="49"/>
      <c r="F150" s="49"/>
      <c r="G150" s="49"/>
      <c r="H150" s="49"/>
      <c r="I150" s="49"/>
      <c r="J150" s="48" t="str">
        <f>D18</f>
        <v xml:space="preserve"> Béja 3</v>
      </c>
    </row>
    <row r="151" spans="1:10" ht="33" customHeight="1" x14ac:dyDescent="0.25">
      <c r="A151" s="57" t="s">
        <v>281</v>
      </c>
      <c r="B151" s="434">
        <f>'A1 Exploitation'!D673</f>
        <v>0.91891891891891897</v>
      </c>
      <c r="C151" s="434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34">
        <f>'A2 Exploitation'!D673</f>
        <v>0.96052631578947367</v>
      </c>
      <c r="C152" s="434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34" t="e">
        <f>'A3 Exploitation'!D673</f>
        <v>#DIV/0!</v>
      </c>
      <c r="C153" s="434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34" t="e">
        <f>'A4 Exploitation'!D673</f>
        <v>#DIV/0!</v>
      </c>
      <c r="C154" s="434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34"/>
      <c r="C155" s="434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34"/>
      <c r="C156" s="434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36"/>
      <c r="C159" s="436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35" t="s">
        <v>472</v>
      </c>
      <c r="C160" s="435"/>
      <c r="D160" s="49"/>
      <c r="E160" s="49"/>
      <c r="F160" s="49"/>
      <c r="G160" s="49"/>
      <c r="H160" s="49"/>
      <c r="I160" s="49"/>
      <c r="J160" s="48" t="str">
        <f>D18</f>
        <v xml:space="preserve"> Béja 3</v>
      </c>
    </row>
    <row r="161" spans="1:10" ht="33" customHeight="1" x14ac:dyDescent="0.25">
      <c r="A161" s="57" t="s">
        <v>281</v>
      </c>
      <c r="B161" s="434">
        <f>'A1 Exploitation'!D702</f>
        <v>1</v>
      </c>
      <c r="C161" s="434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34">
        <f>'A2 Exploitation'!D702</f>
        <v>0.96875</v>
      </c>
      <c r="C162" s="434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34" t="e">
        <f>'A3 Exploitation'!D702</f>
        <v>#DIV/0!</v>
      </c>
      <c r="C163" s="434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34" t="e">
        <f>'A4 Exploitation'!D702</f>
        <v>#DIV/0!</v>
      </c>
      <c r="C164" s="434"/>
    </row>
    <row r="165" spans="1:10" ht="33" customHeight="1" x14ac:dyDescent="0.25">
      <c r="A165" s="56" t="s">
        <v>285</v>
      </c>
      <c r="B165" s="434"/>
      <c r="C165" s="434"/>
    </row>
    <row r="166" spans="1:10" ht="18" x14ac:dyDescent="0.25">
      <c r="A166" s="56" t="s">
        <v>286</v>
      </c>
      <c r="B166" s="434"/>
      <c r="C166" s="434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35" t="s">
        <v>473</v>
      </c>
      <c r="C169" s="435"/>
      <c r="J169" s="48" t="str">
        <f>D18</f>
        <v xml:space="preserve"> Béja 3</v>
      </c>
    </row>
    <row r="170" spans="1:10" ht="33" customHeight="1" x14ac:dyDescent="0.25">
      <c r="A170" s="57" t="s">
        <v>281</v>
      </c>
      <c r="B170" s="434">
        <f>'A1 Exploitation'!D726</f>
        <v>0.75</v>
      </c>
      <c r="C170" s="434"/>
    </row>
    <row r="171" spans="1:10" ht="33" customHeight="1" x14ac:dyDescent="0.25">
      <c r="A171" s="56" t="s">
        <v>282</v>
      </c>
      <c r="B171" s="434">
        <f>'A2 Exploitation'!D726</f>
        <v>1</v>
      </c>
      <c r="C171" s="434"/>
    </row>
    <row r="172" spans="1:10" ht="33" customHeight="1" x14ac:dyDescent="0.25">
      <c r="A172" s="57" t="s">
        <v>283</v>
      </c>
      <c r="B172" s="434" t="e">
        <f>'A3 Exploitation'!D726</f>
        <v>#DIV/0!</v>
      </c>
      <c r="C172" s="434"/>
    </row>
    <row r="173" spans="1:10" ht="33" customHeight="1" x14ac:dyDescent="0.25">
      <c r="A173" s="57" t="s">
        <v>284</v>
      </c>
      <c r="B173" s="434" t="e">
        <f>'A4 Exploitation'!D726</f>
        <v>#DIV/0!</v>
      </c>
      <c r="C173" s="434"/>
    </row>
    <row r="174" spans="1:10" ht="33" customHeight="1" x14ac:dyDescent="0.25">
      <c r="A174" s="56" t="s">
        <v>285</v>
      </c>
      <c r="B174" s="434"/>
      <c r="C174" s="434"/>
    </row>
    <row r="175" spans="1:10" ht="18" x14ac:dyDescent="0.25">
      <c r="A175" s="56" t="s">
        <v>286</v>
      </c>
      <c r="B175" s="434"/>
      <c r="C175" s="434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35" t="s">
        <v>293</v>
      </c>
      <c r="C178" s="435"/>
      <c r="J178" s="48" t="str">
        <f>D18</f>
        <v xml:space="preserve"> Béja 3</v>
      </c>
    </row>
    <row r="179" spans="1:10" ht="33" customHeight="1" x14ac:dyDescent="0.25">
      <c r="A179" s="57" t="s">
        <v>281</v>
      </c>
      <c r="B179" s="434">
        <f>'A1 Technique'!D199</f>
        <v>0.77433628318584069</v>
      </c>
      <c r="C179" s="434"/>
    </row>
    <row r="180" spans="1:10" ht="33" customHeight="1" x14ac:dyDescent="0.25">
      <c r="A180" s="56" t="s">
        <v>282</v>
      </c>
      <c r="B180" s="434">
        <f>'A2 Technique'!D199</f>
        <v>0.86792452830188682</v>
      </c>
      <c r="C180" s="434"/>
    </row>
    <row r="181" spans="1:10" ht="33" customHeight="1" x14ac:dyDescent="0.25">
      <c r="A181" s="57" t="s">
        <v>283</v>
      </c>
      <c r="B181" s="434" t="e">
        <f>'A3 Technique'!D199</f>
        <v>#DIV/0!</v>
      </c>
      <c r="C181" s="434"/>
    </row>
    <row r="182" spans="1:10" ht="33" customHeight="1" x14ac:dyDescent="0.25">
      <c r="A182" s="57" t="s">
        <v>284</v>
      </c>
      <c r="B182" s="434" t="e">
        <f>'A4 Technique'!D199</f>
        <v>#DIV/0!</v>
      </c>
      <c r="C182" s="434"/>
    </row>
    <row r="183" spans="1:10" ht="33" customHeight="1" x14ac:dyDescent="0.25">
      <c r="A183" s="56" t="s">
        <v>285</v>
      </c>
      <c r="B183" s="434"/>
      <c r="C183" s="434"/>
    </row>
    <row r="184" spans="1:10" ht="18" x14ac:dyDescent="0.25">
      <c r="A184" s="56" t="s">
        <v>286</v>
      </c>
      <c r="B184" s="434"/>
      <c r="C184" s="43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9" zoomScale="69" zoomScaleNormal="100" zoomScaleSheetLayoutView="69" workbookViewId="0">
      <selection activeCell="A739" sqref="A73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23"/>
      <c r="E1" s="523"/>
      <c r="F1" s="523"/>
      <c r="G1" s="523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24" t="s">
        <v>151</v>
      </c>
      <c r="B7" s="524"/>
      <c r="C7" s="524"/>
      <c r="D7" s="524"/>
      <c r="E7" s="524"/>
      <c r="F7" s="524"/>
      <c r="G7" s="111"/>
    </row>
    <row r="8" spans="1:7" ht="22.5" x14ac:dyDescent="0.45">
      <c r="A8" s="525" t="str">
        <f>'Page de garde'!D18</f>
        <v xml:space="preserve"> Béja 3</v>
      </c>
      <c r="B8" s="525"/>
      <c r="C8" s="525"/>
      <c r="D8" s="525"/>
      <c r="E8" s="525"/>
      <c r="F8" s="525"/>
      <c r="G8" s="111"/>
    </row>
    <row r="9" spans="1:7" ht="22.5" x14ac:dyDescent="0.45">
      <c r="A9" s="112" t="s">
        <v>39</v>
      </c>
      <c r="B9" s="526" t="s">
        <v>476</v>
      </c>
      <c r="C9" s="526"/>
      <c r="D9" s="526"/>
      <c r="E9" s="526"/>
      <c r="F9" s="526"/>
      <c r="G9" s="111"/>
    </row>
    <row r="10" spans="1:7" ht="22.5" x14ac:dyDescent="0.45">
      <c r="A10" s="113" t="s">
        <v>41</v>
      </c>
      <c r="B10" s="527" t="s">
        <v>477</v>
      </c>
      <c r="C10" s="527"/>
      <c r="D10" s="527"/>
      <c r="E10" s="527"/>
      <c r="F10" s="527"/>
      <c r="G10" s="111"/>
    </row>
    <row r="11" spans="1:7" ht="22.5" x14ac:dyDescent="0.45">
      <c r="A11" s="112" t="s">
        <v>40</v>
      </c>
      <c r="B11" s="522">
        <v>43518</v>
      </c>
      <c r="C11" s="522"/>
      <c r="D11" s="522"/>
      <c r="E11" s="522"/>
      <c r="F11" s="522"/>
      <c r="G11" s="111"/>
    </row>
    <row r="12" spans="1:7" ht="22.5" x14ac:dyDescent="0.45">
      <c r="A12" s="112" t="s">
        <v>200</v>
      </c>
      <c r="B12" s="528">
        <f>D730</f>
        <v>0.80085959885386815</v>
      </c>
      <c r="C12" s="528"/>
      <c r="D12" s="528"/>
      <c r="E12" s="528"/>
      <c r="F12" s="528"/>
      <c r="G12" s="111"/>
    </row>
    <row r="13" spans="1:7" ht="22.5" x14ac:dyDescent="0.45">
      <c r="A13" s="110"/>
      <c r="B13" s="108"/>
      <c r="C13" s="108"/>
      <c r="D13" s="523"/>
      <c r="E13" s="523"/>
      <c r="F13" s="523"/>
      <c r="G13" s="52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43518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6" t="s">
        <v>28</v>
      </c>
      <c r="B17" s="457" t="s">
        <v>29</v>
      </c>
      <c r="C17" s="457"/>
      <c r="D17" s="457" t="s">
        <v>42</v>
      </c>
      <c r="E17" s="458" t="s">
        <v>266</v>
      </c>
      <c r="F17" s="458" t="s">
        <v>300</v>
      </c>
      <c r="G17" s="114"/>
    </row>
    <row r="18" spans="1:8" ht="16.5" customHeight="1" x14ac:dyDescent="0.4">
      <c r="A18" s="456"/>
      <c r="B18" s="118" t="s">
        <v>32</v>
      </c>
      <c r="C18" s="118" t="s">
        <v>31</v>
      </c>
      <c r="D18" s="457"/>
      <c r="E18" s="458"/>
      <c r="F18" s="45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90.75" customHeight="1" x14ac:dyDescent="0.4">
      <c r="A30" s="138" t="s">
        <v>2</v>
      </c>
      <c r="B30" s="122">
        <v>1</v>
      </c>
      <c r="C30" s="122"/>
      <c r="D30" s="193" t="s">
        <v>478</v>
      </c>
      <c r="E30" s="193" t="s">
        <v>479</v>
      </c>
      <c r="F30" s="123" t="s">
        <v>298</v>
      </c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42" x14ac:dyDescent="0.4">
      <c r="A39" s="125" t="s">
        <v>329</v>
      </c>
      <c r="B39" s="122">
        <v>0</v>
      </c>
      <c r="C39" s="122"/>
      <c r="D39" s="144" t="s">
        <v>480</v>
      </c>
      <c r="E39" s="123" t="s">
        <v>481</v>
      </c>
      <c r="F39" s="123" t="s">
        <v>298</v>
      </c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105" customHeight="1" x14ac:dyDescent="0.4">
      <c r="A41" s="121" t="s">
        <v>313</v>
      </c>
      <c r="B41" s="122">
        <v>1</v>
      </c>
      <c r="C41" s="122"/>
      <c r="D41" s="172" t="s">
        <v>571</v>
      </c>
      <c r="E41" s="123" t="s">
        <v>482</v>
      </c>
      <c r="F41" s="123" t="s">
        <v>298</v>
      </c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22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0.84615384615384615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32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0.88888888888888884</v>
      </c>
      <c r="E48" s="108"/>
      <c r="F48" s="114"/>
      <c r="G48" s="114"/>
    </row>
    <row r="49" spans="1:7" ht="21" x14ac:dyDescent="0.3">
      <c r="A49" s="444"/>
      <c r="B49" s="444"/>
      <c r="C49" s="444"/>
      <c r="D49" s="444"/>
      <c r="E49" s="444"/>
      <c r="F49" s="444"/>
      <c r="G49" s="44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43518</v>
      </c>
      <c r="B51" s="114"/>
      <c r="C51" s="135"/>
      <c r="D51" s="114"/>
      <c r="E51" s="108"/>
      <c r="F51" s="114"/>
      <c r="G51" s="114"/>
    </row>
    <row r="52" spans="1:7" ht="21" x14ac:dyDescent="0.4">
      <c r="A52" s="456" t="s">
        <v>28</v>
      </c>
      <c r="B52" s="457" t="s">
        <v>29</v>
      </c>
      <c r="C52" s="457"/>
      <c r="D52" s="457" t="s">
        <v>42</v>
      </c>
      <c r="E52" s="458" t="s">
        <v>266</v>
      </c>
      <c r="F52" s="458" t="s">
        <v>302</v>
      </c>
      <c r="G52" s="129"/>
    </row>
    <row r="53" spans="1:7" ht="21" x14ac:dyDescent="0.4">
      <c r="A53" s="456"/>
      <c r="B53" s="118" t="s">
        <v>32</v>
      </c>
      <c r="C53" s="118" t="s">
        <v>31</v>
      </c>
      <c r="D53" s="457"/>
      <c r="E53" s="458"/>
      <c r="F53" s="45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533" t="s">
        <v>351</v>
      </c>
      <c r="B65" s="533"/>
      <c r="C65" s="533"/>
      <c r="D65" s="533"/>
      <c r="E65" s="533"/>
      <c r="F65" s="53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51"/>
      <c r="B83" s="451"/>
      <c r="C83" s="451"/>
      <c r="D83" s="451"/>
      <c r="E83" s="451"/>
      <c r="F83" s="451"/>
      <c r="G83" s="451"/>
    </row>
    <row r="84" spans="1:7" ht="45" customHeight="1" x14ac:dyDescent="0.45">
      <c r="A84" s="534" t="s">
        <v>352</v>
      </c>
      <c r="B84" s="534"/>
      <c r="C84" s="534"/>
      <c r="D84" s="534"/>
      <c r="E84" s="534"/>
      <c r="F84" s="53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47"/>
      <c r="B103" s="445"/>
      <c r="C103" s="445"/>
      <c r="D103" s="445"/>
      <c r="E103" s="445"/>
      <c r="F103" s="452"/>
      <c r="G103" s="173"/>
    </row>
    <row r="104" spans="1:7" s="80" customFormat="1" ht="46.5" customHeight="1" x14ac:dyDescent="0.4">
      <c r="A104" s="533" t="s">
        <v>353</v>
      </c>
      <c r="B104" s="533"/>
      <c r="C104" s="533"/>
      <c r="D104" s="533"/>
      <c r="E104" s="533"/>
      <c r="F104" s="53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3"/>
      <c r="B111" s="454"/>
      <c r="C111" s="454"/>
      <c r="D111" s="454"/>
      <c r="E111" s="454"/>
      <c r="F111" s="455"/>
      <c r="G111" s="129"/>
    </row>
    <row r="112" spans="1:7" s="80" customFormat="1" ht="39.75" customHeight="1" x14ac:dyDescent="0.4">
      <c r="A112" s="533" t="s">
        <v>390</v>
      </c>
      <c r="B112" s="533"/>
      <c r="C112" s="533"/>
      <c r="D112" s="533"/>
      <c r="E112" s="533"/>
      <c r="F112" s="53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5"/>
      <c r="B120" s="445"/>
      <c r="C120" s="445"/>
      <c r="D120" s="445"/>
      <c r="E120" s="445"/>
      <c r="F120" s="445"/>
      <c r="G120" s="173"/>
    </row>
    <row r="121" spans="1:7" ht="22.5" x14ac:dyDescent="0.4">
      <c r="A121" s="533" t="s">
        <v>311</v>
      </c>
      <c r="B121" s="533"/>
      <c r="C121" s="533"/>
      <c r="D121" s="533"/>
      <c r="E121" s="533"/>
      <c r="F121" s="53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46"/>
      <c r="B132" s="446"/>
      <c r="C132" s="446"/>
      <c r="D132" s="446"/>
      <c r="E132" s="446"/>
      <c r="F132" s="446"/>
      <c r="G132" s="114"/>
    </row>
    <row r="133" spans="1:16384" ht="22.5" customHeight="1" x14ac:dyDescent="0.4">
      <c r="A133" s="535" t="s">
        <v>424</v>
      </c>
      <c r="B133" s="535"/>
      <c r="C133" s="535"/>
      <c r="D133" s="535"/>
      <c r="E133" s="535"/>
      <c r="F133" s="535"/>
      <c r="G133" s="114"/>
    </row>
    <row r="134" spans="1:16384" s="258" customFormat="1" ht="22.5" customHeight="1" x14ac:dyDescent="0.4">
      <c r="A134" s="536"/>
      <c r="B134" s="536"/>
      <c r="C134" s="536"/>
      <c r="D134" s="536"/>
      <c r="E134" s="536"/>
      <c r="F134" s="536"/>
      <c r="G134" s="114"/>
    </row>
    <row r="135" spans="1:16384" s="326" customFormat="1" ht="22.5" customHeight="1" x14ac:dyDescent="0.25">
      <c r="A135" s="456" t="s">
        <v>28</v>
      </c>
      <c r="B135" s="457" t="s">
        <v>29</v>
      </c>
      <c r="C135" s="457"/>
      <c r="D135" s="457" t="s">
        <v>42</v>
      </c>
      <c r="E135" s="458" t="s">
        <v>266</v>
      </c>
      <c r="F135" s="458" t="s">
        <v>302</v>
      </c>
    </row>
    <row r="136" spans="1:16384" s="326" customFormat="1" ht="22.5" customHeight="1" x14ac:dyDescent="0.25">
      <c r="A136" s="456"/>
      <c r="B136" s="118" t="s">
        <v>32</v>
      </c>
      <c r="C136" s="118" t="s">
        <v>31</v>
      </c>
      <c r="D136" s="457"/>
      <c r="E136" s="458"/>
      <c r="F136" s="458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37" t="s">
        <v>461</v>
      </c>
      <c r="B139" s="537"/>
      <c r="C139" s="537"/>
      <c r="D139" s="537"/>
      <c r="E139" s="537"/>
      <c r="F139" s="537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4" t="s">
        <v>350</v>
      </c>
      <c r="B147" s="484"/>
      <c r="C147" s="484"/>
      <c r="D147" s="484"/>
      <c r="E147" s="484"/>
      <c r="F147" s="484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84" x14ac:dyDescent="0.4">
      <c r="A150" s="125" t="s">
        <v>408</v>
      </c>
      <c r="B150" s="318">
        <v>0</v>
      </c>
      <c r="C150" s="125"/>
      <c r="D150" s="417" t="s">
        <v>483</v>
      </c>
      <c r="E150" s="125" t="s">
        <v>580</v>
      </c>
      <c r="F150" s="322" t="s">
        <v>298</v>
      </c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126" x14ac:dyDescent="0.4">
      <c r="A155" s="283" t="s">
        <v>371</v>
      </c>
      <c r="B155" s="318">
        <v>2</v>
      </c>
      <c r="C155" s="143" t="str">
        <f>IF(B155=0, -10, "0")</f>
        <v>0</v>
      </c>
      <c r="D155" s="125" t="s">
        <v>581</v>
      </c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47"/>
      <c r="B165" s="445"/>
      <c r="C165" s="445"/>
      <c r="D165" s="445"/>
      <c r="E165" s="445"/>
      <c r="F165" s="445"/>
      <c r="G165" s="114"/>
    </row>
    <row r="166" spans="1:7" s="258" customFormat="1" ht="32.25" customHeight="1" x14ac:dyDescent="0.4">
      <c r="A166" s="537" t="s">
        <v>462</v>
      </c>
      <c r="B166" s="537"/>
      <c r="C166" s="537"/>
      <c r="D166" s="537"/>
      <c r="E166" s="537"/>
      <c r="F166" s="537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106.5" x14ac:dyDescent="0.4">
      <c r="A170" s="125" t="s">
        <v>343</v>
      </c>
      <c r="B170" s="122">
        <v>1</v>
      </c>
      <c r="C170" s="125"/>
      <c r="D170" s="125" t="s">
        <v>572</v>
      </c>
      <c r="E170" s="193" t="s">
        <v>573</v>
      </c>
      <c r="F170" s="322" t="s">
        <v>298</v>
      </c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126" x14ac:dyDescent="0.4">
      <c r="A172" s="125" t="s">
        <v>409</v>
      </c>
      <c r="B172" s="122">
        <v>1</v>
      </c>
      <c r="C172" s="125"/>
      <c r="D172" s="417" t="s">
        <v>582</v>
      </c>
      <c r="E172" s="123" t="s">
        <v>484</v>
      </c>
      <c r="F172" s="322" t="s">
        <v>298</v>
      </c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48"/>
      <c r="B176" s="449"/>
      <c r="C176" s="449"/>
      <c r="D176" s="449"/>
      <c r="E176" s="449"/>
      <c r="F176" s="449"/>
      <c r="G176" s="114"/>
    </row>
    <row r="177" spans="1:7" ht="32.25" customHeight="1" x14ac:dyDescent="0.4">
      <c r="A177" s="537" t="s">
        <v>311</v>
      </c>
      <c r="B177" s="537"/>
      <c r="C177" s="537"/>
      <c r="D177" s="537"/>
      <c r="E177" s="537"/>
      <c r="F177" s="537"/>
      <c r="G177" s="114"/>
    </row>
    <row r="178" spans="1:7" ht="63" x14ac:dyDescent="0.4">
      <c r="A178" s="121" t="s">
        <v>348</v>
      </c>
      <c r="B178" s="122">
        <v>0</v>
      </c>
      <c r="C178" s="121"/>
      <c r="D178" s="121" t="s">
        <v>480</v>
      </c>
      <c r="E178" s="121" t="s">
        <v>485</v>
      </c>
      <c r="F178" s="322" t="s">
        <v>298</v>
      </c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105" x14ac:dyDescent="0.4">
      <c r="A181" s="125" t="s">
        <v>333</v>
      </c>
      <c r="B181" s="122">
        <v>1</v>
      </c>
      <c r="C181" s="125"/>
      <c r="D181" s="417" t="s">
        <v>574</v>
      </c>
      <c r="E181" s="417" t="s">
        <v>486</v>
      </c>
      <c r="F181" s="322" t="s">
        <v>298</v>
      </c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85"/>
      <c r="C186" s="486"/>
      <c r="D186" s="309">
        <f>SUM(B148:C164,B178:C185,B167:C175,B140:C145)</f>
        <v>71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0.91025641025641024</v>
      </c>
      <c r="E187" s="108"/>
      <c r="F187" s="114"/>
      <c r="G187" s="114"/>
    </row>
    <row r="188" spans="1:7" ht="21" x14ac:dyDescent="0.4">
      <c r="A188" s="450"/>
      <c r="B188" s="450"/>
      <c r="C188" s="450"/>
      <c r="D188" s="450"/>
      <c r="E188" s="450"/>
      <c r="F188" s="45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43518</v>
      </c>
      <c r="B190" s="114"/>
      <c r="C190" s="135"/>
      <c r="D190" s="114"/>
      <c r="E190" s="108"/>
      <c r="F190" s="114"/>
      <c r="G190" s="114"/>
    </row>
    <row r="191" spans="1:7" ht="21" x14ac:dyDescent="0.4">
      <c r="A191" s="456" t="s">
        <v>28</v>
      </c>
      <c r="B191" s="457" t="s">
        <v>29</v>
      </c>
      <c r="C191" s="457"/>
      <c r="D191" s="457" t="s">
        <v>42</v>
      </c>
      <c r="E191" s="458" t="s">
        <v>266</v>
      </c>
      <c r="F191" s="458" t="s">
        <v>302</v>
      </c>
      <c r="G191" s="114"/>
    </row>
    <row r="192" spans="1:7" ht="21" x14ac:dyDescent="0.4">
      <c r="A192" s="456"/>
      <c r="B192" s="118" t="s">
        <v>32</v>
      </c>
      <c r="C192" s="118" t="s">
        <v>31</v>
      </c>
      <c r="D192" s="457"/>
      <c r="E192" s="458"/>
      <c r="F192" s="45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70" t="s">
        <v>34</v>
      </c>
      <c r="B203" s="471"/>
      <c r="C203" s="472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44"/>
      <c r="B205" s="444"/>
      <c r="C205" s="444"/>
      <c r="D205" s="444"/>
      <c r="E205" s="444"/>
      <c r="F205" s="44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126" x14ac:dyDescent="0.4">
      <c r="A207" s="138" t="s">
        <v>210</v>
      </c>
      <c r="B207" s="122">
        <v>0</v>
      </c>
      <c r="C207" s="122"/>
      <c r="D207" s="172" t="s">
        <v>487</v>
      </c>
      <c r="E207" s="172" t="s">
        <v>488</v>
      </c>
      <c r="F207" s="123" t="s">
        <v>299</v>
      </c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426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425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105" customHeight="1" x14ac:dyDescent="0.4">
      <c r="A216" s="197" t="s">
        <v>412</v>
      </c>
      <c r="B216" s="122">
        <v>0</v>
      </c>
      <c r="C216" s="198">
        <f>IF(B216=0, -5, "0")</f>
        <v>-5</v>
      </c>
      <c r="D216" s="229" t="s">
        <v>605</v>
      </c>
      <c r="E216" s="128" t="s">
        <v>492</v>
      </c>
      <c r="F216" s="123" t="s">
        <v>298</v>
      </c>
      <c r="G216" s="129"/>
    </row>
    <row r="217" spans="1:7" ht="84" x14ac:dyDescent="0.4">
      <c r="A217" s="121" t="s">
        <v>201</v>
      </c>
      <c r="B217" s="122">
        <v>1</v>
      </c>
      <c r="C217" s="126"/>
      <c r="D217" s="139" t="s">
        <v>489</v>
      </c>
      <c r="E217" s="128" t="s">
        <v>490</v>
      </c>
      <c r="F217" s="123" t="s">
        <v>298</v>
      </c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360" customHeight="1" x14ac:dyDescent="0.4">
      <c r="A219" s="199" t="s">
        <v>133</v>
      </c>
      <c r="B219" s="122">
        <v>0</v>
      </c>
      <c r="C219" s="174">
        <f>IF(B219=0, -5, "0")</f>
        <v>-5</v>
      </c>
      <c r="D219" s="418" t="s">
        <v>583</v>
      </c>
      <c r="E219" s="193" t="s">
        <v>491</v>
      </c>
      <c r="F219" s="123" t="s">
        <v>298</v>
      </c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70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70" t="s">
        <v>34</v>
      </c>
      <c r="B227" s="471"/>
      <c r="C227" s="472"/>
      <c r="D227" s="148">
        <f>SUM(B207:C226)</f>
        <v>19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0.47499999999999998</v>
      </c>
      <c r="E228" s="108"/>
      <c r="F228" s="114"/>
      <c r="G228" s="114"/>
    </row>
    <row r="229" spans="1:7" ht="21" x14ac:dyDescent="0.4">
      <c r="A229" s="444"/>
      <c r="B229" s="444"/>
      <c r="C229" s="444"/>
      <c r="D229" s="444"/>
      <c r="E229" s="444"/>
      <c r="F229" s="44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419"/>
      <c r="E235" s="128"/>
      <c r="F235" s="123"/>
      <c r="G235" s="129"/>
    </row>
    <row r="236" spans="1:7" s="80" customFormat="1" ht="20.25" customHeight="1" x14ac:dyDescent="0.45">
      <c r="A236" s="529" t="s">
        <v>311</v>
      </c>
      <c r="B236" s="530"/>
      <c r="C236" s="530"/>
      <c r="D236" s="531"/>
      <c r="E236" s="128"/>
      <c r="F236" s="123"/>
      <c r="G236" s="129"/>
    </row>
    <row r="237" spans="1:7" s="80" customFormat="1" ht="71.25" customHeight="1" x14ac:dyDescent="0.4">
      <c r="A237" s="125" t="s">
        <v>329</v>
      </c>
      <c r="B237" s="122">
        <v>0</v>
      </c>
      <c r="C237" s="206"/>
      <c r="D237" s="170" t="s">
        <v>480</v>
      </c>
      <c r="E237" s="229" t="s">
        <v>485</v>
      </c>
      <c r="F237" s="123" t="s">
        <v>298</v>
      </c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1">
        <v>0.66700000000000004</v>
      </c>
      <c r="E244" s="147"/>
      <c r="F244" s="123"/>
      <c r="G244" s="114"/>
    </row>
    <row r="245" spans="1:7" ht="21" x14ac:dyDescent="0.4">
      <c r="A245" s="470" t="s">
        <v>34</v>
      </c>
      <c r="B245" s="471"/>
      <c r="C245" s="472"/>
      <c r="D245" s="130">
        <f>SUM(B231:C235,B237:C244)</f>
        <v>21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0.875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56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</v>
      </c>
      <c r="E249" s="108"/>
      <c r="F249" s="114"/>
      <c r="G249" s="114"/>
    </row>
    <row r="250" spans="1:7" ht="21" x14ac:dyDescent="0.4">
      <c r="A250" s="444"/>
      <c r="B250" s="444"/>
      <c r="C250" s="444"/>
      <c r="D250" s="444"/>
      <c r="E250" s="444"/>
      <c r="F250" s="44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43518</v>
      </c>
      <c r="B252" s="114"/>
      <c r="C252" s="135"/>
      <c r="D252" s="129"/>
      <c r="E252" s="108"/>
      <c r="F252" s="114"/>
      <c r="G252" s="114"/>
    </row>
    <row r="253" spans="1:7" ht="21" x14ac:dyDescent="0.4">
      <c r="A253" s="456" t="s">
        <v>28</v>
      </c>
      <c r="B253" s="457" t="s">
        <v>29</v>
      </c>
      <c r="C253" s="457"/>
      <c r="D253" s="457" t="s">
        <v>42</v>
      </c>
      <c r="E253" s="458" t="s">
        <v>266</v>
      </c>
      <c r="F253" s="458" t="s">
        <v>302</v>
      </c>
      <c r="G253" s="129"/>
    </row>
    <row r="254" spans="1:7" ht="21" x14ac:dyDescent="0.4">
      <c r="A254" s="456"/>
      <c r="B254" s="118" t="s">
        <v>32</v>
      </c>
      <c r="C254" s="118" t="s">
        <v>31</v>
      </c>
      <c r="D254" s="457"/>
      <c r="E254" s="458"/>
      <c r="F254" s="45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126" x14ac:dyDescent="0.4">
      <c r="A261" s="297" t="s">
        <v>330</v>
      </c>
      <c r="B261" s="122">
        <v>0</v>
      </c>
      <c r="C261" s="122"/>
      <c r="D261" s="139" t="s">
        <v>493</v>
      </c>
      <c r="E261" s="172" t="s">
        <v>584</v>
      </c>
      <c r="F261" s="123" t="s">
        <v>298</v>
      </c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70" t="s">
        <v>34</v>
      </c>
      <c r="B265" s="471"/>
      <c r="C265" s="472"/>
      <c r="D265" s="247">
        <f>SUM(B257:C264)</f>
        <v>14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0.875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126" x14ac:dyDescent="0.4">
      <c r="A278" s="121" t="s">
        <v>117</v>
      </c>
      <c r="B278" s="122">
        <v>0</v>
      </c>
      <c r="C278" s="122"/>
      <c r="D278" s="418" t="s">
        <v>494</v>
      </c>
      <c r="E278" s="123" t="s">
        <v>575</v>
      </c>
      <c r="F278" s="123" t="s">
        <v>298</v>
      </c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45" customHeight="1" x14ac:dyDescent="0.4">
      <c r="A282" s="121" t="s">
        <v>142</v>
      </c>
      <c r="B282" s="122">
        <v>2</v>
      </c>
      <c r="C282" s="122"/>
      <c r="D282" s="128" t="s">
        <v>495</v>
      </c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8"/>
      <c r="B290" s="478"/>
      <c r="C290" s="478"/>
      <c r="D290" s="478"/>
      <c r="E290" s="478"/>
      <c r="F290" s="478"/>
      <c r="G290" s="129"/>
    </row>
    <row r="291" spans="1:7" s="80" customFormat="1" ht="31.5" customHeight="1" x14ac:dyDescent="0.4">
      <c r="A291" s="532" t="s">
        <v>311</v>
      </c>
      <c r="B291" s="532"/>
      <c r="C291" s="532"/>
      <c r="D291" s="532"/>
      <c r="E291" s="532"/>
      <c r="F291" s="532"/>
      <c r="G291" s="129"/>
    </row>
    <row r="292" spans="1:7" s="80" customFormat="1" ht="66.75" customHeight="1" x14ac:dyDescent="0.4">
      <c r="A292" s="125" t="s">
        <v>329</v>
      </c>
      <c r="B292" s="122">
        <v>0</v>
      </c>
      <c r="C292" s="126"/>
      <c r="D292" s="170" t="s">
        <v>480</v>
      </c>
      <c r="E292" s="128" t="s">
        <v>485</v>
      </c>
      <c r="F292" s="123" t="s">
        <v>298</v>
      </c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52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0.9285714285714286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66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0.91666666666666663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43518</v>
      </c>
      <c r="B307" s="114"/>
      <c r="C307" s="135"/>
      <c r="D307" s="114"/>
      <c r="E307" s="108"/>
      <c r="F307" s="114"/>
      <c r="G307" s="114"/>
    </row>
    <row r="308" spans="1:7" ht="21" x14ac:dyDescent="0.4">
      <c r="A308" s="456" t="s">
        <v>28</v>
      </c>
      <c r="B308" s="457" t="s">
        <v>29</v>
      </c>
      <c r="C308" s="457"/>
      <c r="D308" s="457" t="s">
        <v>42</v>
      </c>
      <c r="E308" s="458" t="s">
        <v>266</v>
      </c>
      <c r="F308" s="458" t="s">
        <v>302</v>
      </c>
      <c r="G308" s="129"/>
    </row>
    <row r="309" spans="1:7" ht="21" x14ac:dyDescent="0.4">
      <c r="A309" s="456"/>
      <c r="B309" s="118" t="s">
        <v>32</v>
      </c>
      <c r="C309" s="118" t="s">
        <v>31</v>
      </c>
      <c r="D309" s="457"/>
      <c r="E309" s="458"/>
      <c r="F309" s="45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84" x14ac:dyDescent="0.4">
      <c r="A317" s="157" t="s">
        <v>120</v>
      </c>
      <c r="B317" s="122">
        <v>1</v>
      </c>
      <c r="C317" s="122"/>
      <c r="D317" s="158" t="s">
        <v>576</v>
      </c>
      <c r="E317" s="123" t="s">
        <v>496</v>
      </c>
      <c r="F317" s="123" t="s">
        <v>298</v>
      </c>
      <c r="G317" s="114"/>
    </row>
    <row r="318" spans="1:7" ht="84" x14ac:dyDescent="0.4">
      <c r="A318" s="209" t="s">
        <v>269</v>
      </c>
      <c r="B318" s="122">
        <v>0</v>
      </c>
      <c r="C318" s="174">
        <f>IF(B318=0, -5, "0")</f>
        <v>-5</v>
      </c>
      <c r="D318" s="229" t="s">
        <v>497</v>
      </c>
      <c r="E318" s="123" t="s">
        <v>498</v>
      </c>
      <c r="F318" s="123" t="s">
        <v>298</v>
      </c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8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0.44444444444444442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84" x14ac:dyDescent="0.4">
      <c r="A325" s="121" t="s">
        <v>135</v>
      </c>
      <c r="B325" s="122">
        <v>1</v>
      </c>
      <c r="C325" s="143"/>
      <c r="D325" s="172" t="s">
        <v>499</v>
      </c>
      <c r="E325" s="123" t="s">
        <v>500</v>
      </c>
      <c r="F325" s="123" t="s">
        <v>298</v>
      </c>
      <c r="G325" s="114"/>
    </row>
    <row r="326" spans="1:7" ht="126.75" x14ac:dyDescent="0.45">
      <c r="A326" s="211" t="s">
        <v>316</v>
      </c>
      <c r="B326" s="122">
        <v>0</v>
      </c>
      <c r="C326" s="143">
        <f>IF(B326=0, -10, "0")</f>
        <v>-10</v>
      </c>
      <c r="D326" s="193" t="s">
        <v>501</v>
      </c>
      <c r="E326" s="123" t="s">
        <v>502</v>
      </c>
      <c r="F326" s="123" t="s">
        <v>298</v>
      </c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42" x14ac:dyDescent="0.4">
      <c r="A330" s="138" t="s">
        <v>142</v>
      </c>
      <c r="B330" s="122">
        <v>2</v>
      </c>
      <c r="C330" s="122"/>
      <c r="D330" s="123" t="s">
        <v>503</v>
      </c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409.5" customHeight="1" x14ac:dyDescent="0.4">
      <c r="A337" s="168" t="s">
        <v>58</v>
      </c>
      <c r="B337" s="122">
        <v>0</v>
      </c>
      <c r="C337" s="174">
        <f>IF(B337=0, -5, "0")</f>
        <v>-5</v>
      </c>
      <c r="D337" s="427" t="s">
        <v>606</v>
      </c>
      <c r="E337" s="172" t="s">
        <v>585</v>
      </c>
      <c r="F337" s="123" t="s">
        <v>298</v>
      </c>
      <c r="G337" s="129"/>
    </row>
    <row r="338" spans="1:7" ht="47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0.45454545454545453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168" x14ac:dyDescent="0.4">
      <c r="A350" s="214" t="s">
        <v>391</v>
      </c>
      <c r="B350" s="122">
        <v>0</v>
      </c>
      <c r="C350" s="143">
        <f>IF(B350=0, -10, "0")</f>
        <v>-10</v>
      </c>
      <c r="D350" s="216" t="s">
        <v>601</v>
      </c>
      <c r="E350" s="128" t="s">
        <v>600</v>
      </c>
      <c r="F350" s="123" t="s">
        <v>298</v>
      </c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105" x14ac:dyDescent="0.4">
      <c r="A356" s="121" t="s">
        <v>121</v>
      </c>
      <c r="B356" s="122">
        <v>1</v>
      </c>
      <c r="C356" s="122"/>
      <c r="D356" s="158" t="s">
        <v>586</v>
      </c>
      <c r="E356" s="172" t="s">
        <v>577</v>
      </c>
      <c r="F356" s="123" t="s">
        <v>298</v>
      </c>
      <c r="G356" s="114"/>
    </row>
    <row r="357" spans="1:7" s="258" customFormat="1" ht="21" x14ac:dyDescent="0.3">
      <c r="A357" s="469"/>
      <c r="B357" s="469"/>
      <c r="C357" s="469"/>
      <c r="D357" s="469"/>
      <c r="E357" s="469"/>
      <c r="F357" s="469"/>
      <c r="G357" s="469"/>
    </row>
    <row r="358" spans="1:7" ht="32.25" customHeight="1" x14ac:dyDescent="0.4">
      <c r="A358" s="514" t="s">
        <v>311</v>
      </c>
      <c r="B358" s="514"/>
      <c r="C358" s="514"/>
      <c r="D358" s="514"/>
      <c r="E358" s="514"/>
      <c r="F358" s="514"/>
      <c r="G358" s="114"/>
    </row>
    <row r="359" spans="1:7" ht="63" x14ac:dyDescent="0.4">
      <c r="A359" s="125" t="s">
        <v>329</v>
      </c>
      <c r="B359" s="122">
        <v>0</v>
      </c>
      <c r="C359" s="307"/>
      <c r="D359" s="307" t="s">
        <v>504</v>
      </c>
      <c r="E359" s="307" t="s">
        <v>485</v>
      </c>
      <c r="F359" s="123" t="s">
        <v>298</v>
      </c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68.25" customHeight="1" x14ac:dyDescent="0.4">
      <c r="A362" s="188" t="s">
        <v>377</v>
      </c>
      <c r="B362" s="122">
        <v>0</v>
      </c>
      <c r="C362" s="126"/>
      <c r="D362" s="520" t="s">
        <v>505</v>
      </c>
      <c r="E362" s="538" t="s">
        <v>506</v>
      </c>
      <c r="F362" s="123" t="s">
        <v>298</v>
      </c>
      <c r="G362" s="129"/>
    </row>
    <row r="363" spans="1:7" ht="54" customHeight="1" x14ac:dyDescent="0.4">
      <c r="A363" s="188" t="s">
        <v>318</v>
      </c>
      <c r="B363" s="122">
        <v>0</v>
      </c>
      <c r="C363" s="126"/>
      <c r="D363" s="521"/>
      <c r="E363" s="539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0.66700000000000004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12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0.35294117647058826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40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0.41666666666666669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43518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56" t="s">
        <v>28</v>
      </c>
      <c r="B375" s="457" t="s">
        <v>29</v>
      </c>
      <c r="C375" s="457"/>
      <c r="D375" s="457" t="s">
        <v>42</v>
      </c>
      <c r="E375" s="458" t="s">
        <v>266</v>
      </c>
      <c r="F375" s="458" t="s">
        <v>302</v>
      </c>
      <c r="G375" s="173"/>
    </row>
    <row r="376" spans="1:7" s="6" customFormat="1" ht="21" x14ac:dyDescent="0.4">
      <c r="A376" s="456"/>
      <c r="B376" s="118" t="s">
        <v>32</v>
      </c>
      <c r="C376" s="118" t="s">
        <v>31</v>
      </c>
      <c r="D376" s="457"/>
      <c r="E376" s="458"/>
      <c r="F376" s="45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63" x14ac:dyDescent="0.4">
      <c r="A384" s="157" t="s">
        <v>146</v>
      </c>
      <c r="B384" s="122">
        <v>1</v>
      </c>
      <c r="C384" s="122"/>
      <c r="D384" s="170" t="s">
        <v>507</v>
      </c>
      <c r="E384" s="128" t="s">
        <v>508</v>
      </c>
      <c r="F384" s="123" t="s">
        <v>298</v>
      </c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21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0.95454545454545459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84" x14ac:dyDescent="0.4">
      <c r="A398" s="121" t="s">
        <v>117</v>
      </c>
      <c r="B398" s="122">
        <v>0</v>
      </c>
      <c r="C398" s="122"/>
      <c r="D398" s="193" t="s">
        <v>509</v>
      </c>
      <c r="E398" s="128" t="s">
        <v>578</v>
      </c>
      <c r="F398" s="123" t="s">
        <v>298</v>
      </c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105" x14ac:dyDescent="0.4">
      <c r="A402" s="230" t="s">
        <v>316</v>
      </c>
      <c r="B402" s="122">
        <v>0</v>
      </c>
      <c r="C402" s="143">
        <f>IF(B402=0, -10, "0")</f>
        <v>-10</v>
      </c>
      <c r="D402" s="193" t="s">
        <v>518</v>
      </c>
      <c r="E402" s="229" t="s">
        <v>519</v>
      </c>
      <c r="F402" s="123" t="s">
        <v>298</v>
      </c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105" x14ac:dyDescent="0.4">
      <c r="A407" s="168" t="s">
        <v>133</v>
      </c>
      <c r="B407" s="122">
        <v>1</v>
      </c>
      <c r="C407" s="174" t="str">
        <f>IF(B407=0, -5, "0")</f>
        <v>0</v>
      </c>
      <c r="D407" s="229" t="s">
        <v>604</v>
      </c>
      <c r="E407" s="128" t="s">
        <v>587</v>
      </c>
      <c r="F407" s="123" t="s">
        <v>298</v>
      </c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12"/>
      <c r="B415" s="451"/>
      <c r="C415" s="451"/>
      <c r="D415" s="451"/>
      <c r="E415" s="451"/>
      <c r="F415" s="451"/>
      <c r="G415" s="451"/>
    </row>
    <row r="416" spans="1:7" s="6" customFormat="1" ht="24.75" x14ac:dyDescent="0.4">
      <c r="A416" s="517" t="s">
        <v>320</v>
      </c>
      <c r="B416" s="517"/>
      <c r="C416" s="517"/>
      <c r="D416" s="517"/>
      <c r="E416" s="517"/>
      <c r="F416" s="517"/>
      <c r="G416" s="173"/>
    </row>
    <row r="417" spans="1:7" s="6" customFormat="1" ht="63" x14ac:dyDescent="0.4">
      <c r="A417" s="121" t="s">
        <v>329</v>
      </c>
      <c r="B417" s="122">
        <v>0</v>
      </c>
      <c r="C417" s="335"/>
      <c r="D417" s="307" t="s">
        <v>510</v>
      </c>
      <c r="E417" s="307" t="s">
        <v>485</v>
      </c>
      <c r="F417" s="123" t="s">
        <v>298</v>
      </c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37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0.6607142857142857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58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0.74358974358974361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43518</v>
      </c>
      <c r="B432" s="114"/>
      <c r="C432" s="135"/>
      <c r="D432" s="129"/>
      <c r="E432" s="108"/>
      <c r="F432" s="114"/>
      <c r="G432" s="114"/>
    </row>
    <row r="433" spans="1:7" ht="21" x14ac:dyDescent="0.4">
      <c r="A433" s="456" t="s">
        <v>28</v>
      </c>
      <c r="B433" s="457" t="s">
        <v>29</v>
      </c>
      <c r="C433" s="457"/>
      <c r="D433" s="457" t="s">
        <v>42</v>
      </c>
      <c r="E433" s="458" t="s">
        <v>266</v>
      </c>
      <c r="F433" s="458" t="s">
        <v>302</v>
      </c>
      <c r="G433" s="129"/>
    </row>
    <row r="434" spans="1:7" ht="21" x14ac:dyDescent="0.4">
      <c r="A434" s="456"/>
      <c r="B434" s="118" t="s">
        <v>32</v>
      </c>
      <c r="C434" s="118" t="s">
        <v>31</v>
      </c>
      <c r="D434" s="457"/>
      <c r="E434" s="458"/>
      <c r="F434" s="45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420"/>
      <c r="E451" s="123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42" x14ac:dyDescent="0.4">
      <c r="A453" s="215" t="s">
        <v>362</v>
      </c>
      <c r="B453" s="122">
        <v>1</v>
      </c>
      <c r="C453" s="169" t="str">
        <f>IF(B453=0, -5, "0")</f>
        <v>0</v>
      </c>
      <c r="D453" s="163" t="s">
        <v>588</v>
      </c>
      <c r="E453" s="123" t="s">
        <v>513</v>
      </c>
      <c r="F453" s="123" t="s">
        <v>298</v>
      </c>
      <c r="G453" s="114"/>
    </row>
    <row r="454" spans="1:7" ht="63" x14ac:dyDescent="0.4">
      <c r="A454" s="121" t="s">
        <v>85</v>
      </c>
      <c r="B454" s="122">
        <v>0</v>
      </c>
      <c r="C454" s="126"/>
      <c r="D454" s="158" t="s">
        <v>511</v>
      </c>
      <c r="E454" s="123" t="s">
        <v>512</v>
      </c>
      <c r="F454" s="123" t="s">
        <v>298</v>
      </c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7" t="s">
        <v>311</v>
      </c>
      <c r="B464" s="517"/>
      <c r="C464" s="517"/>
      <c r="D464" s="517"/>
      <c r="E464" s="517"/>
      <c r="F464" s="517"/>
      <c r="G464" s="114"/>
    </row>
    <row r="465" spans="1:7" ht="63" x14ac:dyDescent="0.4">
      <c r="A465" s="121" t="s">
        <v>329</v>
      </c>
      <c r="B465" s="122">
        <v>0</v>
      </c>
      <c r="C465" s="217"/>
      <c r="D465" s="161" t="s">
        <v>510</v>
      </c>
      <c r="E465" s="161" t="s">
        <v>485</v>
      </c>
      <c r="F465" s="123" t="s">
        <v>298</v>
      </c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84" x14ac:dyDescent="0.4">
      <c r="A468" s="188" t="s">
        <v>318</v>
      </c>
      <c r="B468" s="122">
        <v>1</v>
      </c>
      <c r="C468" s="126"/>
      <c r="D468" s="229" t="s">
        <v>589</v>
      </c>
      <c r="E468" s="128" t="s">
        <v>514</v>
      </c>
      <c r="F468" s="123" t="s">
        <v>298</v>
      </c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34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0.85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50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0.8928571428571429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18" t="s">
        <v>425</v>
      </c>
      <c r="B478" s="518"/>
      <c r="C478" s="518"/>
      <c r="D478" s="518"/>
      <c r="E478" s="518"/>
      <c r="F478" s="518"/>
      <c r="G478" s="114"/>
    </row>
    <row r="479" spans="1:7" s="258" customFormat="1" ht="21" customHeight="1" x14ac:dyDescent="0.4">
      <c r="A479" s="234">
        <f>B11</f>
        <v>43518</v>
      </c>
      <c r="G479" s="114"/>
    </row>
    <row r="480" spans="1:7" s="258" customFormat="1" ht="21" x14ac:dyDescent="0.4">
      <c r="A480" s="488" t="s">
        <v>28</v>
      </c>
      <c r="B480" s="489" t="s">
        <v>29</v>
      </c>
      <c r="C480" s="489"/>
      <c r="D480" s="489" t="s">
        <v>42</v>
      </c>
      <c r="E480" s="490" t="s">
        <v>266</v>
      </c>
      <c r="F480" s="490" t="s">
        <v>302</v>
      </c>
      <c r="G480" s="114"/>
    </row>
    <row r="481" spans="1:7" s="258" customFormat="1" ht="21" x14ac:dyDescent="0.4">
      <c r="A481" s="488"/>
      <c r="B481" s="320" t="s">
        <v>32</v>
      </c>
      <c r="C481" s="320" t="s">
        <v>31</v>
      </c>
      <c r="D481" s="489"/>
      <c r="E481" s="490"/>
      <c r="F481" s="49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9" t="s">
        <v>52</v>
      </c>
      <c r="B483" s="479"/>
      <c r="C483" s="479"/>
      <c r="D483" s="479"/>
      <c r="E483" s="479"/>
      <c r="F483" s="479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76" t="s">
        <v>463</v>
      </c>
      <c r="B491" s="477"/>
      <c r="C491" s="477"/>
      <c r="D491" s="477"/>
      <c r="E491" s="477"/>
      <c r="F491" s="477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91" t="s">
        <v>23</v>
      </c>
      <c r="B505" s="492"/>
      <c r="C505" s="492"/>
      <c r="D505" s="492"/>
      <c r="E505" s="492"/>
      <c r="F505" s="493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501"/>
      <c r="B517" s="501"/>
      <c r="C517" s="501"/>
      <c r="D517" s="501"/>
      <c r="E517" s="501"/>
      <c r="F517" s="501"/>
      <c r="G517" s="501"/>
    </row>
    <row r="518" spans="1:7" s="258" customFormat="1" ht="26.25" customHeight="1" x14ac:dyDescent="0.5">
      <c r="A518" s="369" t="s">
        <v>311</v>
      </c>
      <c r="B518" s="513"/>
      <c r="C518" s="513"/>
      <c r="D518" s="513"/>
      <c r="E518" s="513"/>
      <c r="F518" s="513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19" t="s">
        <v>97</v>
      </c>
      <c r="B530" s="519"/>
      <c r="C530" s="519"/>
      <c r="D530" s="519"/>
      <c r="E530" s="519"/>
      <c r="F530" s="519"/>
      <c r="G530" s="114"/>
    </row>
    <row r="531" spans="1:7" s="258" customFormat="1" ht="22.5" customHeight="1" x14ac:dyDescent="0.4">
      <c r="A531" s="234">
        <f>B11</f>
        <v>43518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94" t="s">
        <v>28</v>
      </c>
      <c r="B532" s="496" t="s">
        <v>29</v>
      </c>
      <c r="C532" s="497"/>
      <c r="D532" s="457" t="s">
        <v>42</v>
      </c>
      <c r="E532" s="458" t="s">
        <v>266</v>
      </c>
      <c r="F532" s="458" t="s">
        <v>302</v>
      </c>
      <c r="G532" s="114"/>
    </row>
    <row r="533" spans="1:7" s="258" customFormat="1" ht="21" x14ac:dyDescent="0.4">
      <c r="A533" s="495"/>
      <c r="B533" s="315" t="s">
        <v>32</v>
      </c>
      <c r="C533" s="316" t="s">
        <v>31</v>
      </c>
      <c r="D533" s="457"/>
      <c r="E533" s="458"/>
      <c r="F533" s="45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15"/>
      <c r="D535" s="515"/>
      <c r="E535" s="515"/>
      <c r="F535" s="516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70" t="s">
        <v>34</v>
      </c>
      <c r="B542" s="471"/>
      <c r="C542" s="472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70" t="s">
        <v>33</v>
      </c>
      <c r="B543" s="471"/>
      <c r="C543" s="472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44"/>
      <c r="B544" s="444"/>
      <c r="C544" s="444"/>
      <c r="D544" s="444"/>
      <c r="E544" s="444"/>
      <c r="F544" s="444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40"/>
      <c r="B556" s="469"/>
      <c r="C556" s="469"/>
      <c r="D556" s="469"/>
      <c r="E556" s="469"/>
      <c r="F556" s="469"/>
      <c r="G556" s="469"/>
    </row>
    <row r="557" spans="1:7" s="258" customFormat="1" ht="35.25" customHeight="1" x14ac:dyDescent="0.4">
      <c r="A557" s="371" t="s">
        <v>311</v>
      </c>
      <c r="B557" s="337"/>
      <c r="C557" s="467"/>
      <c r="D557" s="467"/>
      <c r="E557" s="467"/>
      <c r="F557" s="468"/>
      <c r="G557" s="129"/>
    </row>
    <row r="558" spans="1:7" s="258" customFormat="1" ht="63" x14ac:dyDescent="0.4">
      <c r="A558" s="125" t="s">
        <v>329</v>
      </c>
      <c r="B558" s="122">
        <v>0</v>
      </c>
      <c r="C558" s="183"/>
      <c r="D558" s="229" t="s">
        <v>510</v>
      </c>
      <c r="E558" s="128" t="s">
        <v>485</v>
      </c>
      <c r="F558" s="123" t="s">
        <v>298</v>
      </c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62" t="s">
        <v>34</v>
      </c>
      <c r="B566" s="462"/>
      <c r="C566" s="463"/>
      <c r="D566" s="358">
        <f>SUM(B558:C565,B546:C555)</f>
        <v>28</v>
      </c>
      <c r="E566" s="108"/>
      <c r="F566" s="114"/>
      <c r="G566" s="114"/>
    </row>
    <row r="567" spans="1:7" s="258" customFormat="1" ht="21" x14ac:dyDescent="0.4">
      <c r="A567" s="462" t="s">
        <v>33</v>
      </c>
      <c r="B567" s="462"/>
      <c r="C567" s="462"/>
      <c r="D567" s="388">
        <f>D566/(COUNT(B558:C565,B546:C555)*2)</f>
        <v>0.93333333333333335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40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0.95238095238095233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4"/>
      <c r="B572" s="444"/>
      <c r="C572" s="444"/>
      <c r="D572" s="444"/>
      <c r="E572" s="444"/>
      <c r="F572" s="444"/>
      <c r="G572" s="114"/>
    </row>
    <row r="573" spans="1:7" ht="22.5" x14ac:dyDescent="0.45">
      <c r="A573" s="475" t="s">
        <v>19</v>
      </c>
      <c r="B573" s="475"/>
      <c r="C573" s="475"/>
      <c r="D573" s="475"/>
      <c r="E573" s="475"/>
      <c r="F573" s="475"/>
      <c r="G573" s="114"/>
    </row>
    <row r="574" spans="1:7" ht="22.5" x14ac:dyDescent="0.4">
      <c r="A574" s="243">
        <f>B11</f>
        <v>43518</v>
      </c>
      <c r="B574" s="114"/>
      <c r="C574" s="135"/>
      <c r="D574" s="356"/>
      <c r="E574" s="356"/>
      <c r="F574" s="356"/>
      <c r="G574" s="114"/>
    </row>
    <row r="575" spans="1:7" ht="21" x14ac:dyDescent="0.4">
      <c r="A575" s="488" t="s">
        <v>28</v>
      </c>
      <c r="B575" s="489" t="s">
        <v>29</v>
      </c>
      <c r="C575" s="489"/>
      <c r="D575" s="489" t="s">
        <v>42</v>
      </c>
      <c r="E575" s="490" t="s">
        <v>266</v>
      </c>
      <c r="F575" s="490" t="s">
        <v>302</v>
      </c>
      <c r="G575" s="114"/>
    </row>
    <row r="576" spans="1:7" ht="21" x14ac:dyDescent="0.4">
      <c r="A576" s="488"/>
      <c r="B576" s="320" t="s">
        <v>32</v>
      </c>
      <c r="C576" s="320" t="s">
        <v>31</v>
      </c>
      <c r="D576" s="489"/>
      <c r="E576" s="490"/>
      <c r="F576" s="49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02" t="s">
        <v>10</v>
      </c>
      <c r="B578" s="503"/>
      <c r="C578" s="503"/>
      <c r="D578" s="503"/>
      <c r="E578" s="503"/>
      <c r="F578" s="504"/>
      <c r="G578" s="129"/>
    </row>
    <row r="579" spans="1:7" ht="63" x14ac:dyDescent="0.4">
      <c r="A579" s="121" t="s">
        <v>86</v>
      </c>
      <c r="B579" s="122">
        <v>1</v>
      </c>
      <c r="C579" s="122"/>
      <c r="D579" s="172" t="s">
        <v>515</v>
      </c>
      <c r="E579" s="123" t="s">
        <v>516</v>
      </c>
      <c r="F579" s="123" t="s">
        <v>298</v>
      </c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s="258" customFormat="1" ht="21" x14ac:dyDescent="0.4">
      <c r="A588" s="462" t="s">
        <v>34</v>
      </c>
      <c r="B588" s="462"/>
      <c r="C588" s="463"/>
      <c r="D588" s="358">
        <f>SUM(B579:C587)</f>
        <v>15</v>
      </c>
      <c r="E588" s="108"/>
      <c r="F588" s="114"/>
      <c r="G588" s="114"/>
    </row>
    <row r="589" spans="1:7" s="258" customFormat="1" ht="21" x14ac:dyDescent="0.4">
      <c r="A589" s="462" t="s">
        <v>33</v>
      </c>
      <c r="B589" s="462"/>
      <c r="C589" s="462"/>
      <c r="D589" s="388">
        <f>D588/(COUNT(B579:C587)*2)</f>
        <v>0.9375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5" t="s">
        <v>23</v>
      </c>
      <c r="B591" s="506"/>
      <c r="C591" s="506"/>
      <c r="D591" s="506"/>
      <c r="E591" s="506"/>
      <c r="F591" s="507"/>
      <c r="G591" s="129"/>
    </row>
    <row r="592" spans="1:7" ht="105" x14ac:dyDescent="0.4">
      <c r="A592" s="121" t="s">
        <v>87</v>
      </c>
      <c r="B592" s="122">
        <v>1</v>
      </c>
      <c r="C592" s="122"/>
      <c r="D592" s="193" t="s">
        <v>590</v>
      </c>
      <c r="E592" s="123" t="s">
        <v>517</v>
      </c>
      <c r="F592" s="123" t="s">
        <v>298</v>
      </c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72.75" customHeight="1" x14ac:dyDescent="0.4">
      <c r="A599" s="125" t="s">
        <v>329</v>
      </c>
      <c r="B599" s="122">
        <v>0</v>
      </c>
      <c r="C599" s="271"/>
      <c r="D599" s="172" t="s">
        <v>510</v>
      </c>
      <c r="E599" s="193" t="s">
        <v>485</v>
      </c>
      <c r="F599" s="123" t="s">
        <v>298</v>
      </c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v>1</v>
      </c>
      <c r="E605" s="124"/>
      <c r="F605" s="123"/>
      <c r="G605" s="129"/>
    </row>
    <row r="606" spans="1:7" s="258" customFormat="1" ht="21" x14ac:dyDescent="0.4">
      <c r="A606" s="462" t="s">
        <v>34</v>
      </c>
      <c r="B606" s="462"/>
      <c r="C606" s="463"/>
      <c r="D606" s="358">
        <f>SUM(B592:C605)</f>
        <v>23</v>
      </c>
      <c r="E606" s="108"/>
      <c r="F606" s="114"/>
      <c r="G606" s="114"/>
    </row>
    <row r="607" spans="1:7" s="258" customFormat="1" ht="21" x14ac:dyDescent="0.4">
      <c r="A607" s="462" t="s">
        <v>33</v>
      </c>
      <c r="B607" s="462"/>
      <c r="C607" s="462"/>
      <c r="D607" s="388">
        <f>D606/(COUNT(B592:C605)*2)</f>
        <v>0.88461538461538458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38</v>
      </c>
      <c r="E609" s="304"/>
      <c r="F609" s="304"/>
      <c r="G609" s="129"/>
    </row>
    <row r="610" spans="1:7" ht="22.5" x14ac:dyDescent="0.45">
      <c r="A610" s="464" t="s">
        <v>170</v>
      </c>
      <c r="B610" s="465"/>
      <c r="C610" s="466"/>
      <c r="D610" s="154">
        <f>D609/(COUNT(B579:C587,B592:C605)*2)</f>
        <v>0.90476190476190477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5" t="s">
        <v>8</v>
      </c>
      <c r="B612" s="475"/>
      <c r="C612" s="475"/>
      <c r="D612" s="475"/>
      <c r="E612" s="475"/>
      <c r="F612" s="475"/>
      <c r="G612" s="129"/>
    </row>
    <row r="613" spans="1:7" ht="22.5" x14ac:dyDescent="0.4">
      <c r="A613" s="156">
        <f>B11</f>
        <v>43518</v>
      </c>
      <c r="B613" s="114"/>
      <c r="C613" s="135"/>
      <c r="D613" s="137"/>
      <c r="E613" s="137"/>
      <c r="F613" s="137"/>
      <c r="G613" s="114"/>
    </row>
    <row r="614" spans="1:7" ht="21" x14ac:dyDescent="0.4">
      <c r="A614" s="456" t="s">
        <v>28</v>
      </c>
      <c r="B614" s="457" t="s">
        <v>29</v>
      </c>
      <c r="C614" s="457"/>
      <c r="D614" s="457" t="s">
        <v>42</v>
      </c>
      <c r="E614" s="458" t="s">
        <v>266</v>
      </c>
      <c r="F614" s="458" t="s">
        <v>302</v>
      </c>
      <c r="G614" s="114"/>
    </row>
    <row r="615" spans="1:7" ht="18.75" customHeight="1" x14ac:dyDescent="0.4">
      <c r="A615" s="456"/>
      <c r="B615" s="118" t="s">
        <v>32</v>
      </c>
      <c r="C615" s="118" t="s">
        <v>31</v>
      </c>
      <c r="D615" s="457"/>
      <c r="E615" s="458"/>
      <c r="F615" s="45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3"/>
      <c r="D617" s="473"/>
      <c r="E617" s="473"/>
      <c r="F617" s="474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2" t="s">
        <v>34</v>
      </c>
      <c r="B627" s="462"/>
      <c r="C627" s="462"/>
      <c r="D627" s="358">
        <f>SUM(B618:C626)</f>
        <v>18</v>
      </c>
      <c r="E627" s="499"/>
      <c r="F627" s="478"/>
      <c r="G627" s="129"/>
    </row>
    <row r="628" spans="1:7" ht="21" x14ac:dyDescent="0.4">
      <c r="A628" s="462" t="s">
        <v>33</v>
      </c>
      <c r="B628" s="462"/>
      <c r="C628" s="462"/>
      <c r="D628" s="388">
        <f>D627/(COUNT(B618:C626)*2)</f>
        <v>1</v>
      </c>
      <c r="E628" s="500"/>
      <c r="F628" s="501"/>
      <c r="G628" s="129"/>
    </row>
    <row r="629" spans="1:7" ht="21" x14ac:dyDescent="0.4">
      <c r="A629" s="325"/>
      <c r="B629" s="135"/>
      <c r="C629" s="498"/>
      <c r="D629" s="498"/>
      <c r="E629" s="498"/>
      <c r="F629" s="49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84" x14ac:dyDescent="0.4">
      <c r="A631" s="138" t="s">
        <v>83</v>
      </c>
      <c r="B631" s="122">
        <v>1</v>
      </c>
      <c r="C631" s="122"/>
      <c r="D631" s="193" t="s">
        <v>520</v>
      </c>
      <c r="E631" s="123" t="s">
        <v>521</v>
      </c>
      <c r="F631" s="123" t="s">
        <v>298</v>
      </c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84.75" customHeight="1" x14ac:dyDescent="0.4">
      <c r="A637" s="203" t="s">
        <v>418</v>
      </c>
      <c r="B637" s="122">
        <v>1</v>
      </c>
      <c r="C637" s="143"/>
      <c r="D637" s="422" t="s">
        <v>579</v>
      </c>
      <c r="E637" s="193" t="s">
        <v>591</v>
      </c>
      <c r="F637" s="123" t="s">
        <v>298</v>
      </c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70" t="s">
        <v>34</v>
      </c>
      <c r="B639" s="471"/>
      <c r="C639" s="472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3"/>
      <c r="D642" s="473"/>
      <c r="E642" s="473"/>
      <c r="F642" s="474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70" t="s">
        <v>34</v>
      </c>
      <c r="B650" s="471"/>
      <c r="C650" s="472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7"/>
      <c r="B652" s="487"/>
      <c r="C652" s="487"/>
      <c r="D652" s="487"/>
      <c r="E652" s="487"/>
      <c r="F652" s="487"/>
      <c r="G652" s="487"/>
    </row>
    <row r="653" spans="1:16382" ht="24.75" x14ac:dyDescent="0.4">
      <c r="A653" s="363" t="s">
        <v>26</v>
      </c>
      <c r="B653" s="473"/>
      <c r="C653" s="473"/>
      <c r="D653" s="473"/>
      <c r="E653" s="473"/>
      <c r="F653" s="474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8" t="s">
        <v>311</v>
      </c>
      <c r="B661" s="509"/>
      <c r="C661" s="509"/>
      <c r="D661" s="509"/>
      <c r="E661" s="509"/>
      <c r="F661" s="510"/>
      <c r="G661" s="108"/>
    </row>
    <row r="662" spans="1:7" s="258" customFormat="1" ht="63" x14ac:dyDescent="0.4">
      <c r="A662" s="125" t="s">
        <v>329</v>
      </c>
      <c r="B662" s="122">
        <v>0</v>
      </c>
      <c r="C662" s="307"/>
      <c r="D662" s="418" t="s">
        <v>510</v>
      </c>
      <c r="E662" s="128" t="s">
        <v>485</v>
      </c>
      <c r="F662" s="128" t="s">
        <v>298</v>
      </c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0</v>
      </c>
      <c r="C668" s="122"/>
      <c r="D668" s="411">
        <v>0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22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0.84615384615384615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68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0.91891891891891897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5" t="s">
        <v>356</v>
      </c>
      <c r="B676" s="475"/>
      <c r="C676" s="475"/>
      <c r="D676" s="475"/>
      <c r="E676" s="475"/>
      <c r="F676" s="475"/>
      <c r="G676" s="114"/>
    </row>
    <row r="677" spans="1:7" ht="21" x14ac:dyDescent="0.4">
      <c r="A677" s="243">
        <f>B11</f>
        <v>43518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6" t="s">
        <v>28</v>
      </c>
      <c r="B678" s="457" t="s">
        <v>29</v>
      </c>
      <c r="C678" s="457"/>
      <c r="D678" s="457" t="s">
        <v>42</v>
      </c>
      <c r="E678" s="458" t="s">
        <v>266</v>
      </c>
      <c r="F678" s="458" t="s">
        <v>302</v>
      </c>
      <c r="G678" s="129"/>
    </row>
    <row r="679" spans="1:7" ht="21" x14ac:dyDescent="0.4">
      <c r="A679" s="456"/>
      <c r="B679" s="118" t="s">
        <v>32</v>
      </c>
      <c r="C679" s="118" t="s">
        <v>31</v>
      </c>
      <c r="D679" s="457"/>
      <c r="E679" s="458"/>
      <c r="F679" s="45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72"/>
      <c r="E682" s="123"/>
      <c r="F682" s="123"/>
      <c r="G682" s="129"/>
    </row>
    <row r="683" spans="1:7" s="80" customFormat="1" ht="84" x14ac:dyDescent="0.4">
      <c r="A683" s="138" t="s">
        <v>43</v>
      </c>
      <c r="B683" s="122">
        <v>2</v>
      </c>
      <c r="C683" s="122"/>
      <c r="D683" s="123" t="s">
        <v>592</v>
      </c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28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1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11" t="s">
        <v>459</v>
      </c>
      <c r="B704" s="511"/>
      <c r="C704" s="511"/>
      <c r="D704" s="511"/>
      <c r="E704" s="511"/>
      <c r="F704" s="511"/>
      <c r="G704" s="274"/>
    </row>
    <row r="705" spans="1:7" ht="21" customHeight="1" x14ac:dyDescent="0.4">
      <c r="A705" s="251">
        <f>B11</f>
        <v>43518</v>
      </c>
      <c r="B705" s="114"/>
      <c r="C705" s="135"/>
      <c r="D705" s="273"/>
      <c r="E705" s="273"/>
      <c r="F705" s="273"/>
      <c r="G705" s="274"/>
    </row>
    <row r="706" spans="1:7" ht="21" x14ac:dyDescent="0.4">
      <c r="A706" s="482" t="s">
        <v>28</v>
      </c>
      <c r="B706" s="496" t="s">
        <v>29</v>
      </c>
      <c r="C706" s="496"/>
      <c r="D706" s="457" t="s">
        <v>42</v>
      </c>
      <c r="E706" s="458" t="s">
        <v>266</v>
      </c>
      <c r="F706" s="458" t="s">
        <v>302</v>
      </c>
      <c r="G706" s="274"/>
    </row>
    <row r="707" spans="1:7" ht="21" x14ac:dyDescent="0.4">
      <c r="A707" s="483"/>
      <c r="B707" s="383" t="s">
        <v>32</v>
      </c>
      <c r="C707" s="383" t="s">
        <v>31</v>
      </c>
      <c r="D707" s="457"/>
      <c r="E707" s="458"/>
      <c r="F707" s="45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9" t="s">
        <v>306</v>
      </c>
      <c r="B709" s="460"/>
      <c r="C709" s="460"/>
      <c r="D709" s="460"/>
      <c r="E709" s="460"/>
      <c r="F709" s="461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84" x14ac:dyDescent="0.4">
      <c r="A714" s="272" t="s">
        <v>322</v>
      </c>
      <c r="B714" s="275">
        <v>0</v>
      </c>
      <c r="C714" s="275"/>
      <c r="D714" s="160" t="s">
        <v>602</v>
      </c>
      <c r="E714" s="160" t="s">
        <v>522</v>
      </c>
      <c r="F714" s="200" t="s">
        <v>298</v>
      </c>
      <c r="G714" s="274"/>
    </row>
    <row r="715" spans="1:7" ht="21" x14ac:dyDescent="0.4">
      <c r="A715" s="130" t="s">
        <v>34</v>
      </c>
      <c r="B715" s="480"/>
      <c r="C715" s="481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80"/>
      <c r="C716" s="481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9" t="s">
        <v>307</v>
      </c>
      <c r="B718" s="460"/>
      <c r="C718" s="460"/>
      <c r="D718" s="460"/>
      <c r="E718" s="460"/>
      <c r="F718" s="461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0</v>
      </c>
      <c r="C721" s="126"/>
      <c r="D721" s="411">
        <v>0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4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0.66666666666666663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12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0.77783333333333327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559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0.80085959885386815</v>
      </c>
      <c r="E730" s="259"/>
      <c r="F730" s="259"/>
    </row>
  </sheetData>
  <sheetProtection algorithmName="SHA-512" hashValue="PWN9zcOaS5OssjZgrsD4Rsv2AQDG0KxKa56IqQSgrkFjurszQToNw7cSLeut5TCuIvBfCBqaB/W1gzEoa9gnqw==" saltValue="uEqjU8oCq7uDvwHvTUrTyw==" spinCount="100000" sheet="1" objects="1" scenarios="1" formatCells="0" formatColumns="0" formatRows="0"/>
  <mergeCells count="158">
    <mergeCell ref="E362:E363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D362:D363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40:B146 B207:B226 B113:B119 B148:B164 B379:B389 B359:B366 B56:B63 B324:B343 B39:B42 B536:B541 B592:B605 B558:B565 B437:B444 B618:B626 B122:B128 B681:B700 B579:B587 B66:B82 B312:B319 B348:B356 B465:B471 B519:B525 B394:B414 B492:B504 B292:B299 B546:B555 B654:B660 B417:B424 B719:B721 B257:B264 B269:B289 B178:B185 B506:B516 B643:B649 B195:B202 B231:B235 B710:B714 B105:B110 B85:B102 B237:B244 B449:B463 B528:B529 B484:B490 B631:B638 B30:B37 B662:B668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25" orientation="portrait" r:id="rId1"/>
  <rowBreaks count="3" manualBreakCount="3">
    <brk id="372" max="6" man="1"/>
    <brk id="476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A180" sqref="A180:F18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.75" x14ac:dyDescent="0.5">
      <c r="A1" s="1"/>
      <c r="B1" s="12">
        <v>0</v>
      </c>
      <c r="D1" s="561"/>
      <c r="E1" s="561"/>
      <c r="F1" s="561"/>
      <c r="G1" s="561"/>
    </row>
    <row r="2" spans="1:7" s="2" customFormat="1" ht="24.75" x14ac:dyDescent="0.5">
      <c r="A2" s="1"/>
      <c r="B2" s="12">
        <v>1</v>
      </c>
      <c r="D2" s="98"/>
      <c r="E2" s="98"/>
      <c r="F2" s="98"/>
      <c r="G2" s="92"/>
    </row>
    <row r="3" spans="1:7" s="2" customFormat="1" ht="24.75" x14ac:dyDescent="0.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5">
      <c r="A5" s="1"/>
      <c r="D5" s="98"/>
      <c r="E5" s="98"/>
      <c r="F5" s="98"/>
      <c r="G5" s="92"/>
    </row>
    <row r="6" spans="1:7" s="2" customFormat="1" ht="37.5" customHeight="1" x14ac:dyDescent="0.5">
      <c r="A6" s="562" t="s">
        <v>46</v>
      </c>
      <c r="B6" s="562"/>
      <c r="C6" s="562"/>
      <c r="D6" s="562"/>
      <c r="E6" s="562"/>
      <c r="F6" s="562"/>
      <c r="G6" s="92"/>
    </row>
    <row r="7" spans="1:7" s="2" customFormat="1" ht="21.75" customHeight="1" x14ac:dyDescent="0.5">
      <c r="A7" s="563" t="str">
        <f>'Page de garde'!D18</f>
        <v xml:space="preserve"> Béja 3</v>
      </c>
      <c r="B7" s="563"/>
      <c r="C7" s="563"/>
      <c r="D7" s="563"/>
      <c r="E7" s="563"/>
      <c r="F7" s="563"/>
      <c r="G7" s="92"/>
    </row>
    <row r="8" spans="1:7" s="2" customFormat="1" ht="24.75" x14ac:dyDescent="0.5">
      <c r="A8" s="4" t="s">
        <v>39</v>
      </c>
      <c r="B8" s="564" t="str">
        <f>'A1 Exploitation'!B9:F9</f>
        <v>Dr Raja Bouhalfaya</v>
      </c>
      <c r="C8" s="564"/>
      <c r="D8" s="564"/>
      <c r="E8" s="564"/>
      <c r="F8" s="564"/>
      <c r="G8" s="92"/>
    </row>
    <row r="9" spans="1:7" s="2" customFormat="1" ht="24.75" x14ac:dyDescent="0.5">
      <c r="A9" s="5" t="s">
        <v>41</v>
      </c>
      <c r="B9" s="565" t="str">
        <f>'A1 Exploitation'!B10:F10</f>
        <v>Directeur du magasin et chefs rayons</v>
      </c>
      <c r="C9" s="565"/>
      <c r="D9" s="565"/>
      <c r="E9" s="565"/>
      <c r="F9" s="565"/>
      <c r="G9" s="92"/>
    </row>
    <row r="10" spans="1:7" s="2" customFormat="1" ht="24.75" x14ac:dyDescent="0.5">
      <c r="A10" s="4" t="s">
        <v>40</v>
      </c>
      <c r="B10" s="560">
        <f>'A1 Exploitation'!B11:F11</f>
        <v>43518</v>
      </c>
      <c r="C10" s="560"/>
      <c r="D10" s="560"/>
      <c r="E10" s="560"/>
      <c r="F10" s="560"/>
      <c r="G10" s="92"/>
    </row>
    <row r="11" spans="1:7" s="2" customFormat="1" ht="24.75" x14ac:dyDescent="0.5">
      <c r="A11" s="4" t="s">
        <v>250</v>
      </c>
      <c r="B11" s="557">
        <f>D199</f>
        <v>0.77433628318584069</v>
      </c>
      <c r="C11" s="557"/>
      <c r="D11" s="557"/>
      <c r="E11" s="557"/>
      <c r="F11" s="557"/>
      <c r="G11" s="92"/>
    </row>
    <row r="12" spans="1:7" s="2" customFormat="1" ht="22.5" x14ac:dyDescent="0.45">
      <c r="A12" s="1"/>
      <c r="D12" s="523"/>
      <c r="E12" s="523"/>
      <c r="F12" s="523"/>
      <c r="G12" s="523"/>
    </row>
    <row r="13" spans="1:7" s="2" customFormat="1" ht="11.25" customHeight="1" x14ac:dyDescent="0.3">
      <c r="A13" s="558" t="s">
        <v>28</v>
      </c>
      <c r="B13" s="559" t="s">
        <v>29</v>
      </c>
      <c r="C13" s="559"/>
      <c r="D13" s="559" t="s">
        <v>42</v>
      </c>
      <c r="E13" s="559" t="s">
        <v>160</v>
      </c>
      <c r="F13" s="559" t="s">
        <v>161</v>
      </c>
      <c r="G13" s="80"/>
    </row>
    <row r="14" spans="1:7" s="2" customFormat="1" ht="12.75" customHeight="1" x14ac:dyDescent="0.3">
      <c r="A14" s="558"/>
      <c r="B14" s="22" t="s">
        <v>32</v>
      </c>
      <c r="C14" s="22" t="s">
        <v>31</v>
      </c>
      <c r="D14" s="559"/>
      <c r="E14" s="559"/>
      <c r="F14" s="559"/>
      <c r="G14" s="94"/>
    </row>
    <row r="15" spans="1:7" x14ac:dyDescent="0.3">
      <c r="A15" s="548"/>
      <c r="B15" s="549"/>
      <c r="C15" s="549"/>
      <c r="D15" s="549"/>
      <c r="E15" s="549"/>
      <c r="F15" s="549"/>
    </row>
    <row r="16" spans="1:7" ht="19.5" x14ac:dyDescent="0.4">
      <c r="A16" s="552" t="s">
        <v>0</v>
      </c>
      <c r="B16" s="553"/>
      <c r="C16" s="553"/>
      <c r="D16" s="553"/>
      <c r="E16" s="553"/>
      <c r="F16" s="553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ht="66" x14ac:dyDescent="0.3">
      <c r="A19" s="7" t="s">
        <v>68</v>
      </c>
      <c r="B19" s="265">
        <v>1</v>
      </c>
      <c r="C19" s="62"/>
      <c r="D19" s="63" t="s">
        <v>524</v>
      </c>
      <c r="E19" s="421" t="s">
        <v>525</v>
      </c>
      <c r="F19" s="62" t="s">
        <v>299</v>
      </c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54" t="s">
        <v>34</v>
      </c>
      <c r="B22" s="550"/>
      <c r="C22" s="551"/>
      <c r="D22" s="99">
        <f>SUM(B17:C21)</f>
        <v>9</v>
      </c>
    </row>
    <row r="23" spans="1:7" x14ac:dyDescent="0.3">
      <c r="A23" s="541" t="s">
        <v>251</v>
      </c>
      <c r="B23" s="542"/>
      <c r="C23" s="543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6" t="s">
        <v>4</v>
      </c>
      <c r="B25" s="547"/>
      <c r="C25" s="547"/>
      <c r="D25" s="547"/>
      <c r="E25" s="547"/>
      <c r="F25" s="547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 t="s">
        <v>526</v>
      </c>
      <c r="E27" s="62"/>
      <c r="F27" s="62"/>
    </row>
    <row r="28" spans="1:7" ht="33" x14ac:dyDescent="0.3">
      <c r="A28" s="30" t="s">
        <v>308</v>
      </c>
      <c r="B28" s="265">
        <v>2</v>
      </c>
      <c r="C28" s="62"/>
      <c r="D28" s="63" t="s">
        <v>593</v>
      </c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ht="99" x14ac:dyDescent="0.3">
      <c r="A30" s="7" t="s">
        <v>244</v>
      </c>
      <c r="B30" s="265">
        <v>0</v>
      </c>
      <c r="C30" s="62"/>
      <c r="D30" s="81" t="s">
        <v>527</v>
      </c>
      <c r="E30" s="63" t="s">
        <v>528</v>
      </c>
      <c r="F30" s="62" t="s">
        <v>299</v>
      </c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41" t="s">
        <v>34</v>
      </c>
      <c r="B33" s="542"/>
      <c r="C33" s="543"/>
      <c r="D33" s="97">
        <f>SUM(B26:C32)</f>
        <v>12</v>
      </c>
    </row>
    <row r="34" spans="1:7" x14ac:dyDescent="0.3">
      <c r="A34" s="541" t="s">
        <v>251</v>
      </c>
      <c r="B34" s="542"/>
      <c r="C34" s="543"/>
      <c r="D34" s="21">
        <f>D33/(COUNT(B26:C32)*2)</f>
        <v>0.8571428571428571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6" t="s">
        <v>180</v>
      </c>
      <c r="B36" s="547"/>
      <c r="C36" s="547"/>
      <c r="D36" s="547"/>
      <c r="E36" s="547"/>
      <c r="F36" s="547"/>
      <c r="G36" s="93"/>
    </row>
    <row r="37" spans="1:7" s="10" customFormat="1" ht="18" x14ac:dyDescent="0.35">
      <c r="A37" s="28" t="s">
        <v>84</v>
      </c>
      <c r="B37" s="62" t="s">
        <v>30</v>
      </c>
      <c r="C37" s="88" t="str">
        <f>IF(B37=0, -5, "0")</f>
        <v>0</v>
      </c>
      <c r="D37" s="63" t="s">
        <v>529</v>
      </c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41" t="s">
        <v>34</v>
      </c>
      <c r="B42" s="542"/>
      <c r="C42" s="543"/>
      <c r="D42" s="97">
        <f>SUM(B37:C41)</f>
        <v>8</v>
      </c>
      <c r="E42" s="3"/>
      <c r="F42" s="3"/>
      <c r="G42" s="93"/>
    </row>
    <row r="43" spans="1:7" s="10" customFormat="1" x14ac:dyDescent="0.3">
      <c r="A43" s="541" t="s">
        <v>251</v>
      </c>
      <c r="B43" s="542"/>
      <c r="C43" s="543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55" t="s">
        <v>19</v>
      </c>
      <c r="B45" s="556"/>
      <c r="C45" s="556"/>
      <c r="D45" s="556"/>
      <c r="E45" s="556"/>
      <c r="F45" s="556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ht="33" x14ac:dyDescent="0.3">
      <c r="A50" s="7" t="s">
        <v>71</v>
      </c>
      <c r="B50" s="265">
        <v>2</v>
      </c>
      <c r="C50" s="62"/>
      <c r="D50" s="105" t="s">
        <v>530</v>
      </c>
      <c r="E50" s="62"/>
      <c r="F50" s="62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62"/>
      <c r="F51" s="62"/>
    </row>
    <row r="52" spans="1:7" x14ac:dyDescent="0.3">
      <c r="A52" s="541" t="s">
        <v>34</v>
      </c>
      <c r="B52" s="542"/>
      <c r="C52" s="543"/>
      <c r="D52" s="97">
        <f>SUM(B46:C51)</f>
        <v>10</v>
      </c>
    </row>
    <row r="53" spans="1:7" x14ac:dyDescent="0.3">
      <c r="A53" s="541" t="s">
        <v>251</v>
      </c>
      <c r="B53" s="542"/>
      <c r="C53" s="543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6" t="s">
        <v>8</v>
      </c>
      <c r="B55" s="547"/>
      <c r="C55" s="547"/>
      <c r="D55" s="547"/>
      <c r="E55" s="547"/>
      <c r="F55" s="547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ht="119.25" customHeight="1" x14ac:dyDescent="0.3">
      <c r="A58" s="11" t="s">
        <v>205</v>
      </c>
      <c r="B58" s="265">
        <v>0</v>
      </c>
      <c r="C58" s="62"/>
      <c r="D58" s="81" t="s">
        <v>570</v>
      </c>
      <c r="E58" s="81" t="s">
        <v>532</v>
      </c>
      <c r="F58" s="62" t="s">
        <v>299</v>
      </c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 t="s">
        <v>531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41" t="s">
        <v>34</v>
      </c>
      <c r="B63" s="542"/>
      <c r="C63" s="543"/>
      <c r="D63" s="97">
        <f>SUM(B56:C62)</f>
        <v>12</v>
      </c>
    </row>
    <row r="64" spans="1:7" x14ac:dyDescent="0.3">
      <c r="A64" s="541" t="s">
        <v>251</v>
      </c>
      <c r="B64" s="542"/>
      <c r="C64" s="543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6" t="s">
        <v>111</v>
      </c>
      <c r="B66" s="547"/>
      <c r="C66" s="547"/>
      <c r="D66" s="547"/>
      <c r="E66" s="547"/>
      <c r="F66" s="547"/>
    </row>
    <row r="67" spans="1:7" ht="51" x14ac:dyDescent="0.4">
      <c r="A67" s="7" t="s">
        <v>227</v>
      </c>
      <c r="B67" s="68">
        <v>1</v>
      </c>
      <c r="C67" s="69"/>
      <c r="D67" s="81" t="s">
        <v>533</v>
      </c>
      <c r="E67" s="63" t="s">
        <v>525</v>
      </c>
      <c r="F67" s="62" t="s">
        <v>299</v>
      </c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81" t="s">
        <v>594</v>
      </c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81" t="s">
        <v>534</v>
      </c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41" t="s">
        <v>34</v>
      </c>
      <c r="B84" s="542"/>
      <c r="C84" s="543"/>
      <c r="D84" s="97">
        <f>SUM(B67:C83)</f>
        <v>23</v>
      </c>
    </row>
    <row r="85" spans="1:7" x14ac:dyDescent="0.3">
      <c r="A85" s="541" t="s">
        <v>251</v>
      </c>
      <c r="B85" s="542"/>
      <c r="C85" s="543"/>
      <c r="D85" s="21">
        <f>D84/(COUNT(B67:C83)*2)</f>
        <v>0.95833333333333337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6" t="s">
        <v>172</v>
      </c>
      <c r="B87" s="547"/>
      <c r="C87" s="547"/>
      <c r="D87" s="547"/>
      <c r="E87" s="547"/>
      <c r="F87" s="547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423" t="s">
        <v>535</v>
      </c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ht="33" x14ac:dyDescent="0.3">
      <c r="A97" s="13" t="s">
        <v>239</v>
      </c>
      <c r="B97" s="78">
        <v>1</v>
      </c>
      <c r="C97" s="62"/>
      <c r="D97" s="63" t="s">
        <v>536</v>
      </c>
      <c r="E97" s="63" t="s">
        <v>537</v>
      </c>
      <c r="F97" s="62" t="s">
        <v>299</v>
      </c>
    </row>
    <row r="98" spans="1:7" ht="66" x14ac:dyDescent="0.3">
      <c r="A98" s="7" t="s">
        <v>115</v>
      </c>
      <c r="B98" s="78">
        <v>1</v>
      </c>
      <c r="C98" s="62"/>
      <c r="D98" s="63" t="s">
        <v>538</v>
      </c>
      <c r="E98" s="63" t="s">
        <v>539</v>
      </c>
      <c r="F98" s="62" t="s">
        <v>299</v>
      </c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41" t="s">
        <v>34</v>
      </c>
      <c r="B102" s="542"/>
      <c r="C102" s="543"/>
      <c r="D102" s="97">
        <f>SUM(B88:C101)</f>
        <v>22</v>
      </c>
    </row>
    <row r="103" spans="1:7" x14ac:dyDescent="0.3">
      <c r="A103" s="541" t="s">
        <v>251</v>
      </c>
      <c r="B103" s="542"/>
      <c r="C103" s="543"/>
      <c r="D103" s="21">
        <f>D102/(COUNT(B88:C101)*2)</f>
        <v>0.91666666666666663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6" t="s">
        <v>173</v>
      </c>
      <c r="B106" s="547"/>
      <c r="C106" s="547"/>
      <c r="D106" s="547"/>
      <c r="E106" s="547"/>
      <c r="F106" s="547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94" t="s">
        <v>540</v>
      </c>
      <c r="E112" s="62"/>
      <c r="F112" s="62"/>
      <c r="G112" s="93"/>
    </row>
    <row r="113" spans="1:7" s="10" customFormat="1" ht="66" x14ac:dyDescent="0.3">
      <c r="A113" s="9" t="s">
        <v>138</v>
      </c>
      <c r="B113" s="78">
        <v>0</v>
      </c>
      <c r="C113" s="62"/>
      <c r="D113" s="421" t="s">
        <v>541</v>
      </c>
      <c r="E113" s="63" t="s">
        <v>542</v>
      </c>
      <c r="F113" s="62" t="s">
        <v>299</v>
      </c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543</v>
      </c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41" t="s">
        <v>34</v>
      </c>
      <c r="B118" s="542"/>
      <c r="C118" s="543"/>
      <c r="D118" s="97">
        <f>SUM(B107:C117)</f>
        <v>20</v>
      </c>
      <c r="E118" s="3"/>
      <c r="F118" s="3"/>
      <c r="G118" s="93"/>
    </row>
    <row r="119" spans="1:7" s="10" customFormat="1" x14ac:dyDescent="0.3">
      <c r="A119" s="541" t="s">
        <v>251</v>
      </c>
      <c r="B119" s="542"/>
      <c r="C119" s="543"/>
      <c r="D119" s="21">
        <f>D118/(COUNT(B107:C117)*2)</f>
        <v>0.90909090909090906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6" t="s">
        <v>156</v>
      </c>
      <c r="B121" s="547"/>
      <c r="C121" s="547"/>
      <c r="D121" s="547"/>
      <c r="E121" s="547"/>
      <c r="F121" s="547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51" x14ac:dyDescent="0.4">
      <c r="A126" s="7" t="s">
        <v>248</v>
      </c>
      <c r="B126" s="79">
        <v>0</v>
      </c>
      <c r="C126" s="69"/>
      <c r="D126" s="421" t="s">
        <v>544</v>
      </c>
      <c r="E126" s="63" t="s">
        <v>545</v>
      </c>
      <c r="F126" s="62" t="s">
        <v>299</v>
      </c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421" t="s">
        <v>595</v>
      </c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 t="s">
        <v>546</v>
      </c>
      <c r="E128" s="63"/>
      <c r="F128" s="62"/>
    </row>
    <row r="129" spans="1:7" ht="49.5" x14ac:dyDescent="0.3">
      <c r="A129" s="8" t="s">
        <v>139</v>
      </c>
      <c r="B129" s="79">
        <v>1</v>
      </c>
      <c r="C129" s="89"/>
      <c r="D129" s="63" t="s">
        <v>547</v>
      </c>
      <c r="E129" s="63" t="s">
        <v>548</v>
      </c>
      <c r="F129" s="62" t="s">
        <v>299</v>
      </c>
    </row>
    <row r="130" spans="1:7" ht="83.25" x14ac:dyDescent="0.35">
      <c r="A130" s="29" t="s">
        <v>164</v>
      </c>
      <c r="B130" s="79">
        <v>0</v>
      </c>
      <c r="C130" s="88">
        <f>IF(B130=0, -5, "0")</f>
        <v>-5</v>
      </c>
      <c r="D130" s="63" t="s">
        <v>550</v>
      </c>
      <c r="E130" s="63" t="s">
        <v>549</v>
      </c>
      <c r="F130" s="62" t="s">
        <v>299</v>
      </c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50.25" x14ac:dyDescent="0.35">
      <c r="A132" s="31" t="s">
        <v>272</v>
      </c>
      <c r="B132" s="79">
        <v>0</v>
      </c>
      <c r="C132" s="88">
        <f>IF(B132=0, -5, "0")</f>
        <v>-5</v>
      </c>
      <c r="D132" s="81" t="s">
        <v>596</v>
      </c>
      <c r="E132" s="63" t="s">
        <v>551</v>
      </c>
      <c r="F132" s="62" t="s">
        <v>298</v>
      </c>
    </row>
    <row r="133" spans="1:7" x14ac:dyDescent="0.3">
      <c r="A133" s="541" t="s">
        <v>34</v>
      </c>
      <c r="B133" s="542"/>
      <c r="C133" s="543"/>
      <c r="D133" s="97">
        <f>SUM(B122:C132)</f>
        <v>5</v>
      </c>
    </row>
    <row r="134" spans="1:7" x14ac:dyDescent="0.3">
      <c r="A134" s="541" t="s">
        <v>251</v>
      </c>
      <c r="B134" s="542"/>
      <c r="C134" s="543"/>
      <c r="D134" s="20">
        <f>D133/(COUNT(B122:C132)*2)</f>
        <v>0.19230769230769232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6" t="s">
        <v>61</v>
      </c>
      <c r="B136" s="547"/>
      <c r="C136" s="547"/>
      <c r="D136" s="547"/>
      <c r="E136" s="547"/>
      <c r="F136" s="547"/>
    </row>
    <row r="137" spans="1:7" ht="19.5" x14ac:dyDescent="0.4">
      <c r="A137" s="11" t="s">
        <v>258</v>
      </c>
      <c r="B137" s="78">
        <v>2</v>
      </c>
      <c r="C137" s="69"/>
      <c r="D137" s="258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1" t="s">
        <v>552</v>
      </c>
      <c r="E138" s="62"/>
      <c r="F138" s="62"/>
    </row>
    <row r="139" spans="1:7" ht="21.75" customHeight="1" x14ac:dyDescent="0.3">
      <c r="A139" s="9" t="s">
        <v>233</v>
      </c>
      <c r="B139" s="78">
        <v>2</v>
      </c>
      <c r="C139" s="63"/>
      <c r="D139" s="81"/>
      <c r="E139" s="421"/>
      <c r="F139" s="62"/>
    </row>
    <row r="140" spans="1:7" ht="66" x14ac:dyDescent="0.3">
      <c r="A140" s="38" t="s">
        <v>234</v>
      </c>
      <c r="B140" s="78">
        <v>0</v>
      </c>
      <c r="C140" s="63"/>
      <c r="D140" s="63" t="s">
        <v>553</v>
      </c>
      <c r="E140" s="63" t="s">
        <v>554</v>
      </c>
      <c r="F140" s="62" t="s">
        <v>299</v>
      </c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51.75" customHeight="1" x14ac:dyDescent="0.35">
      <c r="A145" s="28" t="s">
        <v>165</v>
      </c>
      <c r="B145" s="78">
        <v>2</v>
      </c>
      <c r="C145" s="88" t="str">
        <f>IF(B145=0, -5, "0")</f>
        <v>0</v>
      </c>
      <c r="D145" s="424" t="s">
        <v>555</v>
      </c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ht="49.5" x14ac:dyDescent="0.3">
      <c r="A147" s="36" t="s">
        <v>175</v>
      </c>
      <c r="B147" s="78">
        <v>1</v>
      </c>
      <c r="C147" s="63"/>
      <c r="D147" s="63" t="s">
        <v>556</v>
      </c>
      <c r="E147" s="63" t="s">
        <v>597</v>
      </c>
      <c r="F147" s="62" t="s">
        <v>299</v>
      </c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41" t="s">
        <v>34</v>
      </c>
      <c r="B149" s="542"/>
      <c r="C149" s="543"/>
      <c r="D149" s="97">
        <f>SUM(B137:C148)</f>
        <v>21</v>
      </c>
    </row>
    <row r="150" spans="1:7" x14ac:dyDescent="0.3">
      <c r="A150" s="541" t="s">
        <v>251</v>
      </c>
      <c r="B150" s="542"/>
      <c r="C150" s="543"/>
      <c r="D150" s="21">
        <f>D149/(COUNT(B137:C148)*2)</f>
        <v>0.875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6" t="s">
        <v>178</v>
      </c>
      <c r="B152" s="547"/>
      <c r="C152" s="547"/>
      <c r="D152" s="547"/>
      <c r="E152" s="547"/>
      <c r="F152" s="547"/>
    </row>
    <row r="153" spans="1:7" ht="49.5" x14ac:dyDescent="0.3">
      <c r="A153" s="36" t="s">
        <v>235</v>
      </c>
      <c r="B153" s="62">
        <v>1</v>
      </c>
      <c r="C153" s="62"/>
      <c r="D153" s="63" t="s">
        <v>559</v>
      </c>
      <c r="E153" s="63" t="s">
        <v>558</v>
      </c>
      <c r="F153" s="62" t="s">
        <v>298</v>
      </c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83.25" x14ac:dyDescent="0.35">
      <c r="A156" s="28" t="s">
        <v>263</v>
      </c>
      <c r="B156" s="265">
        <v>0</v>
      </c>
      <c r="C156" s="88">
        <f>IF(B156=0, -5, "0")</f>
        <v>-5</v>
      </c>
      <c r="D156" s="63" t="s">
        <v>598</v>
      </c>
      <c r="E156" s="81" t="s">
        <v>557</v>
      </c>
      <c r="F156" s="62" t="s">
        <v>298</v>
      </c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41" t="s">
        <v>34</v>
      </c>
      <c r="B161" s="550"/>
      <c r="C161" s="551"/>
      <c r="D161" s="99">
        <f>SUM(B153:C160)</f>
        <v>8</v>
      </c>
    </row>
    <row r="162" spans="1:7" x14ac:dyDescent="0.3">
      <c r="A162" s="541" t="s">
        <v>251</v>
      </c>
      <c r="B162" s="542"/>
      <c r="C162" s="543"/>
      <c r="D162" s="21">
        <f>D161/(COUNT(B153:C160)*2)</f>
        <v>0.44444444444444442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6" t="s">
        <v>64</v>
      </c>
      <c r="B164" s="547"/>
      <c r="C164" s="547"/>
      <c r="D164" s="547"/>
      <c r="E164" s="547"/>
      <c r="F164" s="547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ht="82.5" x14ac:dyDescent="0.3">
      <c r="A167" s="30" t="s">
        <v>176</v>
      </c>
      <c r="B167" s="265">
        <v>1</v>
      </c>
      <c r="C167" s="62"/>
      <c r="D167" s="63" t="s">
        <v>560</v>
      </c>
      <c r="E167" s="81" t="s">
        <v>561</v>
      </c>
      <c r="F167" s="62" t="s">
        <v>299</v>
      </c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41" t="s">
        <v>34</v>
      </c>
      <c r="B169" s="542"/>
      <c r="C169" s="543"/>
      <c r="D169" s="97">
        <f>SUM(B165:C168)</f>
        <v>7</v>
      </c>
    </row>
    <row r="170" spans="1:7" x14ac:dyDescent="0.3">
      <c r="A170" s="541" t="s">
        <v>251</v>
      </c>
      <c r="B170" s="542"/>
      <c r="C170" s="543"/>
      <c r="D170" s="21">
        <f>D169/(COUNT(B165:C168)*2)</f>
        <v>0.875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ht="33" x14ac:dyDescent="0.3">
      <c r="A173" s="8" t="s">
        <v>152</v>
      </c>
      <c r="B173" s="62">
        <v>1</v>
      </c>
      <c r="C173" s="62"/>
      <c r="D173" s="63" t="s">
        <v>603</v>
      </c>
      <c r="E173" s="63" t="s">
        <v>562</v>
      </c>
      <c r="F173" s="62" t="s">
        <v>298</v>
      </c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41" t="s">
        <v>34</v>
      </c>
      <c r="B177" s="542"/>
      <c r="C177" s="543"/>
      <c r="D177" s="97">
        <f>SUM(B173:C176)</f>
        <v>7</v>
      </c>
    </row>
    <row r="178" spans="1:7" x14ac:dyDescent="0.3">
      <c r="A178" s="541" t="s">
        <v>251</v>
      </c>
      <c r="B178" s="542"/>
      <c r="C178" s="543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6" t="s">
        <v>65</v>
      </c>
      <c r="B180" s="547"/>
      <c r="C180" s="547"/>
      <c r="D180" s="547"/>
      <c r="E180" s="547"/>
      <c r="F180" s="547"/>
    </row>
    <row r="181" spans="1:7" ht="33" x14ac:dyDescent="0.3">
      <c r="A181" s="30" t="s">
        <v>270</v>
      </c>
      <c r="B181" s="62">
        <v>0</v>
      </c>
      <c r="C181" s="62"/>
      <c r="D181" s="63" t="s">
        <v>563</v>
      </c>
      <c r="E181" s="63" t="s">
        <v>564</v>
      </c>
      <c r="F181" s="62" t="s">
        <v>299</v>
      </c>
    </row>
    <row r="182" spans="1:7" ht="66" x14ac:dyDescent="0.3">
      <c r="A182" s="38" t="s">
        <v>181</v>
      </c>
      <c r="B182" s="265">
        <v>1</v>
      </c>
      <c r="C182" s="62"/>
      <c r="D182" s="63" t="s">
        <v>565</v>
      </c>
      <c r="E182" s="63" t="s">
        <v>566</v>
      </c>
      <c r="F182" s="62" t="s">
        <v>299</v>
      </c>
    </row>
    <row r="183" spans="1:7" ht="35.25" customHeight="1" x14ac:dyDescent="0.3">
      <c r="A183" s="7" t="s">
        <v>75</v>
      </c>
      <c r="B183" s="265">
        <v>1</v>
      </c>
      <c r="C183" s="62"/>
      <c r="D183" s="63" t="s">
        <v>567</v>
      </c>
      <c r="E183" s="63" t="s">
        <v>568</v>
      </c>
      <c r="F183" s="62" t="s">
        <v>298</v>
      </c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41" t="s">
        <v>34</v>
      </c>
      <c r="B186" s="542"/>
      <c r="C186" s="543"/>
      <c r="D186" s="97">
        <f>SUM(B181:C185)</f>
        <v>6</v>
      </c>
    </row>
    <row r="187" spans="1:7" x14ac:dyDescent="0.3">
      <c r="A187" s="541" t="s">
        <v>251</v>
      </c>
      <c r="B187" s="542"/>
      <c r="C187" s="543"/>
      <c r="D187" s="21">
        <f>D186/(COUNT(B181:C185)*2)</f>
        <v>0.6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6" t="s">
        <v>177</v>
      </c>
      <c r="B189" s="547"/>
      <c r="C189" s="547"/>
      <c r="D189" s="547"/>
      <c r="E189" s="547"/>
      <c r="F189" s="547"/>
    </row>
    <row r="190" spans="1:7" ht="49.5" x14ac:dyDescent="0.3">
      <c r="A190" s="30" t="s">
        <v>309</v>
      </c>
      <c r="B190" s="62">
        <v>1</v>
      </c>
      <c r="C190" s="62"/>
      <c r="D190" s="81" t="s">
        <v>599</v>
      </c>
      <c r="E190" s="63" t="s">
        <v>569</v>
      </c>
      <c r="F190" s="62" t="s">
        <v>299</v>
      </c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41" t="s">
        <v>34</v>
      </c>
      <c r="B194" s="542"/>
      <c r="C194" s="543"/>
      <c r="D194" s="40">
        <f>SUM(B190:C193)</f>
        <v>5</v>
      </c>
    </row>
    <row r="195" spans="1:6" x14ac:dyDescent="0.3">
      <c r="A195" s="541" t="s">
        <v>251</v>
      </c>
      <c r="B195" s="542"/>
      <c r="C195" s="543"/>
      <c r="D195" s="21">
        <f>D194/(COUNT(B190:C193)*2)</f>
        <v>0.83333333333333337</v>
      </c>
    </row>
    <row r="197" spans="1:6" ht="18" x14ac:dyDescent="0.35">
      <c r="A197" s="43" t="s">
        <v>422</v>
      </c>
      <c r="B197" s="42"/>
      <c r="C197" s="42"/>
      <c r="D197" s="104">
        <v>0.47599999999999998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175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0.77433628318584069</v>
      </c>
    </row>
  </sheetData>
  <sheetProtection algorithmName="SHA-512" hashValue="H3+5/02TJhC6Rixl25NZp0cR38cdugAWa5F/LZzuL7gxlYQmk1mPL3nQXnALDVoE4Z56PQzsl0F+5uHlqOEWtQ==" saltValue="V+lxsahAYSztjPyHPWcRY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zoomScale="60" zoomScaleNormal="100" workbookViewId="0">
      <selection activeCell="D338" sqref="D33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23"/>
      <c r="E1" s="523"/>
      <c r="F1" s="523"/>
      <c r="G1" s="52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24" t="s">
        <v>151</v>
      </c>
      <c r="B7" s="524"/>
      <c r="C7" s="524"/>
      <c r="D7" s="524"/>
      <c r="E7" s="524"/>
      <c r="F7" s="524"/>
      <c r="G7" s="111"/>
    </row>
    <row r="8" spans="1:7" ht="22.5" x14ac:dyDescent="0.45">
      <c r="A8" s="525" t="str">
        <f>'Page de garde'!D18</f>
        <v xml:space="preserve"> Béja 3</v>
      </c>
      <c r="B8" s="525"/>
      <c r="C8" s="525"/>
      <c r="D8" s="525"/>
      <c r="E8" s="525"/>
      <c r="F8" s="525"/>
      <c r="G8" s="111"/>
    </row>
    <row r="9" spans="1:7" ht="22.5" x14ac:dyDescent="0.45">
      <c r="A9" s="112" t="s">
        <v>39</v>
      </c>
      <c r="B9" s="526" t="s">
        <v>607</v>
      </c>
      <c r="C9" s="526"/>
      <c r="D9" s="526"/>
      <c r="E9" s="526"/>
      <c r="F9" s="526"/>
      <c r="G9" s="111"/>
    </row>
    <row r="10" spans="1:7" ht="22.5" x14ac:dyDescent="0.45">
      <c r="A10" s="113" t="s">
        <v>41</v>
      </c>
      <c r="B10" s="527" t="s">
        <v>477</v>
      </c>
      <c r="C10" s="527"/>
      <c r="D10" s="527"/>
      <c r="E10" s="527"/>
      <c r="F10" s="527"/>
      <c r="G10" s="111"/>
    </row>
    <row r="11" spans="1:7" ht="22.5" x14ac:dyDescent="0.45">
      <c r="A11" s="112" t="s">
        <v>40</v>
      </c>
      <c r="B11" s="522">
        <v>43606</v>
      </c>
      <c r="C11" s="522"/>
      <c r="D11" s="522"/>
      <c r="E11" s="522"/>
      <c r="F11" s="522"/>
      <c r="G11" s="111"/>
    </row>
    <row r="12" spans="1:7" ht="22.5" x14ac:dyDescent="0.45">
      <c r="A12" s="112" t="s">
        <v>200</v>
      </c>
      <c r="B12" s="528">
        <f>D730</f>
        <v>0.85175202156334229</v>
      </c>
      <c r="C12" s="528"/>
      <c r="D12" s="528"/>
      <c r="E12" s="528"/>
      <c r="F12" s="528"/>
      <c r="G12" s="111"/>
    </row>
    <row r="13" spans="1:7" ht="22.5" x14ac:dyDescent="0.45">
      <c r="A13" s="110"/>
      <c r="B13" s="108"/>
      <c r="C13" s="108"/>
      <c r="D13" s="523"/>
      <c r="E13" s="523"/>
      <c r="F13" s="523"/>
      <c r="G13" s="52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43606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6" t="s">
        <v>28</v>
      </c>
      <c r="B17" s="457" t="s">
        <v>29</v>
      </c>
      <c r="C17" s="457"/>
      <c r="D17" s="457" t="s">
        <v>42</v>
      </c>
      <c r="E17" s="458" t="s">
        <v>266</v>
      </c>
      <c r="F17" s="458" t="s">
        <v>300</v>
      </c>
      <c r="G17" s="114"/>
    </row>
    <row r="18" spans="1:8" ht="16.5" customHeight="1" x14ac:dyDescent="0.4">
      <c r="A18" s="456"/>
      <c r="B18" s="118" t="s">
        <v>32</v>
      </c>
      <c r="C18" s="118" t="s">
        <v>31</v>
      </c>
      <c r="D18" s="457"/>
      <c r="E18" s="458"/>
      <c r="F18" s="45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66" t="s">
        <v>16</v>
      </c>
      <c r="B29" s="567"/>
      <c r="C29" s="567"/>
      <c r="D29" s="567"/>
      <c r="E29" s="567"/>
      <c r="F29" s="56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84" x14ac:dyDescent="0.4">
      <c r="A35" s="141" t="s">
        <v>400</v>
      </c>
      <c r="B35" s="122">
        <v>0</v>
      </c>
      <c r="C35" s="142">
        <f>IF(B35=0, -5, "0")</f>
        <v>-5</v>
      </c>
      <c r="D35" s="128" t="s">
        <v>608</v>
      </c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66" t="s">
        <v>311</v>
      </c>
      <c r="B38" s="567"/>
      <c r="C38" s="567"/>
      <c r="D38" s="567"/>
      <c r="E38" s="567"/>
      <c r="F38" s="56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414">
        <f>COUNTIF('A1 Exploitation'!F21:F42,"ok")</f>
        <v>3</v>
      </c>
      <c r="F43" s="414">
        <f>COUNTA('A1 Exploitation'!F21:F42)</f>
        <v>3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19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0.6785714285714286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29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0.76315789473684215</v>
      </c>
      <c r="E48" s="108"/>
      <c r="F48" s="114"/>
      <c r="G48" s="114"/>
    </row>
    <row r="49" spans="1:7" ht="21" x14ac:dyDescent="0.3">
      <c r="A49" s="444"/>
      <c r="B49" s="444"/>
      <c r="C49" s="444"/>
      <c r="D49" s="444"/>
      <c r="E49" s="444"/>
      <c r="F49" s="444"/>
      <c r="G49" s="44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43606</v>
      </c>
      <c r="B51" s="114"/>
      <c r="C51" s="135"/>
      <c r="D51" s="114"/>
      <c r="E51" s="108"/>
      <c r="F51" s="114"/>
      <c r="G51" s="114"/>
    </row>
    <row r="52" spans="1:7" ht="21" x14ac:dyDescent="0.4">
      <c r="A52" s="456" t="s">
        <v>28</v>
      </c>
      <c r="B52" s="457" t="s">
        <v>29</v>
      </c>
      <c r="C52" s="457"/>
      <c r="D52" s="457" t="s">
        <v>42</v>
      </c>
      <c r="E52" s="458" t="s">
        <v>266</v>
      </c>
      <c r="F52" s="458" t="s">
        <v>302</v>
      </c>
      <c r="G52" s="129"/>
    </row>
    <row r="53" spans="1:7" ht="21" x14ac:dyDescent="0.4">
      <c r="A53" s="456"/>
      <c r="B53" s="118" t="s">
        <v>32</v>
      </c>
      <c r="C53" s="118" t="s">
        <v>31</v>
      </c>
      <c r="D53" s="457"/>
      <c r="E53" s="458"/>
      <c r="F53" s="45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533" t="s">
        <v>351</v>
      </c>
      <c r="B65" s="533"/>
      <c r="C65" s="533"/>
      <c r="D65" s="533"/>
      <c r="E65" s="533"/>
      <c r="F65" s="53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1"/>
      <c r="B83" s="451"/>
      <c r="C83" s="451"/>
      <c r="D83" s="451"/>
      <c r="E83" s="451"/>
      <c r="F83" s="451"/>
      <c r="G83" s="451"/>
    </row>
    <row r="84" spans="1:7" ht="45" customHeight="1" x14ac:dyDescent="0.45">
      <c r="A84" s="534" t="s">
        <v>352</v>
      </c>
      <c r="B84" s="534"/>
      <c r="C84" s="534"/>
      <c r="D84" s="534"/>
      <c r="E84" s="534"/>
      <c r="F84" s="53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7"/>
      <c r="B103" s="445"/>
      <c r="C103" s="445"/>
      <c r="D103" s="445"/>
      <c r="E103" s="445"/>
      <c r="F103" s="452"/>
      <c r="G103" s="173"/>
    </row>
    <row r="104" spans="1:7" s="80" customFormat="1" ht="46.5" customHeight="1" x14ac:dyDescent="0.4">
      <c r="A104" s="533" t="s">
        <v>353</v>
      </c>
      <c r="B104" s="533"/>
      <c r="C104" s="533"/>
      <c r="D104" s="533"/>
      <c r="E104" s="533"/>
      <c r="F104" s="53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3"/>
      <c r="B111" s="454"/>
      <c r="C111" s="454"/>
      <c r="D111" s="454"/>
      <c r="E111" s="454"/>
      <c r="F111" s="455"/>
      <c r="G111" s="129"/>
    </row>
    <row r="112" spans="1:7" s="80" customFormat="1" ht="39.75" customHeight="1" x14ac:dyDescent="0.4">
      <c r="A112" s="533" t="s">
        <v>390</v>
      </c>
      <c r="B112" s="533"/>
      <c r="C112" s="533"/>
      <c r="D112" s="533"/>
      <c r="E112" s="533"/>
      <c r="F112" s="53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5"/>
      <c r="B120" s="445"/>
      <c r="C120" s="445"/>
      <c r="D120" s="445"/>
      <c r="E120" s="445"/>
      <c r="F120" s="445"/>
      <c r="G120" s="173"/>
    </row>
    <row r="121" spans="1:7" ht="22.5" x14ac:dyDescent="0.4">
      <c r="A121" s="533" t="s">
        <v>311</v>
      </c>
      <c r="B121" s="533"/>
      <c r="C121" s="533"/>
      <c r="D121" s="533"/>
      <c r="E121" s="533"/>
      <c r="F121" s="53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6"/>
      <c r="B132" s="446"/>
      <c r="C132" s="446"/>
      <c r="D132" s="446"/>
      <c r="E132" s="446"/>
      <c r="F132" s="446"/>
      <c r="G132" s="114"/>
    </row>
    <row r="133" spans="1:16384" ht="22.5" customHeight="1" x14ac:dyDescent="0.4">
      <c r="A133" s="535" t="s">
        <v>424</v>
      </c>
      <c r="B133" s="535"/>
      <c r="C133" s="535"/>
      <c r="D133" s="535"/>
      <c r="E133" s="535"/>
      <c r="F133" s="535"/>
      <c r="G133" s="114"/>
    </row>
    <row r="134" spans="1:16384" ht="22.5" customHeight="1" x14ac:dyDescent="0.4">
      <c r="A134" s="536"/>
      <c r="B134" s="536"/>
      <c r="C134" s="536"/>
      <c r="D134" s="536"/>
      <c r="E134" s="536"/>
      <c r="F134" s="536"/>
      <c r="G134" s="114"/>
    </row>
    <row r="135" spans="1:16384" s="326" customFormat="1" ht="22.5" customHeight="1" x14ac:dyDescent="0.25">
      <c r="A135" s="456" t="s">
        <v>28</v>
      </c>
      <c r="B135" s="457" t="s">
        <v>29</v>
      </c>
      <c r="C135" s="457"/>
      <c r="D135" s="457" t="s">
        <v>42</v>
      </c>
      <c r="E135" s="458" t="s">
        <v>266</v>
      </c>
      <c r="F135" s="458" t="s">
        <v>302</v>
      </c>
    </row>
    <row r="136" spans="1:16384" s="326" customFormat="1" ht="22.5" customHeight="1" x14ac:dyDescent="0.25">
      <c r="A136" s="456"/>
      <c r="B136" s="118" t="s">
        <v>32</v>
      </c>
      <c r="C136" s="118" t="s">
        <v>31</v>
      </c>
      <c r="D136" s="457"/>
      <c r="E136" s="458"/>
      <c r="F136" s="458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7" t="s">
        <v>461</v>
      </c>
      <c r="B139" s="537"/>
      <c r="C139" s="537"/>
      <c r="D139" s="537"/>
      <c r="E139" s="537"/>
      <c r="F139" s="537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4" t="s">
        <v>350</v>
      </c>
      <c r="B147" s="484"/>
      <c r="C147" s="484"/>
      <c r="D147" s="484"/>
      <c r="E147" s="484"/>
      <c r="F147" s="484"/>
      <c r="G147" s="114"/>
    </row>
    <row r="148" spans="1:7" ht="42" x14ac:dyDescent="0.4">
      <c r="A148" s="306" t="s">
        <v>334</v>
      </c>
      <c r="B148" s="318">
        <v>1</v>
      </c>
      <c r="C148" s="306"/>
      <c r="D148" s="306" t="s">
        <v>610</v>
      </c>
      <c r="E148" s="306" t="s">
        <v>611</v>
      </c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63" x14ac:dyDescent="0.4">
      <c r="A154" s="125" t="s">
        <v>338</v>
      </c>
      <c r="B154" s="318">
        <v>1</v>
      </c>
      <c r="C154" s="125"/>
      <c r="D154" s="125" t="s">
        <v>609</v>
      </c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63" x14ac:dyDescent="0.4">
      <c r="A163" s="125" t="s">
        <v>341</v>
      </c>
      <c r="B163" s="318">
        <v>1</v>
      </c>
      <c r="C163" s="125"/>
      <c r="D163" s="125" t="s">
        <v>612</v>
      </c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ht="21" x14ac:dyDescent="0.4">
      <c r="A165" s="447"/>
      <c r="B165" s="445"/>
      <c r="C165" s="445"/>
      <c r="D165" s="445"/>
      <c r="E165" s="445"/>
      <c r="F165" s="445"/>
      <c r="G165" s="114"/>
    </row>
    <row r="166" spans="1:7" ht="32.25" customHeight="1" x14ac:dyDescent="0.4">
      <c r="A166" s="537" t="s">
        <v>462</v>
      </c>
      <c r="B166" s="537"/>
      <c r="C166" s="537"/>
      <c r="D166" s="537"/>
      <c r="E166" s="537"/>
      <c r="F166" s="537"/>
      <c r="G166" s="114"/>
    </row>
    <row r="167" spans="1:7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ht="21" x14ac:dyDescent="0.4">
      <c r="A176" s="448"/>
      <c r="B176" s="449"/>
      <c r="C176" s="449"/>
      <c r="D176" s="449"/>
      <c r="E176" s="449"/>
      <c r="F176" s="449"/>
      <c r="G176" s="114"/>
    </row>
    <row r="177" spans="1:7" ht="32.25" customHeight="1" x14ac:dyDescent="0.4">
      <c r="A177" s="537" t="s">
        <v>311</v>
      </c>
      <c r="B177" s="537"/>
      <c r="C177" s="537"/>
      <c r="D177" s="537"/>
      <c r="E177" s="537"/>
      <c r="F177" s="537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v>2</v>
      </c>
      <c r="C185" s="121"/>
      <c r="D185" s="411">
        <v>1</v>
      </c>
      <c r="E185" s="414">
        <f>COUNTIF('A1 Exploitation'!F141:F184,"ok")</f>
        <v>5</v>
      </c>
      <c r="F185" s="414">
        <f>COUNTA('A1 Exploitation'!F141:F184)</f>
        <v>5</v>
      </c>
      <c r="G185" s="114"/>
    </row>
    <row r="186" spans="1:7" ht="22.5" x14ac:dyDescent="0.4">
      <c r="A186" s="292" t="s">
        <v>438</v>
      </c>
      <c r="B186" s="485"/>
      <c r="C186" s="486"/>
      <c r="D186" s="309">
        <f>SUM(B148:C164,B178:C185,B167:C175,B140:C145)</f>
        <v>77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0.96250000000000002</v>
      </c>
      <c r="E187" s="108"/>
      <c r="F187" s="114"/>
      <c r="G187" s="114"/>
    </row>
    <row r="188" spans="1:7" ht="21" x14ac:dyDescent="0.4">
      <c r="A188" s="450"/>
      <c r="B188" s="450"/>
      <c r="C188" s="450"/>
      <c r="D188" s="450"/>
      <c r="E188" s="450"/>
      <c r="F188" s="45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43606</v>
      </c>
      <c r="B190" s="114"/>
      <c r="C190" s="135"/>
      <c r="D190" s="114"/>
      <c r="E190" s="108"/>
      <c r="F190" s="114"/>
      <c r="G190" s="114"/>
    </row>
    <row r="191" spans="1:7" ht="21" x14ac:dyDescent="0.4">
      <c r="A191" s="456" t="s">
        <v>28</v>
      </c>
      <c r="B191" s="457" t="s">
        <v>29</v>
      </c>
      <c r="C191" s="457"/>
      <c r="D191" s="457" t="s">
        <v>42</v>
      </c>
      <c r="E191" s="458" t="s">
        <v>266</v>
      </c>
      <c r="F191" s="458" t="s">
        <v>302</v>
      </c>
      <c r="G191" s="114"/>
    </row>
    <row r="192" spans="1:7" ht="21" x14ac:dyDescent="0.4">
      <c r="A192" s="456"/>
      <c r="B192" s="118" t="s">
        <v>32</v>
      </c>
      <c r="C192" s="118" t="s">
        <v>31</v>
      </c>
      <c r="D192" s="457"/>
      <c r="E192" s="458"/>
      <c r="F192" s="45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70" t="s">
        <v>34</v>
      </c>
      <c r="B203" s="471"/>
      <c r="C203" s="472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44"/>
      <c r="B205" s="444"/>
      <c r="C205" s="444"/>
      <c r="D205" s="444"/>
      <c r="E205" s="444"/>
      <c r="F205" s="44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189" x14ac:dyDescent="0.4">
      <c r="A207" s="138" t="s">
        <v>210</v>
      </c>
      <c r="B207" s="122">
        <v>0</v>
      </c>
      <c r="C207" s="122"/>
      <c r="D207" s="172" t="s">
        <v>615</v>
      </c>
      <c r="E207" s="172" t="s">
        <v>616</v>
      </c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94" x14ac:dyDescent="0.4">
      <c r="A216" s="197" t="s">
        <v>412</v>
      </c>
      <c r="B216" s="122">
        <v>0</v>
      </c>
      <c r="C216" s="198">
        <f>IF(B216=0, -5, "0")</f>
        <v>-5</v>
      </c>
      <c r="D216" s="128" t="s">
        <v>623</v>
      </c>
      <c r="E216" s="128" t="s">
        <v>614</v>
      </c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70" t="s">
        <v>34</v>
      </c>
      <c r="B227" s="471"/>
      <c r="C227" s="472"/>
      <c r="D227" s="148">
        <f>SUM(B207:C226)</f>
        <v>31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0.73809523809523814</v>
      </c>
      <c r="E228" s="108"/>
      <c r="F228" s="114"/>
      <c r="G228" s="114"/>
    </row>
    <row r="229" spans="1:7" ht="21" x14ac:dyDescent="0.4">
      <c r="A229" s="444"/>
      <c r="B229" s="444"/>
      <c r="C229" s="444"/>
      <c r="D229" s="444"/>
      <c r="E229" s="444"/>
      <c r="F229" s="44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9" t="s">
        <v>311</v>
      </c>
      <c r="B236" s="530"/>
      <c r="C236" s="530"/>
      <c r="D236" s="53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1">
        <v>0.8</v>
      </c>
      <c r="E244" s="414">
        <f>COUNTIF('A1 Exploitation'!F195:F244,"ok")</f>
        <v>4</v>
      </c>
      <c r="F244" s="414">
        <f>COUNTA('A1 Exploitation'!F195:F243)</f>
        <v>5</v>
      </c>
      <c r="G244" s="114"/>
    </row>
    <row r="245" spans="1:7" ht="21" x14ac:dyDescent="0.4">
      <c r="A245" s="470" t="s">
        <v>34</v>
      </c>
      <c r="B245" s="471"/>
      <c r="C245" s="472"/>
      <c r="D245" s="130">
        <f>SUM(B231:C235,B237:C244)</f>
        <v>25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0.96153846153846156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72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0.8571428571428571</v>
      </c>
      <c r="E249" s="108"/>
      <c r="F249" s="114"/>
      <c r="G249" s="114"/>
    </row>
    <row r="250" spans="1:7" ht="21" x14ac:dyDescent="0.4">
      <c r="A250" s="444"/>
      <c r="B250" s="444"/>
      <c r="C250" s="444"/>
      <c r="D250" s="444"/>
      <c r="E250" s="444"/>
      <c r="F250" s="44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43606</v>
      </c>
      <c r="B252" s="114"/>
      <c r="C252" s="135"/>
      <c r="D252" s="129"/>
      <c r="E252" s="108"/>
      <c r="F252" s="114"/>
      <c r="G252" s="114"/>
    </row>
    <row r="253" spans="1:7" ht="21" x14ac:dyDescent="0.4">
      <c r="A253" s="456" t="s">
        <v>28</v>
      </c>
      <c r="B253" s="457" t="s">
        <v>29</v>
      </c>
      <c r="C253" s="457"/>
      <c r="D253" s="457" t="s">
        <v>42</v>
      </c>
      <c r="E253" s="458" t="s">
        <v>266</v>
      </c>
      <c r="F253" s="458" t="s">
        <v>302</v>
      </c>
      <c r="G253" s="129"/>
    </row>
    <row r="254" spans="1:7" ht="21" x14ac:dyDescent="0.4">
      <c r="A254" s="456"/>
      <c r="B254" s="118" t="s">
        <v>32</v>
      </c>
      <c r="C254" s="118" t="s">
        <v>31</v>
      </c>
      <c r="D254" s="457"/>
      <c r="E254" s="458"/>
      <c r="F254" s="45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70" t="s">
        <v>34</v>
      </c>
      <c r="B265" s="471"/>
      <c r="C265" s="472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45.75" customHeight="1" x14ac:dyDescent="0.4">
      <c r="A284" s="290" t="s">
        <v>63</v>
      </c>
      <c r="B284" s="122">
        <v>0</v>
      </c>
      <c r="C284" s="142">
        <f>IF(B284=0, -2, "0")</f>
        <v>-2</v>
      </c>
      <c r="D284" s="128" t="s">
        <v>624</v>
      </c>
      <c r="E284" s="252" t="s">
        <v>625</v>
      </c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8"/>
      <c r="B290" s="478"/>
      <c r="C290" s="478"/>
      <c r="D290" s="478"/>
      <c r="E290" s="478"/>
      <c r="F290" s="478"/>
      <c r="G290" s="129"/>
    </row>
    <row r="291" spans="1:7" s="80" customFormat="1" ht="31.5" customHeight="1" x14ac:dyDescent="0.4">
      <c r="A291" s="532" t="s">
        <v>311</v>
      </c>
      <c r="B291" s="532"/>
      <c r="C291" s="532"/>
      <c r="D291" s="532"/>
      <c r="E291" s="532"/>
      <c r="F291" s="532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2</v>
      </c>
      <c r="C299" s="122"/>
      <c r="D299" s="411">
        <f>IFERROR(E299/F299,"N.A")</f>
        <v>1</v>
      </c>
      <c r="E299" s="414">
        <f>COUNTIF('A1 Exploitation'!F257:F298,"ok")</f>
        <v>3</v>
      </c>
      <c r="F299" s="414">
        <f>COUNTA('A1 Exploitation'!F257:F298)</f>
        <v>3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54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0.9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70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0.92105263157894735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43606</v>
      </c>
      <c r="B307" s="114"/>
      <c r="C307" s="135"/>
      <c r="D307" s="114"/>
      <c r="E307" s="108"/>
      <c r="F307" s="114"/>
      <c r="G307" s="114"/>
    </row>
    <row r="308" spans="1:7" ht="21" x14ac:dyDescent="0.4">
      <c r="A308" s="456" t="s">
        <v>28</v>
      </c>
      <c r="B308" s="457" t="s">
        <v>29</v>
      </c>
      <c r="C308" s="457"/>
      <c r="D308" s="457" t="s">
        <v>42</v>
      </c>
      <c r="E308" s="458" t="s">
        <v>266</v>
      </c>
      <c r="F308" s="458" t="s">
        <v>302</v>
      </c>
      <c r="G308" s="129"/>
    </row>
    <row r="309" spans="1:7" ht="21" x14ac:dyDescent="0.4">
      <c r="A309" s="456"/>
      <c r="B309" s="118" t="s">
        <v>32</v>
      </c>
      <c r="C309" s="118" t="s">
        <v>31</v>
      </c>
      <c r="D309" s="457"/>
      <c r="E309" s="458"/>
      <c r="F309" s="45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42" x14ac:dyDescent="0.4">
      <c r="A317" s="157" t="s">
        <v>120</v>
      </c>
      <c r="B317" s="122">
        <v>0</v>
      </c>
      <c r="C317" s="122"/>
      <c r="D317" s="144" t="s">
        <v>628</v>
      </c>
      <c r="E317" s="144" t="s">
        <v>629</v>
      </c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14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0.875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63" x14ac:dyDescent="0.4">
      <c r="A325" s="121" t="s">
        <v>135</v>
      </c>
      <c r="B325" s="122">
        <v>0</v>
      </c>
      <c r="C325" s="143"/>
      <c r="D325" s="172" t="s">
        <v>636</v>
      </c>
      <c r="E325" s="172" t="s">
        <v>637</v>
      </c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63" x14ac:dyDescent="0.4">
      <c r="A328" s="291" t="s">
        <v>440</v>
      </c>
      <c r="B328" s="122">
        <v>0</v>
      </c>
      <c r="C328" s="143">
        <f>IF(B328=0, -10, IF(B328=1, -5, "0"))</f>
        <v>-10</v>
      </c>
      <c r="D328" s="196" t="s">
        <v>638</v>
      </c>
      <c r="E328" s="172" t="s">
        <v>637</v>
      </c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42" x14ac:dyDescent="0.4">
      <c r="A332" s="121" t="s">
        <v>122</v>
      </c>
      <c r="B332" s="122">
        <v>1</v>
      </c>
      <c r="C332" s="122"/>
      <c r="D332" s="144" t="s">
        <v>630</v>
      </c>
      <c r="E332" s="144" t="s">
        <v>631</v>
      </c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42" x14ac:dyDescent="0.4">
      <c r="A337" s="168" t="s">
        <v>58</v>
      </c>
      <c r="B337" s="122">
        <v>1</v>
      </c>
      <c r="C337" s="174" t="str">
        <f>IF(B337=0, -5, "0")</f>
        <v>0</v>
      </c>
      <c r="D337" s="213" t="s">
        <v>649</v>
      </c>
      <c r="E337" s="124" t="s">
        <v>650</v>
      </c>
      <c r="F337" s="123"/>
      <c r="G337" s="129"/>
    </row>
    <row r="338" spans="1:7" ht="63" x14ac:dyDescent="0.4">
      <c r="A338" s="290" t="s">
        <v>354</v>
      </c>
      <c r="B338" s="122">
        <v>0</v>
      </c>
      <c r="C338" s="142">
        <f>IF(B338=0, -2, "0")</f>
        <v>-2</v>
      </c>
      <c r="D338" s="123" t="s">
        <v>632</v>
      </c>
      <c r="E338" s="123" t="s">
        <v>633</v>
      </c>
      <c r="F338" s="123"/>
      <c r="G338" s="129"/>
    </row>
    <row r="339" spans="1:7" ht="84" x14ac:dyDescent="0.4">
      <c r="A339" s="290" t="s">
        <v>63</v>
      </c>
      <c r="B339" s="122">
        <v>0</v>
      </c>
      <c r="C339" s="142">
        <f>IF(B339=0, -2, "0")</f>
        <v>-2</v>
      </c>
      <c r="D339" s="128" t="s">
        <v>639</v>
      </c>
      <c r="E339" s="123" t="s">
        <v>640</v>
      </c>
      <c r="F339" s="123"/>
      <c r="G339" s="129"/>
    </row>
    <row r="340" spans="1:7" ht="84" x14ac:dyDescent="0.4">
      <c r="A340" s="290" t="s">
        <v>331</v>
      </c>
      <c r="B340" s="122">
        <v>0</v>
      </c>
      <c r="C340" s="142">
        <f>IF(B340=0, -2, "0")</f>
        <v>-2</v>
      </c>
      <c r="D340" s="128" t="s">
        <v>641</v>
      </c>
      <c r="E340" s="123" t="s">
        <v>642</v>
      </c>
      <c r="F340" s="123"/>
      <c r="G340" s="129"/>
    </row>
    <row r="341" spans="1:7" ht="84" x14ac:dyDescent="0.4">
      <c r="A341" s="121" t="s">
        <v>402</v>
      </c>
      <c r="B341" s="122">
        <v>1</v>
      </c>
      <c r="C341" s="296"/>
      <c r="D341" s="123" t="s">
        <v>647</v>
      </c>
      <c r="E341" s="123" t="s">
        <v>648</v>
      </c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11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0.22916666666666666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84" x14ac:dyDescent="0.4">
      <c r="A349" s="214" t="s">
        <v>50</v>
      </c>
      <c r="B349" s="122">
        <v>1</v>
      </c>
      <c r="C349" s="143">
        <f>IF(B349=0, -10, IF(B349=1, -5, "0"))</f>
        <v>-5</v>
      </c>
      <c r="D349" s="179" t="s">
        <v>643</v>
      </c>
      <c r="E349" s="158" t="s">
        <v>644</v>
      </c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63" x14ac:dyDescent="0.4">
      <c r="A356" s="121" t="s">
        <v>121</v>
      </c>
      <c r="B356" s="122">
        <v>0</v>
      </c>
      <c r="C356" s="122"/>
      <c r="D356" s="158" t="s">
        <v>634</v>
      </c>
      <c r="E356" s="158" t="s">
        <v>635</v>
      </c>
      <c r="F356" s="123"/>
      <c r="G356" s="114"/>
    </row>
    <row r="357" spans="1:7" ht="21" x14ac:dyDescent="0.3">
      <c r="A357" s="469"/>
      <c r="B357" s="469"/>
      <c r="C357" s="469"/>
      <c r="D357" s="469"/>
      <c r="E357" s="469"/>
      <c r="F357" s="469"/>
      <c r="G357" s="469"/>
    </row>
    <row r="358" spans="1:7" ht="32.25" customHeight="1" x14ac:dyDescent="0.4">
      <c r="A358" s="514" t="s">
        <v>311</v>
      </c>
      <c r="B358" s="514"/>
      <c r="C358" s="514"/>
      <c r="D358" s="514"/>
      <c r="E358" s="514"/>
      <c r="F358" s="514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84" x14ac:dyDescent="0.4">
      <c r="A363" s="188" t="s">
        <v>318</v>
      </c>
      <c r="B363" s="122">
        <v>1</v>
      </c>
      <c r="C363" s="126"/>
      <c r="D363" s="161" t="s">
        <v>645</v>
      </c>
      <c r="E363" s="161" t="s">
        <v>646</v>
      </c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2</v>
      </c>
      <c r="C366" s="166"/>
      <c r="D366" s="411">
        <f>IFERROR(E366/F366,"N.A")</f>
        <v>1</v>
      </c>
      <c r="E366" s="414">
        <f>COUNTIF('A1 Exploitation'!F312:F365,"ok")</f>
        <v>9</v>
      </c>
      <c r="F366" s="414">
        <f>COUNTA('A1 Exploitation'!F312:F365)</f>
        <v>9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25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0.69444444444444442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50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0.5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43606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6" t="s">
        <v>28</v>
      </c>
      <c r="B375" s="457" t="s">
        <v>29</v>
      </c>
      <c r="C375" s="457"/>
      <c r="D375" s="457" t="s">
        <v>42</v>
      </c>
      <c r="E375" s="458" t="s">
        <v>266</v>
      </c>
      <c r="F375" s="458" t="s">
        <v>302</v>
      </c>
      <c r="G375" s="173"/>
    </row>
    <row r="376" spans="1:7" s="260" customFormat="1" ht="21" x14ac:dyDescent="0.4">
      <c r="A376" s="456"/>
      <c r="B376" s="118" t="s">
        <v>32</v>
      </c>
      <c r="C376" s="118" t="s">
        <v>31</v>
      </c>
      <c r="D376" s="457"/>
      <c r="E376" s="458"/>
      <c r="F376" s="45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12"/>
      <c r="B415" s="451"/>
      <c r="C415" s="451"/>
      <c r="D415" s="451"/>
      <c r="E415" s="451"/>
      <c r="F415" s="451"/>
      <c r="G415" s="451"/>
    </row>
    <row r="416" spans="1:7" s="260" customFormat="1" ht="24.75" x14ac:dyDescent="0.4">
      <c r="A416" s="517" t="s">
        <v>320</v>
      </c>
      <c r="B416" s="517"/>
      <c r="C416" s="517"/>
      <c r="D416" s="517"/>
      <c r="E416" s="517"/>
      <c r="F416" s="517"/>
      <c r="G416" s="173"/>
    </row>
    <row r="417" spans="1:7" s="260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>
        <f>IF(D424=1, 2, IF(AND(D424&lt;1,D424&gt;0), 1, IF(D424=0,"0","NA")))</f>
        <v>2</v>
      </c>
      <c r="C424" s="122"/>
      <c r="D424" s="411">
        <f>IFERROR(E424/F424,"N.A")</f>
        <v>1</v>
      </c>
      <c r="E424" s="414">
        <f>COUNTIF('A1 Exploitation'!F379:F423,"ok")</f>
        <v>5</v>
      </c>
      <c r="F424" s="414">
        <f>COUNTA('A1 Exploitation'!F379:F423)</f>
        <v>5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58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1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80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1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43606</v>
      </c>
      <c r="B432" s="114"/>
      <c r="C432" s="135"/>
      <c r="D432" s="129"/>
      <c r="E432" s="108"/>
      <c r="F432" s="114"/>
      <c r="G432" s="114"/>
    </row>
    <row r="433" spans="1:7" ht="21" x14ac:dyDescent="0.4">
      <c r="A433" s="456" t="s">
        <v>28</v>
      </c>
      <c r="B433" s="457" t="s">
        <v>29</v>
      </c>
      <c r="C433" s="457"/>
      <c r="D433" s="457" t="s">
        <v>42</v>
      </c>
      <c r="E433" s="458" t="s">
        <v>266</v>
      </c>
      <c r="F433" s="458" t="s">
        <v>302</v>
      </c>
      <c r="G433" s="129"/>
    </row>
    <row r="434" spans="1:7" ht="21" x14ac:dyDescent="0.4">
      <c r="A434" s="456"/>
      <c r="B434" s="118" t="s">
        <v>32</v>
      </c>
      <c r="C434" s="118" t="s">
        <v>31</v>
      </c>
      <c r="D434" s="457"/>
      <c r="E434" s="458"/>
      <c r="F434" s="45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42.75" x14ac:dyDescent="0.45">
      <c r="A455" s="226" t="s">
        <v>48</v>
      </c>
      <c r="B455" s="122">
        <v>1</v>
      </c>
      <c r="C455" s="143">
        <f>IF(B455=0, -10, IF(B455=1, -5, "0"))</f>
        <v>-5</v>
      </c>
      <c r="D455" s="163" t="s">
        <v>658</v>
      </c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7" t="s">
        <v>311</v>
      </c>
      <c r="B464" s="517"/>
      <c r="C464" s="517"/>
      <c r="D464" s="517"/>
      <c r="E464" s="517"/>
      <c r="F464" s="517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414">
        <f>COUNTIF('A1 Exploitation'!F437:F470,"ok")</f>
        <v>4</v>
      </c>
      <c r="F471" s="414">
        <f>COUNTA('A1 Exploitation'!F437:F470)</f>
        <v>4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36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0.81818181818181823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52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0.8666666666666667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8" t="s">
        <v>425</v>
      </c>
      <c r="B478" s="518"/>
      <c r="C478" s="518"/>
      <c r="D478" s="518"/>
      <c r="E478" s="518"/>
      <c r="F478" s="518"/>
      <c r="G478" s="114"/>
    </row>
    <row r="479" spans="1:7" ht="21" customHeight="1" x14ac:dyDescent="0.4">
      <c r="A479" s="234">
        <f>B11</f>
        <v>43606</v>
      </c>
      <c r="F479" s="258"/>
      <c r="G479" s="114"/>
    </row>
    <row r="480" spans="1:7" ht="21" x14ac:dyDescent="0.4">
      <c r="A480" s="488" t="s">
        <v>28</v>
      </c>
      <c r="B480" s="489" t="s">
        <v>29</v>
      </c>
      <c r="C480" s="489"/>
      <c r="D480" s="489" t="s">
        <v>42</v>
      </c>
      <c r="E480" s="490" t="s">
        <v>266</v>
      </c>
      <c r="F480" s="490" t="s">
        <v>302</v>
      </c>
      <c r="G480" s="114"/>
    </row>
    <row r="481" spans="1:7" ht="21" x14ac:dyDescent="0.4">
      <c r="A481" s="488"/>
      <c r="B481" s="320" t="s">
        <v>32</v>
      </c>
      <c r="C481" s="320" t="s">
        <v>31</v>
      </c>
      <c r="D481" s="489"/>
      <c r="E481" s="490"/>
      <c r="F481" s="49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9" t="s">
        <v>52</v>
      </c>
      <c r="B483" s="479"/>
      <c r="C483" s="479"/>
      <c r="D483" s="479"/>
      <c r="E483" s="479"/>
      <c r="F483" s="479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6" t="s">
        <v>463</v>
      </c>
      <c r="B491" s="477"/>
      <c r="C491" s="477"/>
      <c r="D491" s="477"/>
      <c r="E491" s="477"/>
      <c r="F491" s="47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84" x14ac:dyDescent="0.4">
      <c r="A493" s="252" t="s">
        <v>106</v>
      </c>
      <c r="B493" s="122">
        <v>0</v>
      </c>
      <c r="C493" s="385"/>
      <c r="D493" s="429" t="s">
        <v>661</v>
      </c>
      <c r="E493" s="429" t="s">
        <v>662</v>
      </c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91" t="s">
        <v>23</v>
      </c>
      <c r="B505" s="492"/>
      <c r="C505" s="492"/>
      <c r="D505" s="492"/>
      <c r="E505" s="492"/>
      <c r="F505" s="493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63" x14ac:dyDescent="0.4">
      <c r="A508" s="252" t="s">
        <v>366</v>
      </c>
      <c r="B508" s="122">
        <v>0</v>
      </c>
      <c r="C508" s="357"/>
      <c r="D508" s="428" t="s">
        <v>659</v>
      </c>
      <c r="E508" s="428" t="s">
        <v>660</v>
      </c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501"/>
      <c r="B517" s="501"/>
      <c r="C517" s="501"/>
      <c r="D517" s="501"/>
      <c r="E517" s="501"/>
      <c r="F517" s="501"/>
      <c r="G517" s="501"/>
    </row>
    <row r="518" spans="1:7" ht="26.25" customHeight="1" x14ac:dyDescent="0.5">
      <c r="A518" s="369" t="s">
        <v>311</v>
      </c>
      <c r="B518" s="513"/>
      <c r="C518" s="513"/>
      <c r="D518" s="513"/>
      <c r="E518" s="513"/>
      <c r="F518" s="51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>
        <f>D526/(COUNT(B506:C516,B492:C503,B519:C525,B484:C489)*2)</f>
        <v>0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9" t="s">
        <v>97</v>
      </c>
      <c r="B530" s="519"/>
      <c r="C530" s="519"/>
      <c r="D530" s="519"/>
      <c r="E530" s="519"/>
      <c r="F530" s="519"/>
      <c r="G530" s="114"/>
    </row>
    <row r="531" spans="1:7" ht="22.5" customHeight="1" x14ac:dyDescent="0.4">
      <c r="A531" s="234">
        <f>B11</f>
        <v>43606</v>
      </c>
      <c r="B531" s="114"/>
      <c r="C531" s="135"/>
      <c r="D531" s="137"/>
      <c r="E531" s="137"/>
      <c r="F531" s="137"/>
      <c r="G531" s="114"/>
    </row>
    <row r="532" spans="1:7" ht="21" x14ac:dyDescent="0.4">
      <c r="A532" s="494" t="s">
        <v>28</v>
      </c>
      <c r="B532" s="496" t="s">
        <v>29</v>
      </c>
      <c r="C532" s="497"/>
      <c r="D532" s="457" t="s">
        <v>42</v>
      </c>
      <c r="E532" s="458" t="s">
        <v>266</v>
      </c>
      <c r="F532" s="458" t="s">
        <v>302</v>
      </c>
      <c r="G532" s="114"/>
    </row>
    <row r="533" spans="1:7" ht="21" x14ac:dyDescent="0.4">
      <c r="A533" s="495"/>
      <c r="B533" s="315" t="s">
        <v>32</v>
      </c>
      <c r="C533" s="316" t="s">
        <v>31</v>
      </c>
      <c r="D533" s="457"/>
      <c r="E533" s="458"/>
      <c r="F533" s="45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5"/>
      <c r="D535" s="515"/>
      <c r="E535" s="515"/>
      <c r="F535" s="516"/>
      <c r="G535" s="114"/>
    </row>
    <row r="536" spans="1:7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63" x14ac:dyDescent="0.4">
      <c r="A538" s="235" t="s">
        <v>98</v>
      </c>
      <c r="B538" s="122">
        <v>0</v>
      </c>
      <c r="C538" s="122"/>
      <c r="D538" s="123" t="s">
        <v>666</v>
      </c>
      <c r="E538" s="121" t="s">
        <v>667</v>
      </c>
      <c r="F538" s="123"/>
      <c r="G538" s="114"/>
    </row>
    <row r="539" spans="1:7" ht="105" x14ac:dyDescent="0.4">
      <c r="A539" s="237" t="s">
        <v>147</v>
      </c>
      <c r="B539" s="122">
        <v>0</v>
      </c>
      <c r="C539" s="126"/>
      <c r="D539" s="121" t="s">
        <v>665</v>
      </c>
      <c r="E539" s="121" t="s">
        <v>667</v>
      </c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70" t="s">
        <v>34</v>
      </c>
      <c r="B542" s="471"/>
      <c r="C542" s="472"/>
      <c r="D542" s="407">
        <f>SUM(B536:C541)</f>
        <v>8</v>
      </c>
      <c r="E542" s="248"/>
      <c r="F542" s="248"/>
      <c r="G542" s="114"/>
    </row>
    <row r="543" spans="1:7" ht="21" customHeight="1" x14ac:dyDescent="0.4">
      <c r="A543" s="470" t="s">
        <v>33</v>
      </c>
      <c r="B543" s="471"/>
      <c r="C543" s="472"/>
      <c r="D543" s="388">
        <f>D542/(COUNT(B536:C541)*2)</f>
        <v>0.66666666666666663</v>
      </c>
      <c r="E543" s="248"/>
      <c r="F543" s="248"/>
      <c r="G543" s="114"/>
    </row>
    <row r="544" spans="1:7" ht="21" x14ac:dyDescent="0.4">
      <c r="A544" s="444"/>
      <c r="B544" s="444"/>
      <c r="C544" s="444"/>
      <c r="D544" s="444"/>
      <c r="E544" s="444"/>
      <c r="F544" s="44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ht="105" x14ac:dyDescent="0.4">
      <c r="A549" s="121" t="s">
        <v>114</v>
      </c>
      <c r="B549" s="122">
        <v>0</v>
      </c>
      <c r="C549" s="122"/>
      <c r="D549" s="201" t="s">
        <v>663</v>
      </c>
      <c r="E549" s="201" t="s">
        <v>664</v>
      </c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40"/>
      <c r="B556" s="469"/>
      <c r="C556" s="469"/>
      <c r="D556" s="469"/>
      <c r="E556" s="469"/>
      <c r="F556" s="469"/>
      <c r="G556" s="469"/>
    </row>
    <row r="557" spans="1:7" ht="35.25" customHeight="1" x14ac:dyDescent="0.4">
      <c r="A557" s="371" t="s">
        <v>311</v>
      </c>
      <c r="B557" s="337"/>
      <c r="C557" s="467"/>
      <c r="D557" s="467"/>
      <c r="E557" s="467"/>
      <c r="F557" s="468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414">
        <f>COUNTIF('A1 Exploitation'!F536:F564,"ok")</f>
        <v>1</v>
      </c>
      <c r="F565" s="414">
        <f>COUNTA('A1 Exploitation'!F536:F564)</f>
        <v>1</v>
      </c>
      <c r="G565" s="114"/>
    </row>
    <row r="566" spans="1:7" ht="21" x14ac:dyDescent="0.4">
      <c r="A566" s="462" t="s">
        <v>34</v>
      </c>
      <c r="B566" s="462"/>
      <c r="C566" s="463"/>
      <c r="D566" s="378">
        <f>SUM(B558:C565,B546:C555)</f>
        <v>34</v>
      </c>
      <c r="E566" s="108"/>
      <c r="F566" s="114"/>
      <c r="G566" s="114"/>
    </row>
    <row r="567" spans="1:7" ht="21" x14ac:dyDescent="0.4">
      <c r="A567" s="462" t="s">
        <v>33</v>
      </c>
      <c r="B567" s="462"/>
      <c r="C567" s="462"/>
      <c r="D567" s="388">
        <f>D566/(COUNT(B558:C565,B546:C555)*2)</f>
        <v>0.94444444444444442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42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0.875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4"/>
      <c r="B572" s="444"/>
      <c r="C572" s="444"/>
      <c r="D572" s="444"/>
      <c r="E572" s="444"/>
      <c r="F572" s="444"/>
      <c r="G572" s="114"/>
    </row>
    <row r="573" spans="1:7" ht="22.5" x14ac:dyDescent="0.45">
      <c r="A573" s="475" t="s">
        <v>19</v>
      </c>
      <c r="B573" s="475"/>
      <c r="C573" s="475"/>
      <c r="D573" s="475"/>
      <c r="E573" s="475"/>
      <c r="F573" s="475"/>
      <c r="G573" s="114"/>
    </row>
    <row r="574" spans="1:7" ht="22.5" x14ac:dyDescent="0.4">
      <c r="A574" s="243">
        <f>B11</f>
        <v>43606</v>
      </c>
      <c r="B574" s="114"/>
      <c r="C574" s="135"/>
      <c r="D574" s="356"/>
      <c r="E574" s="356"/>
      <c r="F574" s="356"/>
      <c r="G574" s="114"/>
    </row>
    <row r="575" spans="1:7" ht="21" x14ac:dyDescent="0.4">
      <c r="A575" s="488" t="s">
        <v>28</v>
      </c>
      <c r="B575" s="489" t="s">
        <v>29</v>
      </c>
      <c r="C575" s="489"/>
      <c r="D575" s="489" t="s">
        <v>42</v>
      </c>
      <c r="E575" s="490" t="s">
        <v>266</v>
      </c>
      <c r="F575" s="490" t="s">
        <v>302</v>
      </c>
      <c r="G575" s="114"/>
    </row>
    <row r="576" spans="1:7" ht="21" x14ac:dyDescent="0.4">
      <c r="A576" s="488"/>
      <c r="B576" s="320" t="s">
        <v>32</v>
      </c>
      <c r="C576" s="320" t="s">
        <v>31</v>
      </c>
      <c r="D576" s="489"/>
      <c r="E576" s="490"/>
      <c r="F576" s="49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02" t="s">
        <v>10</v>
      </c>
      <c r="B578" s="503"/>
      <c r="C578" s="503"/>
      <c r="D578" s="503"/>
      <c r="E578" s="503"/>
      <c r="F578" s="504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ht="21" x14ac:dyDescent="0.4">
      <c r="A588" s="462" t="s">
        <v>34</v>
      </c>
      <c r="B588" s="462"/>
      <c r="C588" s="463"/>
      <c r="D588" s="378">
        <f>SUM(B579:C587)</f>
        <v>18</v>
      </c>
      <c r="E588" s="108"/>
      <c r="F588" s="114"/>
      <c r="G588" s="114"/>
    </row>
    <row r="589" spans="1:7" ht="21" x14ac:dyDescent="0.4">
      <c r="A589" s="462" t="s">
        <v>33</v>
      </c>
      <c r="B589" s="462"/>
      <c r="C589" s="462"/>
      <c r="D589" s="388">
        <f>D588/(COUNT(B579:C587)*2)</f>
        <v>1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5" t="s">
        <v>23</v>
      </c>
      <c r="B591" s="506"/>
      <c r="C591" s="506"/>
      <c r="D591" s="506"/>
      <c r="E591" s="506"/>
      <c r="F591" s="507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42" x14ac:dyDescent="0.45">
      <c r="A593" s="226" t="s">
        <v>7</v>
      </c>
      <c r="B593" s="122">
        <v>1</v>
      </c>
      <c r="C593" s="143">
        <f>IF(B593=0, -10, IF(B593=1, -5, "0"))</f>
        <v>-5</v>
      </c>
      <c r="D593" s="170" t="s">
        <v>671</v>
      </c>
      <c r="E593" s="124" t="s">
        <v>670</v>
      </c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414">
        <f>COUNTIF('A1 Exploitation'!F579:F604,"ok")</f>
        <v>3</v>
      </c>
      <c r="F605" s="414">
        <f>COUNTA('A1 Exploitation'!F579:F604)</f>
        <v>3</v>
      </c>
      <c r="G605" s="129"/>
    </row>
    <row r="606" spans="1:7" ht="21" x14ac:dyDescent="0.4">
      <c r="A606" s="462" t="s">
        <v>34</v>
      </c>
      <c r="B606" s="462"/>
      <c r="C606" s="463"/>
      <c r="D606" s="378">
        <f>SUM(B592:C605)</f>
        <v>22</v>
      </c>
      <c r="E606" s="108"/>
      <c r="F606" s="114"/>
      <c r="G606" s="114"/>
    </row>
    <row r="607" spans="1:7" ht="21" x14ac:dyDescent="0.4">
      <c r="A607" s="462" t="s">
        <v>33</v>
      </c>
      <c r="B607" s="462"/>
      <c r="C607" s="462"/>
      <c r="D607" s="388">
        <f>D606/(COUNT(B592:C605)*2)</f>
        <v>0.73333333333333328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40</v>
      </c>
      <c r="E609" s="304"/>
      <c r="F609" s="304"/>
      <c r="G609" s="129"/>
    </row>
    <row r="610" spans="1:7" ht="22.5" x14ac:dyDescent="0.45">
      <c r="A610" s="464" t="s">
        <v>170</v>
      </c>
      <c r="B610" s="465"/>
      <c r="C610" s="466"/>
      <c r="D610" s="154">
        <f>D609/(COUNT(B579:C587,B592:C605)*2)</f>
        <v>0.83333333333333337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5" t="s">
        <v>8</v>
      </c>
      <c r="B612" s="475"/>
      <c r="C612" s="475"/>
      <c r="D612" s="475"/>
      <c r="E612" s="475"/>
      <c r="F612" s="475"/>
      <c r="G612" s="129"/>
    </row>
    <row r="613" spans="1:7" ht="22.5" x14ac:dyDescent="0.4">
      <c r="A613" s="156">
        <f>B11</f>
        <v>43606</v>
      </c>
      <c r="B613" s="114"/>
      <c r="C613" s="135"/>
      <c r="D613" s="137"/>
      <c r="E613" s="137"/>
      <c r="F613" s="137"/>
      <c r="G613" s="114"/>
    </row>
    <row r="614" spans="1:7" ht="21" x14ac:dyDescent="0.4">
      <c r="A614" s="456" t="s">
        <v>28</v>
      </c>
      <c r="B614" s="457" t="s">
        <v>29</v>
      </c>
      <c r="C614" s="457"/>
      <c r="D614" s="457" t="s">
        <v>42</v>
      </c>
      <c r="E614" s="458" t="s">
        <v>266</v>
      </c>
      <c r="F614" s="458" t="s">
        <v>302</v>
      </c>
      <c r="G614" s="114"/>
    </row>
    <row r="615" spans="1:7" ht="18.75" customHeight="1" x14ac:dyDescent="0.4">
      <c r="A615" s="456"/>
      <c r="B615" s="118" t="s">
        <v>32</v>
      </c>
      <c r="C615" s="118" t="s">
        <v>31</v>
      </c>
      <c r="D615" s="457"/>
      <c r="E615" s="458"/>
      <c r="F615" s="45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3"/>
      <c r="D617" s="473"/>
      <c r="E617" s="473"/>
      <c r="F617" s="474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2" t="s">
        <v>34</v>
      </c>
      <c r="B627" s="462"/>
      <c r="C627" s="462"/>
      <c r="D627" s="378">
        <f>SUM(B618:C626)</f>
        <v>18</v>
      </c>
      <c r="E627" s="499"/>
      <c r="F627" s="478"/>
      <c r="G627" s="129"/>
    </row>
    <row r="628" spans="1:7" ht="21" x14ac:dyDescent="0.4">
      <c r="A628" s="462" t="s">
        <v>33</v>
      </c>
      <c r="B628" s="462"/>
      <c r="C628" s="462"/>
      <c r="D628" s="388">
        <f>D627/(COUNT(B618:C626)*2)</f>
        <v>1</v>
      </c>
      <c r="E628" s="500"/>
      <c r="F628" s="501"/>
      <c r="G628" s="129"/>
    </row>
    <row r="629" spans="1:7" ht="21" x14ac:dyDescent="0.4">
      <c r="A629" s="325"/>
      <c r="B629" s="135"/>
      <c r="C629" s="498"/>
      <c r="D629" s="498"/>
      <c r="E629" s="498"/>
      <c r="F629" s="49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63" x14ac:dyDescent="0.4">
      <c r="A633" s="138" t="s">
        <v>186</v>
      </c>
      <c r="B633" s="122">
        <v>0</v>
      </c>
      <c r="C633" s="122"/>
      <c r="D633" s="213" t="s">
        <v>679</v>
      </c>
      <c r="E633" s="124" t="s">
        <v>670</v>
      </c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34.5" x14ac:dyDescent="0.4">
      <c r="A637" s="203" t="s">
        <v>418</v>
      </c>
      <c r="B637" s="122">
        <v>1</v>
      </c>
      <c r="C637" s="143"/>
      <c r="D637" s="63" t="s">
        <v>678</v>
      </c>
      <c r="E637" s="124" t="s">
        <v>680</v>
      </c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70" t="s">
        <v>34</v>
      </c>
      <c r="B639" s="471"/>
      <c r="C639" s="472"/>
      <c r="D639" s="247">
        <f>SUM(B631:C638)</f>
        <v>13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0.8125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3"/>
      <c r="D642" s="473"/>
      <c r="E642" s="473"/>
      <c r="F642" s="474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70" t="s">
        <v>34</v>
      </c>
      <c r="B650" s="471"/>
      <c r="C650" s="472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7"/>
      <c r="B652" s="487"/>
      <c r="C652" s="487"/>
      <c r="D652" s="487"/>
      <c r="E652" s="487"/>
      <c r="F652" s="487"/>
      <c r="G652" s="487"/>
    </row>
    <row r="653" spans="1:16382" ht="24.75" x14ac:dyDescent="0.4">
      <c r="A653" s="363" t="s">
        <v>26</v>
      </c>
      <c r="B653" s="473"/>
      <c r="C653" s="473"/>
      <c r="D653" s="473"/>
      <c r="E653" s="473"/>
      <c r="F653" s="474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8" t="s">
        <v>311</v>
      </c>
      <c r="B661" s="509"/>
      <c r="C661" s="509"/>
      <c r="D661" s="509"/>
      <c r="E661" s="509"/>
      <c r="F661" s="510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414">
        <f>COUNTIF('A1 Exploitation'!F618:F667,"ok")</f>
        <v>3</v>
      </c>
      <c r="F668" s="414">
        <f>COUNTA('A1 Exploitation'!F618:F667)</f>
        <v>3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73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0.96052631578947367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5" t="s">
        <v>356</v>
      </c>
      <c r="B676" s="475"/>
      <c r="C676" s="475"/>
      <c r="D676" s="475"/>
      <c r="E676" s="475"/>
      <c r="F676" s="475"/>
      <c r="G676" s="114"/>
    </row>
    <row r="677" spans="1:7" ht="21" x14ac:dyDescent="0.4">
      <c r="A677" s="243">
        <f>B11</f>
        <v>43606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6" t="s">
        <v>28</v>
      </c>
      <c r="B678" s="457" t="s">
        <v>29</v>
      </c>
      <c r="C678" s="457"/>
      <c r="D678" s="457" t="s">
        <v>42</v>
      </c>
      <c r="E678" s="458" t="s">
        <v>266</v>
      </c>
      <c r="F678" s="458" t="s">
        <v>302</v>
      </c>
      <c r="G678" s="129"/>
    </row>
    <row r="679" spans="1:7" ht="21" x14ac:dyDescent="0.4">
      <c r="A679" s="456"/>
      <c r="B679" s="118" t="s">
        <v>32</v>
      </c>
      <c r="C679" s="118" t="s">
        <v>31</v>
      </c>
      <c r="D679" s="457"/>
      <c r="E679" s="458"/>
      <c r="F679" s="45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>
        <v>2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ht="105" x14ac:dyDescent="0.4">
      <c r="A698" s="256" t="s">
        <v>458</v>
      </c>
      <c r="B698" s="122">
        <v>1</v>
      </c>
      <c r="C698" s="174"/>
      <c r="D698" s="121" t="s">
        <v>682</v>
      </c>
      <c r="E698" s="121" t="s">
        <v>681</v>
      </c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31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0.96875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11" t="s">
        <v>459</v>
      </c>
      <c r="B704" s="511"/>
      <c r="C704" s="511"/>
      <c r="D704" s="511"/>
      <c r="E704" s="511"/>
      <c r="F704" s="511"/>
      <c r="G704" s="274"/>
    </row>
    <row r="705" spans="1:7" ht="21" customHeight="1" x14ac:dyDescent="0.4">
      <c r="A705" s="251">
        <f>B11</f>
        <v>43606</v>
      </c>
      <c r="B705" s="114"/>
      <c r="C705" s="135"/>
      <c r="D705" s="273"/>
      <c r="E705" s="273"/>
      <c r="F705" s="273"/>
      <c r="G705" s="274"/>
    </row>
    <row r="706" spans="1:7" ht="21" x14ac:dyDescent="0.4">
      <c r="A706" s="482" t="s">
        <v>28</v>
      </c>
      <c r="B706" s="496" t="s">
        <v>29</v>
      </c>
      <c r="C706" s="496"/>
      <c r="D706" s="457" t="s">
        <v>42</v>
      </c>
      <c r="E706" s="458" t="s">
        <v>266</v>
      </c>
      <c r="F706" s="458" t="s">
        <v>302</v>
      </c>
      <c r="G706" s="274"/>
    </row>
    <row r="707" spans="1:7" ht="21" x14ac:dyDescent="0.4">
      <c r="A707" s="483"/>
      <c r="B707" s="383" t="s">
        <v>32</v>
      </c>
      <c r="C707" s="383" t="s">
        <v>31</v>
      </c>
      <c r="D707" s="457"/>
      <c r="E707" s="458"/>
      <c r="F707" s="45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9" t="s">
        <v>306</v>
      </c>
      <c r="B709" s="460"/>
      <c r="C709" s="460"/>
      <c r="D709" s="460"/>
      <c r="E709" s="460"/>
      <c r="F709" s="461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80"/>
      <c r="C715" s="481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80"/>
      <c r="C716" s="481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9" t="s">
        <v>307</v>
      </c>
      <c r="B718" s="460"/>
      <c r="C718" s="460"/>
      <c r="D718" s="460"/>
      <c r="E718" s="460"/>
      <c r="F718" s="461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414">
        <f>COUNTIF('A1 Exploitation'!F710:F720,"ok")</f>
        <v>1</v>
      </c>
      <c r="F721" s="414">
        <f>COUNTA('A1 Exploitation'!F710:F720)</f>
        <v>1</v>
      </c>
    </row>
    <row r="722" spans="1:7" ht="21" x14ac:dyDescent="0.3">
      <c r="A722" s="130" t="s">
        <v>34</v>
      </c>
      <c r="B722" s="130"/>
      <c r="C722" s="148"/>
      <c r="D722" s="359">
        <f>SUM(B719:C721)</f>
        <v>6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1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0.98181818181818192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632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0.85175202156334229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85:B102 B195:B202 B113:B119 B148:B164 B394:B414 B359:B366 B56:B63 B324:B343 B39:B42 B546:B555 B292:B299 B558:B565 B506:B516 B618:B626 B122:B128 B681:B700 B579:B587 B66:B82 B312:B319 B379:B389 B465:B471 B519:B525 B417:B424 B492:B504 B269:B289 B592:B605 B662:B668 B437:B444 B719:B721 B237:B244 B348:B356 B178:B185 B536:B541 B654:B660 B257:B264 B207:B226 B710:B714 B105:B110 B140:B146 B231:B235 B449:B463 B528:B529 B484:B490 B631:B638 B30:B37 B643:B649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67" zoomScale="80" zoomScaleNormal="90" zoomScaleSheetLayoutView="80" workbookViewId="0">
      <selection activeCell="E75" sqref="E75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61"/>
      <c r="E1" s="561"/>
      <c r="F1" s="561"/>
      <c r="G1" s="561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62" t="s">
        <v>46</v>
      </c>
      <c r="B6" s="562"/>
      <c r="C6" s="562"/>
      <c r="D6" s="562"/>
      <c r="E6" s="562"/>
      <c r="F6" s="562"/>
      <c r="G6" s="92"/>
    </row>
    <row r="7" spans="1:7" s="258" customFormat="1" ht="21.75" customHeight="1" x14ac:dyDescent="0.5">
      <c r="A7" s="563" t="str">
        <f>'Page de garde'!D18</f>
        <v xml:space="preserve"> Béja 3</v>
      </c>
      <c r="B7" s="563"/>
      <c r="C7" s="563"/>
      <c r="D7" s="563"/>
      <c r="E7" s="563"/>
      <c r="F7" s="563"/>
      <c r="G7" s="92"/>
    </row>
    <row r="8" spans="1:7" s="258" customFormat="1" ht="24.75" x14ac:dyDescent="0.5">
      <c r="A8" s="4" t="s">
        <v>39</v>
      </c>
      <c r="B8" s="564" t="str">
        <f>'A1 Exploitation'!B9:F9</f>
        <v>Dr Raja Bouhalfaya</v>
      </c>
      <c r="C8" s="564"/>
      <c r="D8" s="564"/>
      <c r="E8" s="564"/>
      <c r="F8" s="564"/>
      <c r="G8" s="92"/>
    </row>
    <row r="9" spans="1:7" s="258" customFormat="1" ht="24.75" x14ac:dyDescent="0.5">
      <c r="A9" s="5" t="s">
        <v>41</v>
      </c>
      <c r="B9" s="565" t="str">
        <f>'A1 Exploitation'!B10:F10</f>
        <v>Directeur du magasin et chefs rayons</v>
      </c>
      <c r="C9" s="565"/>
      <c r="D9" s="565"/>
      <c r="E9" s="565"/>
      <c r="F9" s="565"/>
      <c r="G9" s="92"/>
    </row>
    <row r="10" spans="1:7" s="258" customFormat="1" ht="24.75" x14ac:dyDescent="0.5">
      <c r="A10" s="4" t="s">
        <v>40</v>
      </c>
      <c r="B10" s="560">
        <f>'A1 Exploitation'!B11:F11</f>
        <v>43518</v>
      </c>
      <c r="C10" s="560"/>
      <c r="D10" s="560"/>
      <c r="E10" s="560"/>
      <c r="F10" s="560"/>
      <c r="G10" s="92"/>
    </row>
    <row r="11" spans="1:7" s="258" customFormat="1" ht="24.75" x14ac:dyDescent="0.5">
      <c r="A11" s="4" t="s">
        <v>250</v>
      </c>
      <c r="B11" s="557">
        <f>D199</f>
        <v>0.86792452830188682</v>
      </c>
      <c r="C11" s="557"/>
      <c r="D11" s="557"/>
      <c r="E11" s="557"/>
      <c r="F11" s="557"/>
      <c r="G11" s="92"/>
    </row>
    <row r="12" spans="1:7" s="258" customFormat="1" ht="22.5" x14ac:dyDescent="0.45">
      <c r="A12" s="1"/>
      <c r="D12" s="523"/>
      <c r="E12" s="523"/>
      <c r="F12" s="523"/>
      <c r="G12" s="523"/>
    </row>
    <row r="13" spans="1:7" s="258" customFormat="1" ht="11.25" customHeight="1" x14ac:dyDescent="0.3">
      <c r="A13" s="558" t="s">
        <v>28</v>
      </c>
      <c r="B13" s="559" t="s">
        <v>29</v>
      </c>
      <c r="C13" s="559"/>
      <c r="D13" s="559" t="s">
        <v>42</v>
      </c>
      <c r="E13" s="559" t="s">
        <v>160</v>
      </c>
      <c r="F13" s="559" t="s">
        <v>161</v>
      </c>
      <c r="G13" s="80"/>
    </row>
    <row r="14" spans="1:7" s="258" customFormat="1" ht="12.75" customHeight="1" x14ac:dyDescent="0.3">
      <c r="A14" s="558"/>
      <c r="B14" s="22" t="s">
        <v>32</v>
      </c>
      <c r="C14" s="22" t="s">
        <v>31</v>
      </c>
      <c r="D14" s="559"/>
      <c r="E14" s="559"/>
      <c r="F14" s="559"/>
      <c r="G14" s="94"/>
    </row>
    <row r="15" spans="1:7" x14ac:dyDescent="0.3">
      <c r="A15" s="548"/>
      <c r="B15" s="549"/>
      <c r="C15" s="549"/>
      <c r="D15" s="549"/>
      <c r="E15" s="549"/>
      <c r="F15" s="549"/>
    </row>
    <row r="16" spans="1:7" ht="19.5" x14ac:dyDescent="0.4">
      <c r="A16" s="552" t="s">
        <v>0</v>
      </c>
      <c r="B16" s="553"/>
      <c r="C16" s="553"/>
      <c r="D16" s="553"/>
      <c r="E16" s="553"/>
      <c r="F16" s="553"/>
      <c r="G16" s="93" t="s">
        <v>298</v>
      </c>
    </row>
    <row r="17" spans="1:7" x14ac:dyDescent="0.3">
      <c r="A17" s="7" t="s">
        <v>225</v>
      </c>
      <c r="B17" s="265">
        <v>2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ht="66" x14ac:dyDescent="0.3">
      <c r="A19" s="7" t="s">
        <v>68</v>
      </c>
      <c r="B19" s="265">
        <v>1</v>
      </c>
      <c r="C19" s="265"/>
      <c r="D19" s="63" t="s">
        <v>524</v>
      </c>
      <c r="E19" s="421" t="s">
        <v>525</v>
      </c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54" t="s">
        <v>34</v>
      </c>
      <c r="B22" s="550"/>
      <c r="C22" s="551"/>
      <c r="D22" s="381">
        <f>SUM(B17:C21)</f>
        <v>9</v>
      </c>
    </row>
    <row r="23" spans="1:7" x14ac:dyDescent="0.3">
      <c r="A23" s="541" t="s">
        <v>251</v>
      </c>
      <c r="B23" s="542"/>
      <c r="C23" s="543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6" t="s">
        <v>4</v>
      </c>
      <c r="B25" s="547"/>
      <c r="C25" s="547"/>
      <c r="D25" s="547"/>
      <c r="E25" s="547"/>
      <c r="F25" s="547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x14ac:dyDescent="0.3">
      <c r="A28" s="30" t="s">
        <v>308</v>
      </c>
      <c r="B28" s="265">
        <v>2</v>
      </c>
      <c r="C28" s="265"/>
      <c r="D28" s="63"/>
      <c r="E28" s="265"/>
      <c r="F28" s="265"/>
    </row>
    <row r="29" spans="1:7" x14ac:dyDescent="0.3">
      <c r="A29" s="7" t="s">
        <v>236</v>
      </c>
      <c r="B29" s="265">
        <v>2</v>
      </c>
      <c r="C29" s="265"/>
      <c r="D29" s="81"/>
      <c r="E29" s="63"/>
      <c r="F29" s="265"/>
    </row>
    <row r="30" spans="1:7" ht="99" x14ac:dyDescent="0.3">
      <c r="A30" s="7" t="s">
        <v>244</v>
      </c>
      <c r="B30" s="265">
        <v>1</v>
      </c>
      <c r="C30" s="265"/>
      <c r="D30" s="81" t="s">
        <v>527</v>
      </c>
      <c r="E30" s="63" t="s">
        <v>528</v>
      </c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41" t="s">
        <v>34</v>
      </c>
      <c r="B33" s="542"/>
      <c r="C33" s="543"/>
      <c r="D33" s="380">
        <f>SUM(B26:C32)</f>
        <v>13</v>
      </c>
    </row>
    <row r="34" spans="1:7" x14ac:dyDescent="0.3">
      <c r="A34" s="541" t="s">
        <v>251</v>
      </c>
      <c r="B34" s="542"/>
      <c r="C34" s="543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6" t="s">
        <v>180</v>
      </c>
      <c r="B36" s="547"/>
      <c r="C36" s="547"/>
      <c r="D36" s="547"/>
      <c r="E36" s="547"/>
      <c r="F36" s="547"/>
      <c r="G36" s="93"/>
    </row>
    <row r="37" spans="1:7" s="10" customFormat="1" ht="99.75" x14ac:dyDescent="0.35">
      <c r="A37" s="28" t="s">
        <v>84</v>
      </c>
      <c r="B37" s="265">
        <v>1</v>
      </c>
      <c r="C37" s="88" t="str">
        <f>IF(B37=0, -5, "0")</f>
        <v>0</v>
      </c>
      <c r="D37" s="81" t="s">
        <v>527</v>
      </c>
      <c r="E37" s="63" t="s">
        <v>528</v>
      </c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41" t="s">
        <v>34</v>
      </c>
      <c r="B42" s="542"/>
      <c r="C42" s="543"/>
      <c r="D42" s="380">
        <f>SUM(B37:C41)</f>
        <v>9</v>
      </c>
      <c r="E42" s="259"/>
      <c r="F42" s="259"/>
      <c r="G42" s="93"/>
    </row>
    <row r="43" spans="1:7" s="10" customFormat="1" x14ac:dyDescent="0.3">
      <c r="A43" s="541" t="s">
        <v>251</v>
      </c>
      <c r="B43" s="542"/>
      <c r="C43" s="543"/>
      <c r="D43" s="21">
        <f>D42/(COUNT(B37:C41)*2)</f>
        <v>0.9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55" t="s">
        <v>19</v>
      </c>
      <c r="B45" s="556"/>
      <c r="C45" s="556"/>
      <c r="D45" s="556"/>
      <c r="E45" s="556"/>
      <c r="F45" s="556"/>
    </row>
    <row r="46" spans="1:7" x14ac:dyDescent="0.3">
      <c r="A46" s="7" t="s">
        <v>226</v>
      </c>
      <c r="B46" s="265">
        <v>2</v>
      </c>
      <c r="C46" s="265"/>
      <c r="D46" s="66"/>
      <c r="E46" s="265"/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x14ac:dyDescent="0.3">
      <c r="A48" s="7" t="s">
        <v>192</v>
      </c>
      <c r="B48" s="265">
        <v>2</v>
      </c>
      <c r="C48" s="265"/>
      <c r="D48" s="63"/>
      <c r="E48" s="265"/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>
        <v>2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265"/>
      <c r="F51" s="265"/>
    </row>
    <row r="52" spans="1:7" x14ac:dyDescent="0.3">
      <c r="A52" s="541" t="s">
        <v>34</v>
      </c>
      <c r="B52" s="542"/>
      <c r="C52" s="543"/>
      <c r="D52" s="380">
        <f>SUM(B46:C51)</f>
        <v>12</v>
      </c>
    </row>
    <row r="53" spans="1:7" x14ac:dyDescent="0.3">
      <c r="A53" s="541" t="s">
        <v>251</v>
      </c>
      <c r="B53" s="542"/>
      <c r="C53" s="543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6" t="s">
        <v>8</v>
      </c>
      <c r="B55" s="547"/>
      <c r="C55" s="547"/>
      <c r="D55" s="547"/>
      <c r="E55" s="547"/>
      <c r="F55" s="547"/>
    </row>
    <row r="56" spans="1:7" ht="36" x14ac:dyDescent="0.35">
      <c r="A56" s="29" t="s">
        <v>148</v>
      </c>
      <c r="B56" s="265">
        <v>1</v>
      </c>
      <c r="C56" s="88" t="str">
        <f>IF(B56=0, -5, "0")</f>
        <v>0</v>
      </c>
      <c r="D56" s="66" t="s">
        <v>676</v>
      </c>
      <c r="E56" s="265" t="s">
        <v>677</v>
      </c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ht="58.5" customHeight="1" x14ac:dyDescent="0.3">
      <c r="A58" s="11" t="s">
        <v>205</v>
      </c>
      <c r="B58" s="265">
        <v>1</v>
      </c>
      <c r="C58" s="265"/>
      <c r="D58" s="81" t="s">
        <v>672</v>
      </c>
      <c r="E58" s="81" t="s">
        <v>673</v>
      </c>
      <c r="F58" s="265"/>
    </row>
    <row r="59" spans="1:7" x14ac:dyDescent="0.3">
      <c r="A59" s="11" t="s">
        <v>79</v>
      </c>
      <c r="B59" s="265">
        <v>2</v>
      </c>
      <c r="C59" s="265"/>
      <c r="D59" s="66"/>
      <c r="E59" s="265"/>
      <c r="F59" s="265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41" t="s">
        <v>34</v>
      </c>
      <c r="B63" s="542"/>
      <c r="C63" s="543"/>
      <c r="D63" s="380">
        <f>SUM(B56:C62)</f>
        <v>12</v>
      </c>
    </row>
    <row r="64" spans="1:7" x14ac:dyDescent="0.3">
      <c r="A64" s="541" t="s">
        <v>251</v>
      </c>
      <c r="B64" s="542"/>
      <c r="C64" s="543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6" t="s">
        <v>111</v>
      </c>
      <c r="B66" s="547"/>
      <c r="C66" s="547"/>
      <c r="D66" s="547"/>
      <c r="E66" s="547"/>
      <c r="F66" s="547"/>
    </row>
    <row r="67" spans="1:7" ht="51" x14ac:dyDescent="0.4">
      <c r="A67" s="7" t="s">
        <v>227</v>
      </c>
      <c r="B67" s="68">
        <v>1</v>
      </c>
      <c r="C67" s="69"/>
      <c r="D67" s="81" t="s">
        <v>533</v>
      </c>
      <c r="E67" s="63" t="s">
        <v>525</v>
      </c>
      <c r="F67" s="265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>
        <v>2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ht="33" x14ac:dyDescent="0.3">
      <c r="A78" s="9" t="s">
        <v>193</v>
      </c>
      <c r="B78" s="68">
        <v>1</v>
      </c>
      <c r="C78" s="266"/>
      <c r="D78" s="63" t="s">
        <v>683</v>
      </c>
      <c r="E78" s="75" t="s">
        <v>684</v>
      </c>
      <c r="F78" s="265"/>
      <c r="G78" s="93"/>
    </row>
    <row r="79" spans="1:7" x14ac:dyDescent="0.3">
      <c r="A79" s="7" t="s">
        <v>149</v>
      </c>
      <c r="B79" s="68">
        <v>2</v>
      </c>
      <c r="C79" s="265"/>
      <c r="D79" s="75"/>
      <c r="E79" s="73"/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 t="s">
        <v>613</v>
      </c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41" t="s">
        <v>34</v>
      </c>
      <c r="B84" s="542"/>
      <c r="C84" s="543"/>
      <c r="D84" s="380">
        <f>SUM(B67:C83)</f>
        <v>22</v>
      </c>
    </row>
    <row r="85" spans="1:7" x14ac:dyDescent="0.3">
      <c r="A85" s="541" t="s">
        <v>251</v>
      </c>
      <c r="B85" s="542"/>
      <c r="C85" s="543"/>
      <c r="D85" s="21">
        <f>D84/(COUNT(B67:C83)*2)</f>
        <v>0.91666666666666663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6" t="s">
        <v>172</v>
      </c>
      <c r="B87" s="547"/>
      <c r="C87" s="547"/>
      <c r="D87" s="547"/>
      <c r="E87" s="547"/>
      <c r="F87" s="547"/>
    </row>
    <row r="88" spans="1:7" ht="52.5" customHeight="1" x14ac:dyDescent="0.4">
      <c r="A88" s="36" t="s">
        <v>229</v>
      </c>
      <c r="B88" s="78">
        <v>1</v>
      </c>
      <c r="C88" s="69"/>
      <c r="D88" s="81" t="s">
        <v>533</v>
      </c>
      <c r="E88" s="63" t="s">
        <v>525</v>
      </c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265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63"/>
      <c r="E93" s="63"/>
      <c r="F93" s="265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3"/>
      <c r="F94" s="265"/>
    </row>
    <row r="95" spans="1:7" x14ac:dyDescent="0.3">
      <c r="A95" s="8" t="s">
        <v>138</v>
      </c>
      <c r="B95" s="78">
        <v>2</v>
      </c>
      <c r="C95" s="265"/>
      <c r="D95" s="63"/>
      <c r="E95" s="265"/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ht="49.5" x14ac:dyDescent="0.3">
      <c r="A97" s="13" t="s">
        <v>239</v>
      </c>
      <c r="B97" s="78">
        <v>0</v>
      </c>
      <c r="C97" s="265"/>
      <c r="D97" s="63" t="s">
        <v>621</v>
      </c>
      <c r="E97" s="63" t="s">
        <v>622</v>
      </c>
      <c r="F97" s="265"/>
    </row>
    <row r="98" spans="1:7" ht="66" x14ac:dyDescent="0.3">
      <c r="A98" s="7" t="s">
        <v>115</v>
      </c>
      <c r="B98" s="78">
        <v>1</v>
      </c>
      <c r="C98" s="265"/>
      <c r="D98" s="63" t="s">
        <v>538</v>
      </c>
      <c r="E98" s="63" t="s">
        <v>539</v>
      </c>
      <c r="F98" s="265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 t="s">
        <v>618</v>
      </c>
      <c r="E99" s="265"/>
      <c r="F99" s="265"/>
    </row>
    <row r="100" spans="1:7" ht="33.75" x14ac:dyDescent="0.35">
      <c r="A100" s="31" t="s">
        <v>253</v>
      </c>
      <c r="B100" s="78">
        <v>2</v>
      </c>
      <c r="C100" s="88" t="str">
        <f>IF(B100=0, -5, "0")</f>
        <v>0</v>
      </c>
      <c r="D100" s="63" t="s">
        <v>617</v>
      </c>
      <c r="E100" s="265"/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41" t="s">
        <v>34</v>
      </c>
      <c r="B102" s="542"/>
      <c r="C102" s="543"/>
      <c r="D102" s="380">
        <f>SUM(B88:C101)</f>
        <v>24</v>
      </c>
    </row>
    <row r="103" spans="1:7" x14ac:dyDescent="0.3">
      <c r="A103" s="541" t="s">
        <v>251</v>
      </c>
      <c r="B103" s="542"/>
      <c r="C103" s="543"/>
      <c r="D103" s="21">
        <f>D102/(COUNT(B88:C101)*2)</f>
        <v>0.8571428571428571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6" t="s">
        <v>173</v>
      </c>
      <c r="B106" s="547"/>
      <c r="C106" s="547"/>
      <c r="D106" s="547"/>
      <c r="E106" s="547"/>
      <c r="F106" s="547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ht="33" x14ac:dyDescent="0.3">
      <c r="A113" s="9" t="s">
        <v>138</v>
      </c>
      <c r="B113" s="78">
        <v>1</v>
      </c>
      <c r="C113" s="265"/>
      <c r="D113" s="63" t="s">
        <v>627</v>
      </c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626</v>
      </c>
      <c r="E115" s="265"/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41" t="s">
        <v>34</v>
      </c>
      <c r="B118" s="542"/>
      <c r="C118" s="543"/>
      <c r="D118" s="380">
        <f>SUM(B107:C117)</f>
        <v>21</v>
      </c>
      <c r="E118" s="259"/>
      <c r="F118" s="259"/>
      <c r="G118" s="93"/>
    </row>
    <row r="119" spans="1:7" s="10" customFormat="1" x14ac:dyDescent="0.3">
      <c r="A119" s="541" t="s">
        <v>251</v>
      </c>
      <c r="B119" s="542"/>
      <c r="C119" s="543"/>
      <c r="D119" s="21">
        <f>D118/(COUNT(B107:C117)*2)</f>
        <v>0.95454545454545459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6" t="s">
        <v>156</v>
      </c>
      <c r="B121" s="547"/>
      <c r="C121" s="547"/>
      <c r="D121" s="547"/>
      <c r="E121" s="547"/>
      <c r="F121" s="547"/>
    </row>
    <row r="122" spans="1:7" x14ac:dyDescent="0.3">
      <c r="A122" s="30" t="s">
        <v>231</v>
      </c>
      <c r="B122" s="79">
        <v>2</v>
      </c>
      <c r="C122" s="265"/>
      <c r="D122" s="81"/>
      <c r="E122" s="81"/>
      <c r="F122" s="265"/>
    </row>
    <row r="123" spans="1:7" x14ac:dyDescent="0.3">
      <c r="A123" s="30" t="s">
        <v>228</v>
      </c>
      <c r="B123" s="79">
        <v>2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51" x14ac:dyDescent="0.4">
      <c r="A126" s="7" t="s">
        <v>248</v>
      </c>
      <c r="B126" s="79">
        <v>0</v>
      </c>
      <c r="C126" s="69"/>
      <c r="D126" s="421" t="s">
        <v>651</v>
      </c>
      <c r="E126" s="63" t="s">
        <v>545</v>
      </c>
      <c r="F126" s="265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421"/>
      <c r="E127" s="70"/>
      <c r="F127" s="265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265"/>
    </row>
    <row r="129" spans="1:7" ht="49.5" x14ac:dyDescent="0.3">
      <c r="A129" s="8" t="s">
        <v>139</v>
      </c>
      <c r="B129" s="79">
        <v>1</v>
      </c>
      <c r="C129" s="89"/>
      <c r="D129" s="63" t="s">
        <v>652</v>
      </c>
      <c r="E129" s="63" t="s">
        <v>548</v>
      </c>
      <c r="F129" s="265"/>
    </row>
    <row r="130" spans="1:7" ht="83.25" x14ac:dyDescent="0.35">
      <c r="A130" s="29" t="s">
        <v>164</v>
      </c>
      <c r="B130" s="79">
        <v>2</v>
      </c>
      <c r="C130" s="88" t="str">
        <f>IF(B130=0, -5, "0")</f>
        <v>0</v>
      </c>
      <c r="D130" s="63" t="s">
        <v>653</v>
      </c>
      <c r="E130" s="63"/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33" x14ac:dyDescent="0.35">
      <c r="A132" s="31" t="s">
        <v>272</v>
      </c>
      <c r="B132" s="79">
        <v>2</v>
      </c>
      <c r="C132" s="88" t="str">
        <f>IF(B132=0, -5, "0")</f>
        <v>0</v>
      </c>
      <c r="D132" s="81" t="s">
        <v>654</v>
      </c>
      <c r="E132" s="63"/>
      <c r="F132" s="265"/>
    </row>
    <row r="133" spans="1:7" x14ac:dyDescent="0.3">
      <c r="A133" s="541" t="s">
        <v>34</v>
      </c>
      <c r="B133" s="542"/>
      <c r="C133" s="543"/>
      <c r="D133" s="380">
        <f>SUM(B122:C132)</f>
        <v>19</v>
      </c>
    </row>
    <row r="134" spans="1:7" x14ac:dyDescent="0.3">
      <c r="A134" s="541" t="s">
        <v>251</v>
      </c>
      <c r="B134" s="542"/>
      <c r="C134" s="543"/>
      <c r="D134" s="20">
        <f>D133/(COUNT(B122:C132)*2)</f>
        <v>0.86363636363636365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6" t="s">
        <v>61</v>
      </c>
      <c r="B136" s="547"/>
      <c r="C136" s="547"/>
      <c r="D136" s="547"/>
      <c r="E136" s="547"/>
      <c r="F136" s="547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>
        <v>2</v>
      </c>
      <c r="C139" s="63"/>
      <c r="D139" s="63"/>
      <c r="E139" s="63"/>
      <c r="F139" s="265"/>
    </row>
    <row r="140" spans="1:7" ht="66" x14ac:dyDescent="0.3">
      <c r="A140" s="38" t="s">
        <v>234</v>
      </c>
      <c r="B140" s="78">
        <v>0</v>
      </c>
      <c r="C140" s="63"/>
      <c r="D140" s="63" t="s">
        <v>657</v>
      </c>
      <c r="E140" s="63" t="s">
        <v>554</v>
      </c>
      <c r="F140" s="265"/>
    </row>
    <row r="141" spans="1:7" s="10" customFormat="1" x14ac:dyDescent="0.3">
      <c r="A141" s="9" t="s">
        <v>259</v>
      </c>
      <c r="B141" s="78">
        <v>2</v>
      </c>
      <c r="C141" s="84"/>
      <c r="D141" s="258"/>
      <c r="E141" s="265"/>
      <c r="F141" s="265"/>
      <c r="G141" s="93"/>
    </row>
    <row r="142" spans="1:7" x14ac:dyDescent="0.3">
      <c r="A142" s="11" t="s">
        <v>240</v>
      </c>
      <c r="B142" s="78">
        <v>2</v>
      </c>
      <c r="C142" s="63"/>
      <c r="D142" s="66"/>
      <c r="E142" s="265"/>
      <c r="F142" s="265"/>
    </row>
    <row r="143" spans="1:7" x14ac:dyDescent="0.3">
      <c r="A143" s="11" t="s">
        <v>260</v>
      </c>
      <c r="B143" s="78">
        <v>2</v>
      </c>
      <c r="C143" s="90"/>
      <c r="D143" s="67"/>
      <c r="E143" s="265"/>
      <c r="F143" s="265"/>
    </row>
    <row r="144" spans="1:7" ht="33" x14ac:dyDescent="0.35">
      <c r="A144" s="28" t="s">
        <v>198</v>
      </c>
      <c r="B144" s="78">
        <v>2</v>
      </c>
      <c r="C144" s="88" t="str">
        <f>IF(B144=0, -5, "0")</f>
        <v>0</v>
      </c>
      <c r="D144" s="424" t="s">
        <v>656</v>
      </c>
      <c r="E144" s="265"/>
      <c r="F144" s="265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66"/>
      <c r="E145" s="265"/>
      <c r="F145" s="265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265"/>
    </row>
    <row r="147" spans="1:7" ht="49.5" x14ac:dyDescent="0.3">
      <c r="A147" s="36" t="s">
        <v>175</v>
      </c>
      <c r="B147" s="78">
        <v>1</v>
      </c>
      <c r="C147" s="63"/>
      <c r="D147" s="63" t="s">
        <v>556</v>
      </c>
      <c r="E147" s="63" t="s">
        <v>597</v>
      </c>
      <c r="F147" s="265"/>
    </row>
    <row r="148" spans="1:7" x14ac:dyDescent="0.3">
      <c r="A148" s="7" t="s">
        <v>261</v>
      </c>
      <c r="B148" s="78">
        <v>2</v>
      </c>
      <c r="C148" s="63"/>
      <c r="D148" s="83"/>
      <c r="E148" s="265"/>
      <c r="F148" s="265"/>
    </row>
    <row r="149" spans="1:7" x14ac:dyDescent="0.3">
      <c r="A149" s="541" t="s">
        <v>34</v>
      </c>
      <c r="B149" s="542"/>
      <c r="C149" s="543"/>
      <c r="D149" s="380">
        <f>SUM(B137:C148)</f>
        <v>21</v>
      </c>
    </row>
    <row r="150" spans="1:7" x14ac:dyDescent="0.3">
      <c r="A150" s="541" t="s">
        <v>251</v>
      </c>
      <c r="B150" s="542"/>
      <c r="C150" s="543"/>
      <c r="D150" s="21">
        <f>D149/(COUNT(B137:C148)*2)</f>
        <v>0.875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6" t="s">
        <v>178</v>
      </c>
      <c r="B152" s="547"/>
      <c r="C152" s="547"/>
      <c r="D152" s="547"/>
      <c r="E152" s="547"/>
      <c r="F152" s="547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41" t="s">
        <v>34</v>
      </c>
      <c r="B161" s="550"/>
      <c r="C161" s="551"/>
      <c r="D161" s="381">
        <f>SUM(B153:C160)</f>
        <v>0</v>
      </c>
    </row>
    <row r="162" spans="1:7" x14ac:dyDescent="0.3">
      <c r="A162" s="541" t="s">
        <v>251</v>
      </c>
      <c r="B162" s="542"/>
      <c r="C162" s="54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6" t="s">
        <v>64</v>
      </c>
      <c r="B164" s="547"/>
      <c r="C164" s="547"/>
      <c r="D164" s="547"/>
      <c r="E164" s="547"/>
      <c r="F164" s="547"/>
    </row>
    <row r="165" spans="1:7" ht="18" x14ac:dyDescent="0.35">
      <c r="A165" s="28" t="s">
        <v>242</v>
      </c>
      <c r="B165" s="265">
        <v>1</v>
      </c>
      <c r="C165" s="88" t="str">
        <f>IF(B165=0, -5, "0")</f>
        <v>0</v>
      </c>
      <c r="D165" s="265" t="s">
        <v>655</v>
      </c>
      <c r="E165" s="265"/>
      <c r="F165" s="265"/>
    </row>
    <row r="166" spans="1:7" ht="33" x14ac:dyDescent="0.3">
      <c r="A166" s="7" t="s">
        <v>243</v>
      </c>
      <c r="B166" s="265">
        <v>1</v>
      </c>
      <c r="C166" s="265"/>
      <c r="D166" s="63" t="s">
        <v>619</v>
      </c>
      <c r="E166" s="265" t="s">
        <v>620</v>
      </c>
      <c r="F166" s="265"/>
    </row>
    <row r="167" spans="1:7" ht="82.5" x14ac:dyDescent="0.3">
      <c r="A167" s="30" t="s">
        <v>176</v>
      </c>
      <c r="B167" s="265">
        <v>1</v>
      </c>
      <c r="C167" s="265"/>
      <c r="D167" s="63" t="s">
        <v>560</v>
      </c>
      <c r="E167" s="81" t="s">
        <v>561</v>
      </c>
      <c r="F167" s="265"/>
    </row>
    <row r="168" spans="1:7" x14ac:dyDescent="0.3">
      <c r="A168" s="7" t="s">
        <v>73</v>
      </c>
      <c r="B168" s="265">
        <v>2</v>
      </c>
      <c r="C168" s="265"/>
      <c r="D168" s="265"/>
      <c r="E168" s="63"/>
      <c r="F168" s="265"/>
    </row>
    <row r="169" spans="1:7" x14ac:dyDescent="0.3">
      <c r="A169" s="541" t="s">
        <v>34</v>
      </c>
      <c r="B169" s="542"/>
      <c r="C169" s="543"/>
      <c r="D169" s="380">
        <f>SUM(B165:C168)</f>
        <v>5</v>
      </c>
    </row>
    <row r="170" spans="1:7" x14ac:dyDescent="0.3">
      <c r="A170" s="541" t="s">
        <v>251</v>
      </c>
      <c r="B170" s="542"/>
      <c r="C170" s="543"/>
      <c r="D170" s="21">
        <f>D169/(COUNT(B165:C168)*2)</f>
        <v>0.625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265">
        <v>2</v>
      </c>
      <c r="C173" s="265"/>
      <c r="D173" s="87"/>
      <c r="E173" s="265"/>
      <c r="F173" s="265"/>
    </row>
    <row r="174" spans="1:7" ht="45.75" x14ac:dyDescent="0.3">
      <c r="A174" s="7" t="s">
        <v>74</v>
      </c>
      <c r="B174" s="265">
        <v>0</v>
      </c>
      <c r="C174" s="265"/>
      <c r="D174" s="87" t="s">
        <v>668</v>
      </c>
      <c r="E174" s="265" t="s">
        <v>669</v>
      </c>
      <c r="F174" s="265"/>
    </row>
    <row r="175" spans="1:7" ht="33" x14ac:dyDescent="0.3">
      <c r="A175" s="30" t="s">
        <v>167</v>
      </c>
      <c r="B175" s="265">
        <v>0</v>
      </c>
      <c r="C175" s="265"/>
      <c r="D175" s="63" t="s">
        <v>674</v>
      </c>
      <c r="E175" s="63" t="s">
        <v>675</v>
      </c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41" t="s">
        <v>34</v>
      </c>
      <c r="B177" s="542"/>
      <c r="C177" s="543"/>
      <c r="D177" s="380">
        <f>SUM(B173:C176)</f>
        <v>4</v>
      </c>
    </row>
    <row r="178" spans="1:7" x14ac:dyDescent="0.3">
      <c r="A178" s="541" t="s">
        <v>251</v>
      </c>
      <c r="B178" s="542"/>
      <c r="C178" s="543"/>
      <c r="D178" s="21">
        <f>D177/(COUNT(B173:C176)*2)</f>
        <v>0.5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6" t="s">
        <v>65</v>
      </c>
      <c r="B180" s="547"/>
      <c r="C180" s="547"/>
      <c r="D180" s="547"/>
      <c r="E180" s="547"/>
      <c r="F180" s="547"/>
    </row>
    <row r="181" spans="1:7" ht="33" x14ac:dyDescent="0.3">
      <c r="A181" s="30" t="s">
        <v>270</v>
      </c>
      <c r="B181" s="265">
        <v>0</v>
      </c>
      <c r="C181" s="265"/>
      <c r="D181" s="430" t="s">
        <v>563</v>
      </c>
      <c r="E181" s="431" t="s">
        <v>564</v>
      </c>
      <c r="F181" s="265"/>
    </row>
    <row r="182" spans="1:7" ht="66" x14ac:dyDescent="0.3">
      <c r="A182" s="38" t="s">
        <v>181</v>
      </c>
      <c r="B182" s="265">
        <v>1</v>
      </c>
      <c r="C182" s="265"/>
      <c r="D182" s="432" t="s">
        <v>565</v>
      </c>
      <c r="E182" s="433" t="s">
        <v>566</v>
      </c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432"/>
      <c r="E183" s="433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41" t="s">
        <v>34</v>
      </c>
      <c r="B186" s="542"/>
      <c r="C186" s="543"/>
      <c r="D186" s="380">
        <f>SUM(B181:C185)</f>
        <v>7</v>
      </c>
    </row>
    <row r="187" spans="1:7" x14ac:dyDescent="0.3">
      <c r="A187" s="541" t="s">
        <v>251</v>
      </c>
      <c r="B187" s="542"/>
      <c r="C187" s="543"/>
      <c r="D187" s="21">
        <f>D186/(COUNT(B181:C185)*2)</f>
        <v>0.7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6" t="s">
        <v>177</v>
      </c>
      <c r="B189" s="547"/>
      <c r="C189" s="547"/>
      <c r="D189" s="547"/>
      <c r="E189" s="547"/>
      <c r="F189" s="547"/>
    </row>
    <row r="190" spans="1:7" x14ac:dyDescent="0.3">
      <c r="A190" s="30" t="s">
        <v>309</v>
      </c>
      <c r="B190" s="265">
        <v>2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>
        <v>2</v>
      </c>
      <c r="C192" s="265"/>
      <c r="D192" s="265"/>
      <c r="E192" s="265"/>
      <c r="F192" s="265"/>
    </row>
    <row r="193" spans="1:6" x14ac:dyDescent="0.3">
      <c r="A193" s="39" t="s">
        <v>159</v>
      </c>
      <c r="B193" s="265">
        <v>2</v>
      </c>
      <c r="C193" s="265"/>
      <c r="D193" s="265"/>
      <c r="E193" s="265"/>
      <c r="F193" s="265"/>
    </row>
    <row r="194" spans="1:6" x14ac:dyDescent="0.3">
      <c r="A194" s="541" t="s">
        <v>34</v>
      </c>
      <c r="B194" s="542"/>
      <c r="C194" s="543"/>
      <c r="D194" s="40">
        <f>SUM(B190:C193)</f>
        <v>6</v>
      </c>
    </row>
    <row r="195" spans="1:6" x14ac:dyDescent="0.3">
      <c r="A195" s="541" t="s">
        <v>251</v>
      </c>
      <c r="B195" s="542"/>
      <c r="C195" s="543"/>
      <c r="D195" s="21">
        <f>D194/(COUNT(B190:C193)*2)</f>
        <v>1</v>
      </c>
    </row>
    <row r="197" spans="1:6" ht="18" x14ac:dyDescent="0.35">
      <c r="A197" s="43" t="s">
        <v>422</v>
      </c>
      <c r="B197" s="264"/>
      <c r="C197" s="264"/>
      <c r="D197" s="104">
        <f>E197/F197</f>
        <v>0.23809523809523808</v>
      </c>
      <c r="E197" s="416">
        <f>COUNTIF('A1 Technique'!F17:F193,"ok")</f>
        <v>5</v>
      </c>
      <c r="F197" s="416">
        <f>COUNTA('A1 Technique'!F17:F193)</f>
        <v>21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184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0.86792452830188682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23"/>
      <c r="E1" s="523"/>
      <c r="F1" s="523"/>
      <c r="G1" s="52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24" t="s">
        <v>151</v>
      </c>
      <c r="B7" s="524"/>
      <c r="C7" s="524"/>
      <c r="D7" s="524"/>
      <c r="E7" s="524"/>
      <c r="F7" s="524"/>
      <c r="G7" s="111"/>
    </row>
    <row r="8" spans="1:7" ht="22.5" x14ac:dyDescent="0.45">
      <c r="A8" s="525" t="str">
        <f>'Page de garde'!D18</f>
        <v xml:space="preserve"> Béja 3</v>
      </c>
      <c r="B8" s="525"/>
      <c r="C8" s="525"/>
      <c r="D8" s="525"/>
      <c r="E8" s="525"/>
      <c r="F8" s="525"/>
      <c r="G8" s="111"/>
    </row>
    <row r="9" spans="1:7" ht="22.5" x14ac:dyDescent="0.45">
      <c r="A9" s="112" t="s">
        <v>39</v>
      </c>
      <c r="B9" s="526"/>
      <c r="C9" s="526"/>
      <c r="D9" s="526"/>
      <c r="E9" s="526"/>
      <c r="F9" s="526"/>
      <c r="G9" s="111"/>
    </row>
    <row r="10" spans="1:7" ht="22.5" x14ac:dyDescent="0.45">
      <c r="A10" s="113" t="s">
        <v>41</v>
      </c>
      <c r="B10" s="527"/>
      <c r="C10" s="527"/>
      <c r="D10" s="527"/>
      <c r="E10" s="527"/>
      <c r="F10" s="527"/>
      <c r="G10" s="111"/>
    </row>
    <row r="11" spans="1:7" ht="22.5" x14ac:dyDescent="0.45">
      <c r="A11" s="112" t="s">
        <v>40</v>
      </c>
      <c r="B11" s="522"/>
      <c r="C11" s="522"/>
      <c r="D11" s="522"/>
      <c r="E11" s="522"/>
      <c r="F11" s="522"/>
      <c r="G11" s="111"/>
    </row>
    <row r="12" spans="1:7" ht="22.5" x14ac:dyDescent="0.45">
      <c r="A12" s="112" t="s">
        <v>200</v>
      </c>
      <c r="B12" s="528" t="e">
        <f>D730</f>
        <v>#DIV/0!</v>
      </c>
      <c r="C12" s="528"/>
      <c r="D12" s="528"/>
      <c r="E12" s="528"/>
      <c r="F12" s="528"/>
      <c r="G12" s="111"/>
    </row>
    <row r="13" spans="1:7" ht="22.5" x14ac:dyDescent="0.45">
      <c r="A13" s="110"/>
      <c r="B13" s="108"/>
      <c r="C13" s="108"/>
      <c r="D13" s="523"/>
      <c r="E13" s="523"/>
      <c r="F13" s="523"/>
      <c r="G13" s="52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6" t="s">
        <v>28</v>
      </c>
      <c r="B17" s="457" t="s">
        <v>29</v>
      </c>
      <c r="C17" s="457"/>
      <c r="D17" s="457" t="s">
        <v>42</v>
      </c>
      <c r="E17" s="458" t="s">
        <v>266</v>
      </c>
      <c r="F17" s="458" t="s">
        <v>300</v>
      </c>
      <c r="G17" s="114"/>
    </row>
    <row r="18" spans="1:8" ht="16.5" customHeight="1" x14ac:dyDescent="0.4">
      <c r="A18" s="456"/>
      <c r="B18" s="118" t="s">
        <v>32</v>
      </c>
      <c r="C18" s="118" t="s">
        <v>31</v>
      </c>
      <c r="D18" s="457"/>
      <c r="E18" s="458"/>
      <c r="F18" s="45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66" t="s">
        <v>16</v>
      </c>
      <c r="B29" s="567"/>
      <c r="C29" s="567"/>
      <c r="D29" s="567"/>
      <c r="E29" s="567"/>
      <c r="F29" s="56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66" t="s">
        <v>311</v>
      </c>
      <c r="B38" s="567"/>
      <c r="C38" s="567"/>
      <c r="D38" s="567"/>
      <c r="E38" s="567"/>
      <c r="F38" s="56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4"/>
      <c r="B49" s="444"/>
      <c r="C49" s="444"/>
      <c r="D49" s="444"/>
      <c r="E49" s="444"/>
      <c r="F49" s="444"/>
      <c r="G49" s="44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6" t="s">
        <v>28</v>
      </c>
      <c r="B52" s="457" t="s">
        <v>29</v>
      </c>
      <c r="C52" s="457"/>
      <c r="D52" s="457" t="s">
        <v>42</v>
      </c>
      <c r="E52" s="458" t="s">
        <v>266</v>
      </c>
      <c r="F52" s="458" t="s">
        <v>302</v>
      </c>
      <c r="G52" s="129"/>
    </row>
    <row r="53" spans="1:7" ht="21" x14ac:dyDescent="0.4">
      <c r="A53" s="456"/>
      <c r="B53" s="118" t="s">
        <v>32</v>
      </c>
      <c r="C53" s="118" t="s">
        <v>31</v>
      </c>
      <c r="D53" s="457"/>
      <c r="E53" s="458"/>
      <c r="F53" s="45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533" t="s">
        <v>351</v>
      </c>
      <c r="B65" s="533"/>
      <c r="C65" s="533"/>
      <c r="D65" s="533"/>
      <c r="E65" s="533"/>
      <c r="F65" s="53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1"/>
      <c r="B83" s="451"/>
      <c r="C83" s="451"/>
      <c r="D83" s="451"/>
      <c r="E83" s="451"/>
      <c r="F83" s="451"/>
      <c r="G83" s="451"/>
    </row>
    <row r="84" spans="1:7" ht="45" customHeight="1" x14ac:dyDescent="0.45">
      <c r="A84" s="534" t="s">
        <v>352</v>
      </c>
      <c r="B84" s="534"/>
      <c r="C84" s="534"/>
      <c r="D84" s="534"/>
      <c r="E84" s="534"/>
      <c r="F84" s="53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7"/>
      <c r="B103" s="445"/>
      <c r="C103" s="445"/>
      <c r="D103" s="445"/>
      <c r="E103" s="445"/>
      <c r="F103" s="452"/>
      <c r="G103" s="173"/>
    </row>
    <row r="104" spans="1:7" s="80" customFormat="1" ht="46.5" customHeight="1" x14ac:dyDescent="0.4">
      <c r="A104" s="533" t="s">
        <v>353</v>
      </c>
      <c r="B104" s="533"/>
      <c r="C104" s="533"/>
      <c r="D104" s="533"/>
      <c r="E104" s="533"/>
      <c r="F104" s="53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3"/>
      <c r="B111" s="454"/>
      <c r="C111" s="454"/>
      <c r="D111" s="454"/>
      <c r="E111" s="454"/>
      <c r="F111" s="455"/>
      <c r="G111" s="129"/>
    </row>
    <row r="112" spans="1:7" s="80" customFormat="1" ht="39.75" customHeight="1" x14ac:dyDescent="0.4">
      <c r="A112" s="533" t="s">
        <v>390</v>
      </c>
      <c r="B112" s="533"/>
      <c r="C112" s="533"/>
      <c r="D112" s="533"/>
      <c r="E112" s="533"/>
      <c r="F112" s="53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5"/>
      <c r="B120" s="445"/>
      <c r="C120" s="445"/>
      <c r="D120" s="445"/>
      <c r="E120" s="445"/>
      <c r="F120" s="445"/>
      <c r="G120" s="173"/>
    </row>
    <row r="121" spans="1:7" ht="22.5" x14ac:dyDescent="0.4">
      <c r="A121" s="533" t="s">
        <v>311</v>
      </c>
      <c r="B121" s="533"/>
      <c r="C121" s="533"/>
      <c r="D121" s="533"/>
      <c r="E121" s="533"/>
      <c r="F121" s="53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6"/>
      <c r="B132" s="446"/>
      <c r="C132" s="446"/>
      <c r="D132" s="446"/>
      <c r="E132" s="446"/>
      <c r="F132" s="446"/>
      <c r="G132" s="114"/>
    </row>
    <row r="133" spans="1:16384" ht="22.5" customHeight="1" x14ac:dyDescent="0.4">
      <c r="A133" s="535" t="s">
        <v>424</v>
      </c>
      <c r="B133" s="535"/>
      <c r="C133" s="535"/>
      <c r="D133" s="535"/>
      <c r="E133" s="535"/>
      <c r="F133" s="535"/>
      <c r="G133" s="114"/>
    </row>
    <row r="134" spans="1:16384" ht="22.5" customHeight="1" x14ac:dyDescent="0.4">
      <c r="A134" s="536"/>
      <c r="B134" s="536"/>
      <c r="C134" s="536"/>
      <c r="D134" s="536"/>
      <c r="E134" s="536"/>
      <c r="F134" s="536"/>
      <c r="G134" s="114"/>
    </row>
    <row r="135" spans="1:16384" s="326" customFormat="1" ht="22.5" customHeight="1" x14ac:dyDescent="0.25">
      <c r="A135" s="456" t="s">
        <v>28</v>
      </c>
      <c r="B135" s="457" t="s">
        <v>29</v>
      </c>
      <c r="C135" s="457"/>
      <c r="D135" s="457" t="s">
        <v>42</v>
      </c>
      <c r="E135" s="458" t="s">
        <v>266</v>
      </c>
      <c r="F135" s="458" t="s">
        <v>302</v>
      </c>
    </row>
    <row r="136" spans="1:16384" s="326" customFormat="1" ht="22.5" customHeight="1" x14ac:dyDescent="0.25">
      <c r="A136" s="456"/>
      <c r="B136" s="118" t="s">
        <v>32</v>
      </c>
      <c r="C136" s="118" t="s">
        <v>31</v>
      </c>
      <c r="D136" s="457"/>
      <c r="E136" s="458"/>
      <c r="F136" s="458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7" t="s">
        <v>461</v>
      </c>
      <c r="B139" s="537"/>
      <c r="C139" s="537"/>
      <c r="D139" s="537"/>
      <c r="E139" s="537"/>
      <c r="F139" s="53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4" t="s">
        <v>350</v>
      </c>
      <c r="B147" s="484"/>
      <c r="C147" s="484"/>
      <c r="D147" s="484"/>
      <c r="E147" s="484"/>
      <c r="F147" s="48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7"/>
      <c r="B165" s="445"/>
      <c r="C165" s="445"/>
      <c r="D165" s="445"/>
      <c r="E165" s="445"/>
      <c r="F165" s="445"/>
      <c r="G165" s="114"/>
    </row>
    <row r="166" spans="1:7" ht="32.25" customHeight="1" x14ac:dyDescent="0.4">
      <c r="A166" s="537" t="s">
        <v>462</v>
      </c>
      <c r="B166" s="537"/>
      <c r="C166" s="537"/>
      <c r="D166" s="537"/>
      <c r="E166" s="537"/>
      <c r="F166" s="53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8"/>
      <c r="B176" s="449"/>
      <c r="C176" s="449"/>
      <c r="D176" s="449"/>
      <c r="E176" s="449"/>
      <c r="F176" s="449"/>
      <c r="G176" s="114"/>
    </row>
    <row r="177" spans="1:7" ht="32.25" customHeight="1" x14ac:dyDescent="0.4">
      <c r="A177" s="537" t="s">
        <v>311</v>
      </c>
      <c r="B177" s="537"/>
      <c r="C177" s="537"/>
      <c r="D177" s="537"/>
      <c r="E177" s="537"/>
      <c r="F177" s="53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85"/>
      <c r="C186" s="48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50"/>
      <c r="B188" s="450"/>
      <c r="C188" s="450"/>
      <c r="D188" s="450"/>
      <c r="E188" s="450"/>
      <c r="F188" s="45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6" t="s">
        <v>28</v>
      </c>
      <c r="B191" s="457" t="s">
        <v>29</v>
      </c>
      <c r="C191" s="457"/>
      <c r="D191" s="457" t="s">
        <v>42</v>
      </c>
      <c r="E191" s="458" t="s">
        <v>266</v>
      </c>
      <c r="F191" s="458" t="s">
        <v>302</v>
      </c>
      <c r="G191" s="114"/>
    </row>
    <row r="192" spans="1:7" ht="21" x14ac:dyDescent="0.4">
      <c r="A192" s="456"/>
      <c r="B192" s="118" t="s">
        <v>32</v>
      </c>
      <c r="C192" s="118" t="s">
        <v>31</v>
      </c>
      <c r="D192" s="457"/>
      <c r="E192" s="458"/>
      <c r="F192" s="45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70" t="s">
        <v>34</v>
      </c>
      <c r="B203" s="471"/>
      <c r="C203" s="47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4"/>
      <c r="B205" s="444"/>
      <c r="C205" s="444"/>
      <c r="D205" s="444"/>
      <c r="E205" s="444"/>
      <c r="F205" s="44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70" t="s">
        <v>34</v>
      </c>
      <c r="B227" s="471"/>
      <c r="C227" s="47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4"/>
      <c r="B229" s="444"/>
      <c r="C229" s="444"/>
      <c r="D229" s="444"/>
      <c r="E229" s="444"/>
      <c r="F229" s="44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9" t="s">
        <v>311</v>
      </c>
      <c r="B236" s="530"/>
      <c r="C236" s="530"/>
      <c r="D236" s="53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70" t="s">
        <v>34</v>
      </c>
      <c r="B245" s="471"/>
      <c r="C245" s="47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4"/>
      <c r="B250" s="444"/>
      <c r="C250" s="444"/>
      <c r="D250" s="444"/>
      <c r="E250" s="444"/>
      <c r="F250" s="44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6" t="s">
        <v>28</v>
      </c>
      <c r="B253" s="457" t="s">
        <v>29</v>
      </c>
      <c r="C253" s="457"/>
      <c r="D253" s="457" t="s">
        <v>42</v>
      </c>
      <c r="E253" s="458" t="s">
        <v>266</v>
      </c>
      <c r="F253" s="458" t="s">
        <v>302</v>
      </c>
      <c r="G253" s="129"/>
    </row>
    <row r="254" spans="1:7" ht="21" x14ac:dyDescent="0.4">
      <c r="A254" s="456"/>
      <c r="B254" s="118" t="s">
        <v>32</v>
      </c>
      <c r="C254" s="118" t="s">
        <v>31</v>
      </c>
      <c r="D254" s="457"/>
      <c r="E254" s="458"/>
      <c r="F254" s="45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70" t="s">
        <v>34</v>
      </c>
      <c r="B265" s="471"/>
      <c r="C265" s="47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8"/>
      <c r="B290" s="478"/>
      <c r="C290" s="478"/>
      <c r="D290" s="478"/>
      <c r="E290" s="478"/>
      <c r="F290" s="478"/>
      <c r="G290" s="129"/>
    </row>
    <row r="291" spans="1:7" s="80" customFormat="1" ht="31.5" customHeight="1" x14ac:dyDescent="0.4">
      <c r="A291" s="532" t="s">
        <v>311</v>
      </c>
      <c r="B291" s="532"/>
      <c r="C291" s="532"/>
      <c r="D291" s="532"/>
      <c r="E291" s="532"/>
      <c r="F291" s="53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6" t="s">
        <v>28</v>
      </c>
      <c r="B308" s="457" t="s">
        <v>29</v>
      </c>
      <c r="C308" s="457"/>
      <c r="D308" s="457" t="s">
        <v>42</v>
      </c>
      <c r="E308" s="458" t="s">
        <v>266</v>
      </c>
      <c r="F308" s="458" t="s">
        <v>302</v>
      </c>
      <c r="G308" s="129"/>
    </row>
    <row r="309" spans="1:7" ht="21" x14ac:dyDescent="0.4">
      <c r="A309" s="456"/>
      <c r="B309" s="118" t="s">
        <v>32</v>
      </c>
      <c r="C309" s="118" t="s">
        <v>31</v>
      </c>
      <c r="D309" s="457"/>
      <c r="E309" s="458"/>
      <c r="F309" s="45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9"/>
      <c r="B357" s="469"/>
      <c r="C357" s="469"/>
      <c r="D357" s="469"/>
      <c r="E357" s="469"/>
      <c r="F357" s="469"/>
      <c r="G357" s="469"/>
    </row>
    <row r="358" spans="1:7" ht="32.25" customHeight="1" x14ac:dyDescent="0.4">
      <c r="A358" s="514" t="s">
        <v>311</v>
      </c>
      <c r="B358" s="514"/>
      <c r="C358" s="514"/>
      <c r="D358" s="514"/>
      <c r="E358" s="514"/>
      <c r="F358" s="51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6" t="s">
        <v>28</v>
      </c>
      <c r="B375" s="457" t="s">
        <v>29</v>
      </c>
      <c r="C375" s="457"/>
      <c r="D375" s="457" t="s">
        <v>42</v>
      </c>
      <c r="E375" s="458" t="s">
        <v>266</v>
      </c>
      <c r="F375" s="458" t="s">
        <v>302</v>
      </c>
      <c r="G375" s="173"/>
    </row>
    <row r="376" spans="1:7" s="260" customFormat="1" ht="21" x14ac:dyDescent="0.4">
      <c r="A376" s="456"/>
      <c r="B376" s="118" t="s">
        <v>32</v>
      </c>
      <c r="C376" s="118" t="s">
        <v>31</v>
      </c>
      <c r="D376" s="457"/>
      <c r="E376" s="458"/>
      <c r="F376" s="45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12"/>
      <c r="B415" s="451"/>
      <c r="C415" s="451"/>
      <c r="D415" s="451"/>
      <c r="E415" s="451"/>
      <c r="F415" s="451"/>
      <c r="G415" s="451"/>
    </row>
    <row r="416" spans="1:7" s="260" customFormat="1" ht="24.75" x14ac:dyDescent="0.4">
      <c r="A416" s="517" t="s">
        <v>320</v>
      </c>
      <c r="B416" s="517"/>
      <c r="C416" s="517"/>
      <c r="D416" s="517"/>
      <c r="E416" s="517"/>
      <c r="F416" s="51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6" t="s">
        <v>28</v>
      </c>
      <c r="B433" s="457" t="s">
        <v>29</v>
      </c>
      <c r="C433" s="457"/>
      <c r="D433" s="457" t="s">
        <v>42</v>
      </c>
      <c r="E433" s="458" t="s">
        <v>266</v>
      </c>
      <c r="F433" s="458" t="s">
        <v>302</v>
      </c>
      <c r="G433" s="129"/>
    </row>
    <row r="434" spans="1:7" ht="21" x14ac:dyDescent="0.4">
      <c r="A434" s="456"/>
      <c r="B434" s="118" t="s">
        <v>32</v>
      </c>
      <c r="C434" s="118" t="s">
        <v>31</v>
      </c>
      <c r="D434" s="457"/>
      <c r="E434" s="458"/>
      <c r="F434" s="45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7" t="s">
        <v>311</v>
      </c>
      <c r="B464" s="517"/>
      <c r="C464" s="517"/>
      <c r="D464" s="517"/>
      <c r="E464" s="517"/>
      <c r="F464" s="51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8" t="s">
        <v>425</v>
      </c>
      <c r="B478" s="518"/>
      <c r="C478" s="518"/>
      <c r="D478" s="518"/>
      <c r="E478" s="518"/>
      <c r="F478" s="51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8" t="s">
        <v>28</v>
      </c>
      <c r="B480" s="489" t="s">
        <v>29</v>
      </c>
      <c r="C480" s="489"/>
      <c r="D480" s="489" t="s">
        <v>42</v>
      </c>
      <c r="E480" s="490" t="s">
        <v>266</v>
      </c>
      <c r="F480" s="490" t="s">
        <v>302</v>
      </c>
      <c r="G480" s="114"/>
    </row>
    <row r="481" spans="1:7" ht="21" x14ac:dyDescent="0.4">
      <c r="A481" s="488"/>
      <c r="B481" s="320" t="s">
        <v>32</v>
      </c>
      <c r="C481" s="320" t="s">
        <v>31</v>
      </c>
      <c r="D481" s="489"/>
      <c r="E481" s="490"/>
      <c r="F481" s="49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9" t="s">
        <v>52</v>
      </c>
      <c r="B483" s="479"/>
      <c r="C483" s="479"/>
      <c r="D483" s="479"/>
      <c r="E483" s="479"/>
      <c r="F483" s="479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6" t="s">
        <v>463</v>
      </c>
      <c r="B491" s="477"/>
      <c r="C491" s="477"/>
      <c r="D491" s="477"/>
      <c r="E491" s="477"/>
      <c r="F491" s="47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91" t="s">
        <v>23</v>
      </c>
      <c r="B505" s="492"/>
      <c r="C505" s="492"/>
      <c r="D505" s="492"/>
      <c r="E505" s="492"/>
      <c r="F505" s="493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501"/>
      <c r="B517" s="501"/>
      <c r="C517" s="501"/>
      <c r="D517" s="501"/>
      <c r="E517" s="501"/>
      <c r="F517" s="501"/>
      <c r="G517" s="501"/>
    </row>
    <row r="518" spans="1:7" ht="26.25" customHeight="1" x14ac:dyDescent="0.5">
      <c r="A518" s="369" t="s">
        <v>311</v>
      </c>
      <c r="B518" s="513"/>
      <c r="C518" s="513"/>
      <c r="D518" s="513"/>
      <c r="E518" s="513"/>
      <c r="F518" s="51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9" t="s">
        <v>97</v>
      </c>
      <c r="B530" s="519"/>
      <c r="C530" s="519"/>
      <c r="D530" s="519"/>
      <c r="E530" s="519"/>
      <c r="F530" s="51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94" t="s">
        <v>28</v>
      </c>
      <c r="B532" s="496" t="s">
        <v>29</v>
      </c>
      <c r="C532" s="497"/>
      <c r="D532" s="457" t="s">
        <v>42</v>
      </c>
      <c r="E532" s="458" t="s">
        <v>266</v>
      </c>
      <c r="F532" s="458" t="s">
        <v>302</v>
      </c>
      <c r="G532" s="114"/>
    </row>
    <row r="533" spans="1:7" ht="21" x14ac:dyDescent="0.4">
      <c r="A533" s="495"/>
      <c r="B533" s="315" t="s">
        <v>32</v>
      </c>
      <c r="C533" s="316" t="s">
        <v>31</v>
      </c>
      <c r="D533" s="457"/>
      <c r="E533" s="458"/>
      <c r="F533" s="45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5"/>
      <c r="D535" s="515"/>
      <c r="E535" s="515"/>
      <c r="F535" s="51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70" t="s">
        <v>34</v>
      </c>
      <c r="B542" s="471"/>
      <c r="C542" s="47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70" t="s">
        <v>33</v>
      </c>
      <c r="B543" s="471"/>
      <c r="C543" s="47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44"/>
      <c r="B544" s="444"/>
      <c r="C544" s="444"/>
      <c r="D544" s="444"/>
      <c r="E544" s="444"/>
      <c r="F544" s="44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40"/>
      <c r="B556" s="469"/>
      <c r="C556" s="469"/>
      <c r="D556" s="469"/>
      <c r="E556" s="469"/>
      <c r="F556" s="469"/>
      <c r="G556" s="469"/>
    </row>
    <row r="557" spans="1:7" ht="35.25" customHeight="1" x14ac:dyDescent="0.4">
      <c r="A557" s="371" t="s">
        <v>311</v>
      </c>
      <c r="B557" s="337"/>
      <c r="C557" s="467"/>
      <c r="D557" s="467"/>
      <c r="E557" s="467"/>
      <c r="F557" s="46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62" t="s">
        <v>34</v>
      </c>
      <c r="B566" s="462"/>
      <c r="C566" s="463"/>
      <c r="D566" s="378">
        <f>SUM(B558:C565,B546:C555)</f>
        <v>0</v>
      </c>
      <c r="E566" s="108"/>
      <c r="F566" s="114"/>
      <c r="G566" s="114"/>
    </row>
    <row r="567" spans="1:7" ht="21" x14ac:dyDescent="0.4">
      <c r="A567" s="462" t="s">
        <v>33</v>
      </c>
      <c r="B567" s="462"/>
      <c r="C567" s="46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4"/>
      <c r="B572" s="444"/>
      <c r="C572" s="444"/>
      <c r="D572" s="444"/>
      <c r="E572" s="444"/>
      <c r="F572" s="444"/>
      <c r="G572" s="114"/>
    </row>
    <row r="573" spans="1:7" ht="22.5" x14ac:dyDescent="0.45">
      <c r="A573" s="475" t="s">
        <v>19</v>
      </c>
      <c r="B573" s="475"/>
      <c r="C573" s="475"/>
      <c r="D573" s="475"/>
      <c r="E573" s="475"/>
      <c r="F573" s="47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8" t="s">
        <v>28</v>
      </c>
      <c r="B575" s="489" t="s">
        <v>29</v>
      </c>
      <c r="C575" s="489"/>
      <c r="D575" s="489" t="s">
        <v>42</v>
      </c>
      <c r="E575" s="490" t="s">
        <v>266</v>
      </c>
      <c r="F575" s="490" t="s">
        <v>302</v>
      </c>
      <c r="G575" s="114"/>
    </row>
    <row r="576" spans="1:7" ht="21" x14ac:dyDescent="0.4">
      <c r="A576" s="488"/>
      <c r="B576" s="320" t="s">
        <v>32</v>
      </c>
      <c r="C576" s="320" t="s">
        <v>31</v>
      </c>
      <c r="D576" s="489"/>
      <c r="E576" s="490"/>
      <c r="F576" s="49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02" t="s">
        <v>10</v>
      </c>
      <c r="B578" s="503"/>
      <c r="C578" s="503"/>
      <c r="D578" s="503"/>
      <c r="E578" s="503"/>
      <c r="F578" s="50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62" t="s">
        <v>34</v>
      </c>
      <c r="B588" s="462"/>
      <c r="C588" s="463"/>
      <c r="D588" s="378">
        <f>SUM(B579:C587)</f>
        <v>0</v>
      </c>
      <c r="E588" s="108"/>
      <c r="F588" s="114"/>
      <c r="G588" s="114"/>
    </row>
    <row r="589" spans="1:7" ht="21" x14ac:dyDescent="0.4">
      <c r="A589" s="462" t="s">
        <v>33</v>
      </c>
      <c r="B589" s="462"/>
      <c r="C589" s="46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5" t="s">
        <v>23</v>
      </c>
      <c r="B591" s="506"/>
      <c r="C591" s="506"/>
      <c r="D591" s="506"/>
      <c r="E591" s="506"/>
      <c r="F591" s="50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62" t="s">
        <v>34</v>
      </c>
      <c r="B606" s="462"/>
      <c r="C606" s="463"/>
      <c r="D606" s="378">
        <f>SUM(B592:C605)</f>
        <v>0</v>
      </c>
      <c r="E606" s="108"/>
      <c r="F606" s="114"/>
      <c r="G606" s="114"/>
    </row>
    <row r="607" spans="1:7" ht="21" x14ac:dyDescent="0.4">
      <c r="A607" s="462" t="s">
        <v>33</v>
      </c>
      <c r="B607" s="462"/>
      <c r="C607" s="46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64" t="s">
        <v>170</v>
      </c>
      <c r="B610" s="465"/>
      <c r="C610" s="46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5" t="s">
        <v>8</v>
      </c>
      <c r="B612" s="475"/>
      <c r="C612" s="475"/>
      <c r="D612" s="475"/>
      <c r="E612" s="475"/>
      <c r="F612" s="47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6" t="s">
        <v>28</v>
      </c>
      <c r="B614" s="457" t="s">
        <v>29</v>
      </c>
      <c r="C614" s="457"/>
      <c r="D614" s="457" t="s">
        <v>42</v>
      </c>
      <c r="E614" s="458" t="s">
        <v>266</v>
      </c>
      <c r="F614" s="458" t="s">
        <v>302</v>
      </c>
      <c r="G614" s="114"/>
    </row>
    <row r="615" spans="1:7" ht="18.75" customHeight="1" x14ac:dyDescent="0.4">
      <c r="A615" s="456"/>
      <c r="B615" s="118" t="s">
        <v>32</v>
      </c>
      <c r="C615" s="118" t="s">
        <v>31</v>
      </c>
      <c r="D615" s="457"/>
      <c r="E615" s="458"/>
      <c r="F615" s="45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3"/>
      <c r="D617" s="473"/>
      <c r="E617" s="473"/>
      <c r="F617" s="47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2" t="s">
        <v>34</v>
      </c>
      <c r="B627" s="462"/>
      <c r="C627" s="462"/>
      <c r="D627" s="378">
        <f>SUM(B618:C626)</f>
        <v>0</v>
      </c>
      <c r="E627" s="499"/>
      <c r="F627" s="478"/>
      <c r="G627" s="129"/>
    </row>
    <row r="628" spans="1:7" ht="21" x14ac:dyDescent="0.4">
      <c r="A628" s="462" t="s">
        <v>33</v>
      </c>
      <c r="B628" s="462"/>
      <c r="C628" s="462"/>
      <c r="D628" s="388" t="e">
        <f>D627/(COUNT(B618:C626)*2)</f>
        <v>#DIV/0!</v>
      </c>
      <c r="E628" s="500"/>
      <c r="F628" s="501"/>
      <c r="G628" s="129"/>
    </row>
    <row r="629" spans="1:7" ht="21" x14ac:dyDescent="0.4">
      <c r="A629" s="325"/>
      <c r="B629" s="135"/>
      <c r="C629" s="498"/>
      <c r="D629" s="498"/>
      <c r="E629" s="498"/>
      <c r="F629" s="49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70" t="s">
        <v>34</v>
      </c>
      <c r="B639" s="471"/>
      <c r="C639" s="47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3"/>
      <c r="D642" s="473"/>
      <c r="E642" s="473"/>
      <c r="F642" s="47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70" t="s">
        <v>34</v>
      </c>
      <c r="B650" s="471"/>
      <c r="C650" s="47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7"/>
      <c r="B652" s="487"/>
      <c r="C652" s="487"/>
      <c r="D652" s="487"/>
      <c r="E652" s="487"/>
      <c r="F652" s="487"/>
      <c r="G652" s="487"/>
    </row>
    <row r="653" spans="1:16382" ht="24.75" x14ac:dyDescent="0.4">
      <c r="A653" s="363" t="s">
        <v>26</v>
      </c>
      <c r="B653" s="473"/>
      <c r="C653" s="473"/>
      <c r="D653" s="473"/>
      <c r="E653" s="473"/>
      <c r="F653" s="47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8" t="s">
        <v>311</v>
      </c>
      <c r="B661" s="509"/>
      <c r="C661" s="509"/>
      <c r="D661" s="509"/>
      <c r="E661" s="509"/>
      <c r="F661" s="51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5" t="s">
        <v>356</v>
      </c>
      <c r="B676" s="475"/>
      <c r="C676" s="475"/>
      <c r="D676" s="475"/>
      <c r="E676" s="475"/>
      <c r="F676" s="47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6" t="s">
        <v>28</v>
      </c>
      <c r="B678" s="457" t="s">
        <v>29</v>
      </c>
      <c r="C678" s="457"/>
      <c r="D678" s="457" t="s">
        <v>42</v>
      </c>
      <c r="E678" s="458" t="s">
        <v>266</v>
      </c>
      <c r="F678" s="458" t="s">
        <v>302</v>
      </c>
      <c r="G678" s="129"/>
    </row>
    <row r="679" spans="1:7" ht="21" x14ac:dyDescent="0.4">
      <c r="A679" s="456"/>
      <c r="B679" s="118" t="s">
        <v>32</v>
      </c>
      <c r="C679" s="118" t="s">
        <v>31</v>
      </c>
      <c r="D679" s="457"/>
      <c r="E679" s="458"/>
      <c r="F679" s="45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11" t="s">
        <v>459</v>
      </c>
      <c r="B704" s="511"/>
      <c r="C704" s="511"/>
      <c r="D704" s="511"/>
      <c r="E704" s="511"/>
      <c r="F704" s="51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82" t="s">
        <v>28</v>
      </c>
      <c r="B706" s="496" t="s">
        <v>29</v>
      </c>
      <c r="C706" s="496"/>
      <c r="D706" s="457" t="s">
        <v>42</v>
      </c>
      <c r="E706" s="458" t="s">
        <v>266</v>
      </c>
      <c r="F706" s="458" t="s">
        <v>302</v>
      </c>
      <c r="G706" s="274"/>
    </row>
    <row r="707" spans="1:7" ht="21" x14ac:dyDescent="0.4">
      <c r="A707" s="483"/>
      <c r="B707" s="383" t="s">
        <v>32</v>
      </c>
      <c r="C707" s="383" t="s">
        <v>31</v>
      </c>
      <c r="D707" s="457"/>
      <c r="E707" s="458"/>
      <c r="F707" s="45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9" t="s">
        <v>306</v>
      </c>
      <c r="B709" s="460"/>
      <c r="C709" s="460"/>
      <c r="D709" s="460"/>
      <c r="E709" s="460"/>
      <c r="F709" s="461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80"/>
      <c r="C715" s="48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80"/>
      <c r="C716" s="48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9" t="s">
        <v>307</v>
      </c>
      <c r="B718" s="460"/>
      <c r="C718" s="460"/>
      <c r="D718" s="460"/>
      <c r="E718" s="460"/>
      <c r="F718" s="461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61"/>
      <c r="E1" s="561"/>
      <c r="F1" s="561"/>
      <c r="G1" s="561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62" t="s">
        <v>46</v>
      </c>
      <c r="B6" s="562"/>
      <c r="C6" s="562"/>
      <c r="D6" s="562"/>
      <c r="E6" s="562"/>
      <c r="F6" s="562"/>
      <c r="G6" s="92"/>
    </row>
    <row r="7" spans="1:7" s="258" customFormat="1" ht="21.75" customHeight="1" x14ac:dyDescent="0.5">
      <c r="A7" s="563" t="str">
        <f>'Page de garde'!D18</f>
        <v xml:space="preserve"> Béja 3</v>
      </c>
      <c r="B7" s="563"/>
      <c r="C7" s="563"/>
      <c r="D7" s="563"/>
      <c r="E7" s="563"/>
      <c r="F7" s="563"/>
      <c r="G7" s="92"/>
    </row>
    <row r="8" spans="1:7" s="258" customFormat="1" ht="24.75" x14ac:dyDescent="0.5">
      <c r="A8" s="4" t="s">
        <v>39</v>
      </c>
      <c r="B8" s="564" t="str">
        <f>'A1 Exploitation'!B9:F9</f>
        <v>Dr Raja Bouhalfaya</v>
      </c>
      <c r="C8" s="564"/>
      <c r="D8" s="564"/>
      <c r="E8" s="564"/>
      <c r="F8" s="564"/>
      <c r="G8" s="92"/>
    </row>
    <row r="9" spans="1:7" s="258" customFormat="1" ht="24.75" x14ac:dyDescent="0.5">
      <c r="A9" s="5" t="s">
        <v>41</v>
      </c>
      <c r="B9" s="565" t="str">
        <f>'A1 Exploitation'!B10:F10</f>
        <v>Directeur du magasin et chefs rayons</v>
      </c>
      <c r="C9" s="565"/>
      <c r="D9" s="565"/>
      <c r="E9" s="565"/>
      <c r="F9" s="565"/>
      <c r="G9" s="92"/>
    </row>
    <row r="10" spans="1:7" s="258" customFormat="1" ht="24.75" x14ac:dyDescent="0.5">
      <c r="A10" s="4" t="s">
        <v>40</v>
      </c>
      <c r="B10" s="560">
        <f>'A1 Exploitation'!B11:F11</f>
        <v>43518</v>
      </c>
      <c r="C10" s="560"/>
      <c r="D10" s="560"/>
      <c r="E10" s="560"/>
      <c r="F10" s="560"/>
      <c r="G10" s="92"/>
    </row>
    <row r="11" spans="1:7" s="258" customFormat="1" ht="24.75" x14ac:dyDescent="0.5">
      <c r="A11" s="4" t="s">
        <v>250</v>
      </c>
      <c r="B11" s="557" t="e">
        <f>D199</f>
        <v>#DIV/0!</v>
      </c>
      <c r="C11" s="557"/>
      <c r="D11" s="557"/>
      <c r="E11" s="557"/>
      <c r="F11" s="557"/>
      <c r="G11" s="92"/>
    </row>
    <row r="12" spans="1:7" s="258" customFormat="1" ht="22.5" x14ac:dyDescent="0.45">
      <c r="A12" s="1"/>
      <c r="D12" s="523"/>
      <c r="E12" s="523"/>
      <c r="F12" s="523"/>
      <c r="G12" s="523"/>
    </row>
    <row r="13" spans="1:7" s="258" customFormat="1" ht="11.25" customHeight="1" x14ac:dyDescent="0.3">
      <c r="A13" s="558" t="s">
        <v>28</v>
      </c>
      <c r="B13" s="559" t="s">
        <v>29</v>
      </c>
      <c r="C13" s="559"/>
      <c r="D13" s="559" t="s">
        <v>42</v>
      </c>
      <c r="E13" s="559" t="s">
        <v>160</v>
      </c>
      <c r="F13" s="559" t="s">
        <v>161</v>
      </c>
      <c r="G13" s="80"/>
    </row>
    <row r="14" spans="1:7" s="258" customFormat="1" ht="12.75" customHeight="1" x14ac:dyDescent="0.3">
      <c r="A14" s="558"/>
      <c r="B14" s="22" t="s">
        <v>32</v>
      </c>
      <c r="C14" s="22" t="s">
        <v>31</v>
      </c>
      <c r="D14" s="559"/>
      <c r="E14" s="559"/>
      <c r="F14" s="559"/>
      <c r="G14" s="94"/>
    </row>
    <row r="15" spans="1:7" x14ac:dyDescent="0.3">
      <c r="A15" s="548"/>
      <c r="B15" s="549"/>
      <c r="C15" s="549"/>
      <c r="D15" s="549"/>
      <c r="E15" s="549"/>
      <c r="F15" s="549"/>
    </row>
    <row r="16" spans="1:7" ht="19.5" x14ac:dyDescent="0.4">
      <c r="A16" s="552" t="s">
        <v>0</v>
      </c>
      <c r="B16" s="553"/>
      <c r="C16" s="553"/>
      <c r="D16" s="553"/>
      <c r="E16" s="553"/>
      <c r="F16" s="55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54" t="s">
        <v>34</v>
      </c>
      <c r="B22" s="550"/>
      <c r="C22" s="551"/>
      <c r="D22" s="381">
        <f>SUM(B17:C21)</f>
        <v>0</v>
      </c>
    </row>
    <row r="23" spans="1:7" x14ac:dyDescent="0.3">
      <c r="A23" s="541" t="s">
        <v>251</v>
      </c>
      <c r="B23" s="542"/>
      <c r="C23" s="54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6" t="s">
        <v>4</v>
      </c>
      <c r="B25" s="547"/>
      <c r="C25" s="547"/>
      <c r="D25" s="547"/>
      <c r="E25" s="547"/>
      <c r="F25" s="547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41" t="s">
        <v>34</v>
      </c>
      <c r="B33" s="542"/>
      <c r="C33" s="543"/>
      <c r="D33" s="380">
        <f>SUM(B26:C32)</f>
        <v>0</v>
      </c>
    </row>
    <row r="34" spans="1:7" x14ac:dyDescent="0.3">
      <c r="A34" s="541" t="s">
        <v>251</v>
      </c>
      <c r="B34" s="542"/>
      <c r="C34" s="54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6" t="s">
        <v>180</v>
      </c>
      <c r="B36" s="547"/>
      <c r="C36" s="547"/>
      <c r="D36" s="547"/>
      <c r="E36" s="547"/>
      <c r="F36" s="547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41" t="s">
        <v>34</v>
      </c>
      <c r="B42" s="542"/>
      <c r="C42" s="543"/>
      <c r="D42" s="380">
        <f>SUM(B37:C41)</f>
        <v>0</v>
      </c>
      <c r="E42" s="259"/>
      <c r="F42" s="259"/>
      <c r="G42" s="93"/>
    </row>
    <row r="43" spans="1:7" s="10" customFormat="1" x14ac:dyDescent="0.3">
      <c r="A43" s="541" t="s">
        <v>251</v>
      </c>
      <c r="B43" s="542"/>
      <c r="C43" s="54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55" t="s">
        <v>19</v>
      </c>
      <c r="B45" s="556"/>
      <c r="C45" s="556"/>
      <c r="D45" s="556"/>
      <c r="E45" s="556"/>
      <c r="F45" s="55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41" t="s">
        <v>34</v>
      </c>
      <c r="B52" s="542"/>
      <c r="C52" s="543"/>
      <c r="D52" s="380">
        <f>SUM(B46:C51)</f>
        <v>0</v>
      </c>
    </row>
    <row r="53" spans="1:7" x14ac:dyDescent="0.3">
      <c r="A53" s="541" t="s">
        <v>251</v>
      </c>
      <c r="B53" s="542"/>
      <c r="C53" s="54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6" t="s">
        <v>8</v>
      </c>
      <c r="B55" s="547"/>
      <c r="C55" s="547"/>
      <c r="D55" s="547"/>
      <c r="E55" s="547"/>
      <c r="F55" s="547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41" t="s">
        <v>34</v>
      </c>
      <c r="B63" s="542"/>
      <c r="C63" s="543"/>
      <c r="D63" s="380">
        <f>SUM(B56:C62)</f>
        <v>0</v>
      </c>
    </row>
    <row r="64" spans="1:7" x14ac:dyDescent="0.3">
      <c r="A64" s="541" t="s">
        <v>251</v>
      </c>
      <c r="B64" s="542"/>
      <c r="C64" s="54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6" t="s">
        <v>111</v>
      </c>
      <c r="B66" s="547"/>
      <c r="C66" s="547"/>
      <c r="D66" s="547"/>
      <c r="E66" s="547"/>
      <c r="F66" s="547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41" t="s">
        <v>34</v>
      </c>
      <c r="B84" s="542"/>
      <c r="C84" s="543"/>
      <c r="D84" s="380">
        <f>SUM(B67:C83)</f>
        <v>0</v>
      </c>
    </row>
    <row r="85" spans="1:7" x14ac:dyDescent="0.3">
      <c r="A85" s="541" t="s">
        <v>251</v>
      </c>
      <c r="B85" s="542"/>
      <c r="C85" s="54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6" t="s">
        <v>172</v>
      </c>
      <c r="B87" s="547"/>
      <c r="C87" s="547"/>
      <c r="D87" s="547"/>
      <c r="E87" s="547"/>
      <c r="F87" s="547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41" t="s">
        <v>34</v>
      </c>
      <c r="B102" s="542"/>
      <c r="C102" s="543"/>
      <c r="D102" s="380">
        <f>SUM(B88:C101)</f>
        <v>0</v>
      </c>
    </row>
    <row r="103" spans="1:7" x14ac:dyDescent="0.3">
      <c r="A103" s="541" t="s">
        <v>251</v>
      </c>
      <c r="B103" s="542"/>
      <c r="C103" s="54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6" t="s">
        <v>173</v>
      </c>
      <c r="B106" s="547"/>
      <c r="C106" s="547"/>
      <c r="D106" s="547"/>
      <c r="E106" s="547"/>
      <c r="F106" s="547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41" t="s">
        <v>34</v>
      </c>
      <c r="B118" s="542"/>
      <c r="C118" s="54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41" t="s">
        <v>251</v>
      </c>
      <c r="B119" s="542"/>
      <c r="C119" s="54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6" t="s">
        <v>156</v>
      </c>
      <c r="B121" s="547"/>
      <c r="C121" s="547"/>
      <c r="D121" s="547"/>
      <c r="E121" s="547"/>
      <c r="F121" s="547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41" t="s">
        <v>34</v>
      </c>
      <c r="B133" s="542"/>
      <c r="C133" s="543"/>
      <c r="D133" s="380">
        <f>SUM(B122:C132)</f>
        <v>0</v>
      </c>
    </row>
    <row r="134" spans="1:7" x14ac:dyDescent="0.3">
      <c r="A134" s="541" t="s">
        <v>251</v>
      </c>
      <c r="B134" s="542"/>
      <c r="C134" s="54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6" t="s">
        <v>61</v>
      </c>
      <c r="B136" s="547"/>
      <c r="C136" s="547"/>
      <c r="D136" s="547"/>
      <c r="E136" s="547"/>
      <c r="F136" s="547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41" t="s">
        <v>34</v>
      </c>
      <c r="B149" s="542"/>
      <c r="C149" s="543"/>
      <c r="D149" s="380">
        <f>SUM(B137:C148)</f>
        <v>0</v>
      </c>
    </row>
    <row r="150" spans="1:7" x14ac:dyDescent="0.3">
      <c r="A150" s="541" t="s">
        <v>251</v>
      </c>
      <c r="B150" s="542"/>
      <c r="C150" s="54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6" t="s">
        <v>178</v>
      </c>
      <c r="B152" s="547"/>
      <c r="C152" s="547"/>
      <c r="D152" s="547"/>
      <c r="E152" s="547"/>
      <c r="F152" s="547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41" t="s">
        <v>34</v>
      </c>
      <c r="B161" s="550"/>
      <c r="C161" s="551"/>
      <c r="D161" s="381">
        <f>SUM(B153:C160)</f>
        <v>0</v>
      </c>
    </row>
    <row r="162" spans="1:7" x14ac:dyDescent="0.3">
      <c r="A162" s="541" t="s">
        <v>251</v>
      </c>
      <c r="B162" s="542"/>
      <c r="C162" s="54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6" t="s">
        <v>64</v>
      </c>
      <c r="B164" s="547"/>
      <c r="C164" s="547"/>
      <c r="D164" s="547"/>
      <c r="E164" s="547"/>
      <c r="F164" s="547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41" t="s">
        <v>34</v>
      </c>
      <c r="B169" s="542"/>
      <c r="C169" s="543"/>
      <c r="D169" s="380">
        <f>SUM(B165:C168)</f>
        <v>0</v>
      </c>
    </row>
    <row r="170" spans="1:7" x14ac:dyDescent="0.3">
      <c r="A170" s="541" t="s">
        <v>251</v>
      </c>
      <c r="B170" s="542"/>
      <c r="C170" s="54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41" t="s">
        <v>34</v>
      </c>
      <c r="B177" s="542"/>
      <c r="C177" s="543"/>
      <c r="D177" s="380">
        <f>SUM(B173:C176)</f>
        <v>0</v>
      </c>
    </row>
    <row r="178" spans="1:7" x14ac:dyDescent="0.3">
      <c r="A178" s="541" t="s">
        <v>251</v>
      </c>
      <c r="B178" s="542"/>
      <c r="C178" s="54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6" t="s">
        <v>65</v>
      </c>
      <c r="B180" s="547"/>
      <c r="C180" s="547"/>
      <c r="D180" s="547"/>
      <c r="E180" s="547"/>
      <c r="F180" s="547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41" t="s">
        <v>34</v>
      </c>
      <c r="B186" s="542"/>
      <c r="C186" s="543"/>
      <c r="D186" s="380">
        <f>SUM(B181:C185)</f>
        <v>0</v>
      </c>
    </row>
    <row r="187" spans="1:7" x14ac:dyDescent="0.3">
      <c r="A187" s="541" t="s">
        <v>251</v>
      </c>
      <c r="B187" s="542"/>
      <c r="C187" s="54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6" t="s">
        <v>177</v>
      </c>
      <c r="B189" s="547"/>
      <c r="C189" s="547"/>
      <c r="D189" s="547"/>
      <c r="E189" s="547"/>
      <c r="F189" s="547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41" t="s">
        <v>34</v>
      </c>
      <c r="B194" s="542"/>
      <c r="C194" s="543"/>
      <c r="D194" s="40">
        <f>SUM(B190:C193)</f>
        <v>0</v>
      </c>
    </row>
    <row r="195" spans="1:6" x14ac:dyDescent="0.3">
      <c r="A195" s="541" t="s">
        <v>251</v>
      </c>
      <c r="B195" s="542"/>
      <c r="C195" s="54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6" zoomScale="60" zoomScaleNormal="100" workbookViewId="0">
      <selection activeCell="B92" sqref="B92:B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23"/>
      <c r="E1" s="523"/>
      <c r="F1" s="523"/>
      <c r="G1" s="52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24" t="s">
        <v>151</v>
      </c>
      <c r="B7" s="524"/>
      <c r="C7" s="524"/>
      <c r="D7" s="524"/>
      <c r="E7" s="524"/>
      <c r="F7" s="524"/>
      <c r="G7" s="111"/>
    </row>
    <row r="8" spans="1:7" ht="22.5" x14ac:dyDescent="0.45">
      <c r="A8" s="525" t="str">
        <f>'Page de garde'!D18</f>
        <v xml:space="preserve"> Béja 3</v>
      </c>
      <c r="B8" s="525"/>
      <c r="C8" s="525"/>
      <c r="D8" s="525"/>
      <c r="E8" s="525"/>
      <c r="F8" s="525"/>
      <c r="G8" s="111"/>
    </row>
    <row r="9" spans="1:7" ht="22.5" x14ac:dyDescent="0.45">
      <c r="A9" s="112" t="s">
        <v>39</v>
      </c>
      <c r="B9" s="526"/>
      <c r="C9" s="526"/>
      <c r="D9" s="526"/>
      <c r="E9" s="526"/>
      <c r="F9" s="526"/>
      <c r="G9" s="111"/>
    </row>
    <row r="10" spans="1:7" ht="22.5" x14ac:dyDescent="0.45">
      <c r="A10" s="113" t="s">
        <v>41</v>
      </c>
      <c r="B10" s="527"/>
      <c r="C10" s="527"/>
      <c r="D10" s="527"/>
      <c r="E10" s="527"/>
      <c r="F10" s="527"/>
      <c r="G10" s="111"/>
    </row>
    <row r="11" spans="1:7" ht="22.5" x14ac:dyDescent="0.45">
      <c r="A11" s="112" t="s">
        <v>40</v>
      </c>
      <c r="B11" s="522"/>
      <c r="C11" s="522"/>
      <c r="D11" s="522"/>
      <c r="E11" s="522"/>
      <c r="F11" s="522"/>
      <c r="G11" s="111"/>
    </row>
    <row r="12" spans="1:7" ht="22.5" x14ac:dyDescent="0.45">
      <c r="A12" s="112" t="s">
        <v>200</v>
      </c>
      <c r="B12" s="528" t="e">
        <f>D730</f>
        <v>#DIV/0!</v>
      </c>
      <c r="C12" s="528"/>
      <c r="D12" s="528"/>
      <c r="E12" s="528"/>
      <c r="F12" s="528"/>
      <c r="G12" s="111"/>
    </row>
    <row r="13" spans="1:7" ht="22.5" x14ac:dyDescent="0.45">
      <c r="A13" s="110"/>
      <c r="B13" s="108"/>
      <c r="C13" s="108"/>
      <c r="D13" s="523"/>
      <c r="E13" s="523"/>
      <c r="F13" s="523"/>
      <c r="G13" s="52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6" t="s">
        <v>28</v>
      </c>
      <c r="B17" s="457" t="s">
        <v>29</v>
      </c>
      <c r="C17" s="457"/>
      <c r="D17" s="457" t="s">
        <v>42</v>
      </c>
      <c r="E17" s="458" t="s">
        <v>266</v>
      </c>
      <c r="F17" s="458" t="s">
        <v>300</v>
      </c>
      <c r="G17" s="114"/>
    </row>
    <row r="18" spans="1:8" ht="16.5" customHeight="1" x14ac:dyDescent="0.4">
      <c r="A18" s="456"/>
      <c r="B18" s="118" t="s">
        <v>32</v>
      </c>
      <c r="C18" s="118" t="s">
        <v>31</v>
      </c>
      <c r="D18" s="457"/>
      <c r="E18" s="458"/>
      <c r="F18" s="45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66" t="s">
        <v>16</v>
      </c>
      <c r="B29" s="567"/>
      <c r="C29" s="567"/>
      <c r="D29" s="567"/>
      <c r="E29" s="567"/>
      <c r="F29" s="56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66" t="s">
        <v>311</v>
      </c>
      <c r="B38" s="567"/>
      <c r="C38" s="567"/>
      <c r="D38" s="567"/>
      <c r="E38" s="567"/>
      <c r="F38" s="56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4"/>
      <c r="B49" s="444"/>
      <c r="C49" s="444"/>
      <c r="D49" s="444"/>
      <c r="E49" s="444"/>
      <c r="F49" s="444"/>
      <c r="G49" s="44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6" t="s">
        <v>28</v>
      </c>
      <c r="B52" s="457" t="s">
        <v>29</v>
      </c>
      <c r="C52" s="457"/>
      <c r="D52" s="457" t="s">
        <v>42</v>
      </c>
      <c r="E52" s="458" t="s">
        <v>266</v>
      </c>
      <c r="F52" s="458" t="s">
        <v>302</v>
      </c>
      <c r="G52" s="129"/>
    </row>
    <row r="53" spans="1:7" ht="21" x14ac:dyDescent="0.4">
      <c r="A53" s="456"/>
      <c r="B53" s="118" t="s">
        <v>32</v>
      </c>
      <c r="C53" s="118" t="s">
        <v>31</v>
      </c>
      <c r="D53" s="457"/>
      <c r="E53" s="458"/>
      <c r="F53" s="45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533" t="s">
        <v>351</v>
      </c>
      <c r="B65" s="533"/>
      <c r="C65" s="533"/>
      <c r="D65" s="533"/>
      <c r="E65" s="533"/>
      <c r="F65" s="53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1"/>
      <c r="B83" s="451"/>
      <c r="C83" s="451"/>
      <c r="D83" s="451"/>
      <c r="E83" s="451"/>
      <c r="F83" s="451"/>
      <c r="G83" s="451"/>
    </row>
    <row r="84" spans="1:7" ht="45" customHeight="1" x14ac:dyDescent="0.45">
      <c r="A84" s="534" t="s">
        <v>352</v>
      </c>
      <c r="B84" s="534"/>
      <c r="C84" s="534"/>
      <c r="D84" s="534"/>
      <c r="E84" s="534"/>
      <c r="F84" s="53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7"/>
      <c r="B103" s="445"/>
      <c r="C103" s="445"/>
      <c r="D103" s="445"/>
      <c r="E103" s="445"/>
      <c r="F103" s="452"/>
      <c r="G103" s="173"/>
    </row>
    <row r="104" spans="1:7" s="80" customFormat="1" ht="46.5" customHeight="1" x14ac:dyDescent="0.4">
      <c r="A104" s="533" t="s">
        <v>353</v>
      </c>
      <c r="B104" s="533"/>
      <c r="C104" s="533"/>
      <c r="D104" s="533"/>
      <c r="E104" s="533"/>
      <c r="F104" s="53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3"/>
      <c r="B111" s="454"/>
      <c r="C111" s="454"/>
      <c r="D111" s="454"/>
      <c r="E111" s="454"/>
      <c r="F111" s="455"/>
      <c r="G111" s="129"/>
    </row>
    <row r="112" spans="1:7" s="80" customFormat="1" ht="39.75" customHeight="1" x14ac:dyDescent="0.4">
      <c r="A112" s="533" t="s">
        <v>390</v>
      </c>
      <c r="B112" s="533"/>
      <c r="C112" s="533"/>
      <c r="D112" s="533"/>
      <c r="E112" s="533"/>
      <c r="F112" s="53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5"/>
      <c r="B120" s="445"/>
      <c r="C120" s="445"/>
      <c r="D120" s="445"/>
      <c r="E120" s="445"/>
      <c r="F120" s="445"/>
      <c r="G120" s="173"/>
    </row>
    <row r="121" spans="1:7" ht="22.5" x14ac:dyDescent="0.4">
      <c r="A121" s="533" t="s">
        <v>311</v>
      </c>
      <c r="B121" s="533"/>
      <c r="C121" s="533"/>
      <c r="D121" s="533"/>
      <c r="E121" s="533"/>
      <c r="F121" s="53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6"/>
      <c r="B132" s="446"/>
      <c r="C132" s="446"/>
      <c r="D132" s="446"/>
      <c r="E132" s="446"/>
      <c r="F132" s="446"/>
      <c r="G132" s="114"/>
    </row>
    <row r="133" spans="1:16384" ht="22.5" customHeight="1" x14ac:dyDescent="0.4">
      <c r="A133" s="535" t="s">
        <v>424</v>
      </c>
      <c r="B133" s="535"/>
      <c r="C133" s="535"/>
      <c r="D133" s="535"/>
      <c r="E133" s="535"/>
      <c r="F133" s="535"/>
      <c r="G133" s="114"/>
    </row>
    <row r="134" spans="1:16384" ht="22.5" customHeight="1" x14ac:dyDescent="0.4">
      <c r="A134" s="536"/>
      <c r="B134" s="536"/>
      <c r="C134" s="536"/>
      <c r="D134" s="536"/>
      <c r="E134" s="536"/>
      <c r="F134" s="536"/>
      <c r="G134" s="114"/>
    </row>
    <row r="135" spans="1:16384" s="326" customFormat="1" ht="22.5" customHeight="1" x14ac:dyDescent="0.25">
      <c r="A135" s="456" t="s">
        <v>28</v>
      </c>
      <c r="B135" s="457" t="s">
        <v>29</v>
      </c>
      <c r="C135" s="457"/>
      <c r="D135" s="457" t="s">
        <v>42</v>
      </c>
      <c r="E135" s="458" t="s">
        <v>266</v>
      </c>
      <c r="F135" s="458" t="s">
        <v>302</v>
      </c>
    </row>
    <row r="136" spans="1:16384" s="326" customFormat="1" ht="22.5" customHeight="1" x14ac:dyDescent="0.25">
      <c r="A136" s="456"/>
      <c r="B136" s="118" t="s">
        <v>32</v>
      </c>
      <c r="C136" s="118" t="s">
        <v>31</v>
      </c>
      <c r="D136" s="457"/>
      <c r="E136" s="458"/>
      <c r="F136" s="458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7" t="s">
        <v>461</v>
      </c>
      <c r="B139" s="537"/>
      <c r="C139" s="537"/>
      <c r="D139" s="537"/>
      <c r="E139" s="537"/>
      <c r="F139" s="53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4" t="s">
        <v>350</v>
      </c>
      <c r="B147" s="484"/>
      <c r="C147" s="484"/>
      <c r="D147" s="484"/>
      <c r="E147" s="484"/>
      <c r="F147" s="48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7"/>
      <c r="B165" s="445"/>
      <c r="C165" s="445"/>
      <c r="D165" s="445"/>
      <c r="E165" s="445"/>
      <c r="F165" s="445"/>
      <c r="G165" s="114"/>
    </row>
    <row r="166" spans="1:7" ht="32.25" customHeight="1" x14ac:dyDescent="0.4">
      <c r="A166" s="537" t="s">
        <v>462</v>
      </c>
      <c r="B166" s="537"/>
      <c r="C166" s="537"/>
      <c r="D166" s="537"/>
      <c r="E166" s="537"/>
      <c r="F166" s="53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8"/>
      <c r="B176" s="449"/>
      <c r="C176" s="449"/>
      <c r="D176" s="449"/>
      <c r="E176" s="449"/>
      <c r="F176" s="449"/>
      <c r="G176" s="114"/>
    </row>
    <row r="177" spans="1:7" ht="32.25" customHeight="1" x14ac:dyDescent="0.4">
      <c r="A177" s="537" t="s">
        <v>311</v>
      </c>
      <c r="B177" s="537"/>
      <c r="C177" s="537"/>
      <c r="D177" s="537"/>
      <c r="E177" s="537"/>
      <c r="F177" s="53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85"/>
      <c r="C186" s="48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50"/>
      <c r="B188" s="450"/>
      <c r="C188" s="450"/>
      <c r="D188" s="450"/>
      <c r="E188" s="450"/>
      <c r="F188" s="45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6" t="s">
        <v>28</v>
      </c>
      <c r="B191" s="457" t="s">
        <v>29</v>
      </c>
      <c r="C191" s="457"/>
      <c r="D191" s="457" t="s">
        <v>42</v>
      </c>
      <c r="E191" s="458" t="s">
        <v>266</v>
      </c>
      <c r="F191" s="458" t="s">
        <v>302</v>
      </c>
      <c r="G191" s="114"/>
    </row>
    <row r="192" spans="1:7" ht="21" x14ac:dyDescent="0.4">
      <c r="A192" s="456"/>
      <c r="B192" s="118" t="s">
        <v>32</v>
      </c>
      <c r="C192" s="118" t="s">
        <v>31</v>
      </c>
      <c r="D192" s="457"/>
      <c r="E192" s="458"/>
      <c r="F192" s="45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70" t="s">
        <v>34</v>
      </c>
      <c r="B203" s="471"/>
      <c r="C203" s="47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4"/>
      <c r="B205" s="444"/>
      <c r="C205" s="444"/>
      <c r="D205" s="444"/>
      <c r="E205" s="444"/>
      <c r="F205" s="44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70" t="s">
        <v>34</v>
      </c>
      <c r="B227" s="471"/>
      <c r="C227" s="47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4"/>
      <c r="B229" s="444"/>
      <c r="C229" s="444"/>
      <c r="D229" s="444"/>
      <c r="E229" s="444"/>
      <c r="F229" s="44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9" t="s">
        <v>311</v>
      </c>
      <c r="B236" s="530"/>
      <c r="C236" s="530"/>
      <c r="D236" s="53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70" t="s">
        <v>34</v>
      </c>
      <c r="B245" s="471"/>
      <c r="C245" s="47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4"/>
      <c r="B250" s="444"/>
      <c r="C250" s="444"/>
      <c r="D250" s="444"/>
      <c r="E250" s="444"/>
      <c r="F250" s="44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6" t="s">
        <v>28</v>
      </c>
      <c r="B253" s="457" t="s">
        <v>29</v>
      </c>
      <c r="C253" s="457"/>
      <c r="D253" s="457" t="s">
        <v>42</v>
      </c>
      <c r="E253" s="458" t="s">
        <v>266</v>
      </c>
      <c r="F253" s="458" t="s">
        <v>302</v>
      </c>
      <c r="G253" s="129"/>
    </row>
    <row r="254" spans="1:7" ht="21" x14ac:dyDescent="0.4">
      <c r="A254" s="456"/>
      <c r="B254" s="118" t="s">
        <v>32</v>
      </c>
      <c r="C254" s="118" t="s">
        <v>31</v>
      </c>
      <c r="D254" s="457"/>
      <c r="E254" s="458"/>
      <c r="F254" s="45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70" t="s">
        <v>34</v>
      </c>
      <c r="B265" s="471"/>
      <c r="C265" s="47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8"/>
      <c r="B290" s="478"/>
      <c r="C290" s="478"/>
      <c r="D290" s="478"/>
      <c r="E290" s="478"/>
      <c r="F290" s="478"/>
      <c r="G290" s="129"/>
    </row>
    <row r="291" spans="1:7" s="80" customFormat="1" ht="31.5" customHeight="1" x14ac:dyDescent="0.4">
      <c r="A291" s="532" t="s">
        <v>311</v>
      </c>
      <c r="B291" s="532"/>
      <c r="C291" s="532"/>
      <c r="D291" s="532"/>
      <c r="E291" s="532"/>
      <c r="F291" s="53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6" t="s">
        <v>28</v>
      </c>
      <c r="B308" s="457" t="s">
        <v>29</v>
      </c>
      <c r="C308" s="457"/>
      <c r="D308" s="457" t="s">
        <v>42</v>
      </c>
      <c r="E308" s="458" t="s">
        <v>266</v>
      </c>
      <c r="F308" s="458" t="s">
        <v>302</v>
      </c>
      <c r="G308" s="129"/>
    </row>
    <row r="309" spans="1:7" ht="21" x14ac:dyDescent="0.4">
      <c r="A309" s="456"/>
      <c r="B309" s="118" t="s">
        <v>32</v>
      </c>
      <c r="C309" s="118" t="s">
        <v>31</v>
      </c>
      <c r="D309" s="457"/>
      <c r="E309" s="458"/>
      <c r="F309" s="45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9"/>
      <c r="B357" s="469"/>
      <c r="C357" s="469"/>
      <c r="D357" s="469"/>
      <c r="E357" s="469"/>
      <c r="F357" s="469"/>
      <c r="G357" s="469"/>
    </row>
    <row r="358" spans="1:7" ht="32.25" customHeight="1" x14ac:dyDescent="0.4">
      <c r="A358" s="514" t="s">
        <v>311</v>
      </c>
      <c r="B358" s="514"/>
      <c r="C358" s="514"/>
      <c r="D358" s="514"/>
      <c r="E358" s="514"/>
      <c r="F358" s="51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6" t="s">
        <v>28</v>
      </c>
      <c r="B375" s="457" t="s">
        <v>29</v>
      </c>
      <c r="C375" s="457"/>
      <c r="D375" s="457" t="s">
        <v>42</v>
      </c>
      <c r="E375" s="458" t="s">
        <v>266</v>
      </c>
      <c r="F375" s="458" t="s">
        <v>302</v>
      </c>
      <c r="G375" s="173"/>
    </row>
    <row r="376" spans="1:7" s="260" customFormat="1" ht="21" x14ac:dyDescent="0.4">
      <c r="A376" s="456"/>
      <c r="B376" s="118" t="s">
        <v>32</v>
      </c>
      <c r="C376" s="118" t="s">
        <v>31</v>
      </c>
      <c r="D376" s="457"/>
      <c r="E376" s="458"/>
      <c r="F376" s="45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12"/>
      <c r="B415" s="451"/>
      <c r="C415" s="451"/>
      <c r="D415" s="451"/>
      <c r="E415" s="451"/>
      <c r="F415" s="451"/>
      <c r="G415" s="451"/>
    </row>
    <row r="416" spans="1:7" s="260" customFormat="1" ht="24.75" x14ac:dyDescent="0.4">
      <c r="A416" s="517" t="s">
        <v>320</v>
      </c>
      <c r="B416" s="517"/>
      <c r="C416" s="517"/>
      <c r="D416" s="517"/>
      <c r="E416" s="517"/>
      <c r="F416" s="51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6" t="s">
        <v>28</v>
      </c>
      <c r="B433" s="457" t="s">
        <v>29</v>
      </c>
      <c r="C433" s="457"/>
      <c r="D433" s="457" t="s">
        <v>42</v>
      </c>
      <c r="E433" s="458" t="s">
        <v>266</v>
      </c>
      <c r="F433" s="458" t="s">
        <v>302</v>
      </c>
      <c r="G433" s="129"/>
    </row>
    <row r="434" spans="1:7" ht="21" x14ac:dyDescent="0.4">
      <c r="A434" s="456"/>
      <c r="B434" s="118" t="s">
        <v>32</v>
      </c>
      <c r="C434" s="118" t="s">
        <v>31</v>
      </c>
      <c r="D434" s="457"/>
      <c r="E434" s="458"/>
      <c r="F434" s="45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7" t="s">
        <v>311</v>
      </c>
      <c r="B464" s="517"/>
      <c r="C464" s="517"/>
      <c r="D464" s="517"/>
      <c r="E464" s="517"/>
      <c r="F464" s="51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8" t="s">
        <v>425</v>
      </c>
      <c r="B478" s="518"/>
      <c r="C478" s="518"/>
      <c r="D478" s="518"/>
      <c r="E478" s="518"/>
      <c r="F478" s="51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8" t="s">
        <v>28</v>
      </c>
      <c r="B480" s="489" t="s">
        <v>29</v>
      </c>
      <c r="C480" s="489"/>
      <c r="D480" s="489" t="s">
        <v>42</v>
      </c>
      <c r="E480" s="490" t="s">
        <v>266</v>
      </c>
      <c r="F480" s="490" t="s">
        <v>302</v>
      </c>
      <c r="G480" s="114"/>
    </row>
    <row r="481" spans="1:7" ht="21" x14ac:dyDescent="0.4">
      <c r="A481" s="488"/>
      <c r="B481" s="320" t="s">
        <v>32</v>
      </c>
      <c r="C481" s="320" t="s">
        <v>31</v>
      </c>
      <c r="D481" s="489"/>
      <c r="E481" s="490"/>
      <c r="F481" s="49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9" t="s">
        <v>52</v>
      </c>
      <c r="B483" s="479"/>
      <c r="C483" s="479"/>
      <c r="D483" s="479"/>
      <c r="E483" s="479"/>
      <c r="F483" s="479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6" t="s">
        <v>463</v>
      </c>
      <c r="B491" s="477"/>
      <c r="C491" s="477"/>
      <c r="D491" s="477"/>
      <c r="E491" s="477"/>
      <c r="F491" s="47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91" t="s">
        <v>23</v>
      </c>
      <c r="B505" s="492"/>
      <c r="C505" s="492"/>
      <c r="D505" s="492"/>
      <c r="E505" s="492"/>
      <c r="F505" s="493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501"/>
      <c r="B517" s="501"/>
      <c r="C517" s="501"/>
      <c r="D517" s="501"/>
      <c r="E517" s="501"/>
      <c r="F517" s="501"/>
      <c r="G517" s="501"/>
    </row>
    <row r="518" spans="1:7" ht="26.25" customHeight="1" x14ac:dyDescent="0.5">
      <c r="A518" s="369" t="s">
        <v>311</v>
      </c>
      <c r="B518" s="513"/>
      <c r="C518" s="513"/>
      <c r="D518" s="513"/>
      <c r="E518" s="513"/>
      <c r="F518" s="51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9" t="s">
        <v>97</v>
      </c>
      <c r="B530" s="519"/>
      <c r="C530" s="519"/>
      <c r="D530" s="519"/>
      <c r="E530" s="519"/>
      <c r="F530" s="51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94" t="s">
        <v>28</v>
      </c>
      <c r="B532" s="496" t="s">
        <v>29</v>
      </c>
      <c r="C532" s="497"/>
      <c r="D532" s="457" t="s">
        <v>42</v>
      </c>
      <c r="E532" s="458" t="s">
        <v>266</v>
      </c>
      <c r="F532" s="458" t="s">
        <v>302</v>
      </c>
      <c r="G532" s="114"/>
    </row>
    <row r="533" spans="1:7" ht="21" x14ac:dyDescent="0.4">
      <c r="A533" s="495"/>
      <c r="B533" s="315" t="s">
        <v>32</v>
      </c>
      <c r="C533" s="316" t="s">
        <v>31</v>
      </c>
      <c r="D533" s="457"/>
      <c r="E533" s="458"/>
      <c r="F533" s="45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5"/>
      <c r="D535" s="515"/>
      <c r="E535" s="515"/>
      <c r="F535" s="51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70" t="s">
        <v>34</v>
      </c>
      <c r="B542" s="471"/>
      <c r="C542" s="47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70" t="s">
        <v>33</v>
      </c>
      <c r="B543" s="471"/>
      <c r="C543" s="47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44"/>
      <c r="B544" s="444"/>
      <c r="C544" s="444"/>
      <c r="D544" s="444"/>
      <c r="E544" s="444"/>
      <c r="F544" s="44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40"/>
      <c r="B556" s="469"/>
      <c r="C556" s="469"/>
      <c r="D556" s="469"/>
      <c r="E556" s="469"/>
      <c r="F556" s="469"/>
      <c r="G556" s="469"/>
    </row>
    <row r="557" spans="1:7" ht="35.25" customHeight="1" x14ac:dyDescent="0.4">
      <c r="A557" s="371" t="s">
        <v>311</v>
      </c>
      <c r="B557" s="337"/>
      <c r="C557" s="467"/>
      <c r="D557" s="467"/>
      <c r="E557" s="467"/>
      <c r="F557" s="46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62" t="s">
        <v>34</v>
      </c>
      <c r="B566" s="462"/>
      <c r="C566" s="463"/>
      <c r="D566" s="378">
        <f>SUM(B558:C565,B546:C555)</f>
        <v>0</v>
      </c>
      <c r="E566" s="108"/>
      <c r="F566" s="114"/>
      <c r="G566" s="114"/>
    </row>
    <row r="567" spans="1:7" ht="21" x14ac:dyDescent="0.4">
      <c r="A567" s="462" t="s">
        <v>33</v>
      </c>
      <c r="B567" s="462"/>
      <c r="C567" s="46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4"/>
      <c r="B572" s="444"/>
      <c r="C572" s="444"/>
      <c r="D572" s="444"/>
      <c r="E572" s="444"/>
      <c r="F572" s="444"/>
      <c r="G572" s="114"/>
    </row>
    <row r="573" spans="1:7" ht="22.5" x14ac:dyDescent="0.45">
      <c r="A573" s="475" t="s">
        <v>19</v>
      </c>
      <c r="B573" s="475"/>
      <c r="C573" s="475"/>
      <c r="D573" s="475"/>
      <c r="E573" s="475"/>
      <c r="F573" s="47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8" t="s">
        <v>28</v>
      </c>
      <c r="B575" s="489" t="s">
        <v>29</v>
      </c>
      <c r="C575" s="489"/>
      <c r="D575" s="489" t="s">
        <v>42</v>
      </c>
      <c r="E575" s="490" t="s">
        <v>266</v>
      </c>
      <c r="F575" s="490" t="s">
        <v>302</v>
      </c>
      <c r="G575" s="114"/>
    </row>
    <row r="576" spans="1:7" ht="21" x14ac:dyDescent="0.4">
      <c r="A576" s="488"/>
      <c r="B576" s="320" t="s">
        <v>32</v>
      </c>
      <c r="C576" s="320" t="s">
        <v>31</v>
      </c>
      <c r="D576" s="489"/>
      <c r="E576" s="490"/>
      <c r="F576" s="49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02" t="s">
        <v>10</v>
      </c>
      <c r="B578" s="503"/>
      <c r="C578" s="503"/>
      <c r="D578" s="503"/>
      <c r="E578" s="503"/>
      <c r="F578" s="50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62" t="s">
        <v>34</v>
      </c>
      <c r="B588" s="462"/>
      <c r="C588" s="463"/>
      <c r="D588" s="378">
        <f>SUM(B579:C587)</f>
        <v>0</v>
      </c>
      <c r="E588" s="108"/>
      <c r="F588" s="114"/>
      <c r="G588" s="114"/>
    </row>
    <row r="589" spans="1:7" ht="21" x14ac:dyDescent="0.4">
      <c r="A589" s="462" t="s">
        <v>33</v>
      </c>
      <c r="B589" s="462"/>
      <c r="C589" s="46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5" t="s">
        <v>23</v>
      </c>
      <c r="B591" s="506"/>
      <c r="C591" s="506"/>
      <c r="D591" s="506"/>
      <c r="E591" s="506"/>
      <c r="F591" s="50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62" t="s">
        <v>34</v>
      </c>
      <c r="B606" s="462"/>
      <c r="C606" s="463"/>
      <c r="D606" s="378">
        <f>SUM(B592:C605)</f>
        <v>0</v>
      </c>
      <c r="E606" s="108"/>
      <c r="F606" s="114"/>
      <c r="G606" s="114"/>
    </row>
    <row r="607" spans="1:7" ht="21" x14ac:dyDescent="0.4">
      <c r="A607" s="462" t="s">
        <v>33</v>
      </c>
      <c r="B607" s="462"/>
      <c r="C607" s="46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64" t="s">
        <v>170</v>
      </c>
      <c r="B610" s="465"/>
      <c r="C610" s="46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5" t="s">
        <v>8</v>
      </c>
      <c r="B612" s="475"/>
      <c r="C612" s="475"/>
      <c r="D612" s="475"/>
      <c r="E612" s="475"/>
      <c r="F612" s="47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6" t="s">
        <v>28</v>
      </c>
      <c r="B614" s="457" t="s">
        <v>29</v>
      </c>
      <c r="C614" s="457"/>
      <c r="D614" s="457" t="s">
        <v>42</v>
      </c>
      <c r="E614" s="458" t="s">
        <v>266</v>
      </c>
      <c r="F614" s="458" t="s">
        <v>302</v>
      </c>
      <c r="G614" s="114"/>
    </row>
    <row r="615" spans="1:7" ht="18.75" customHeight="1" x14ac:dyDescent="0.4">
      <c r="A615" s="456"/>
      <c r="B615" s="118" t="s">
        <v>32</v>
      </c>
      <c r="C615" s="118" t="s">
        <v>31</v>
      </c>
      <c r="D615" s="457"/>
      <c r="E615" s="458"/>
      <c r="F615" s="45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3"/>
      <c r="D617" s="473"/>
      <c r="E617" s="473"/>
      <c r="F617" s="47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2" t="s">
        <v>34</v>
      </c>
      <c r="B627" s="462"/>
      <c r="C627" s="462"/>
      <c r="D627" s="378">
        <f>SUM(B618:C626)</f>
        <v>0</v>
      </c>
      <c r="E627" s="499"/>
      <c r="F627" s="478"/>
      <c r="G627" s="129"/>
    </row>
    <row r="628" spans="1:7" ht="21" x14ac:dyDescent="0.4">
      <c r="A628" s="462" t="s">
        <v>33</v>
      </c>
      <c r="B628" s="462"/>
      <c r="C628" s="462"/>
      <c r="D628" s="388" t="e">
        <f>D627/(COUNT(B618:C626)*2)</f>
        <v>#DIV/0!</v>
      </c>
      <c r="E628" s="500"/>
      <c r="F628" s="501"/>
      <c r="G628" s="129"/>
    </row>
    <row r="629" spans="1:7" ht="21" x14ac:dyDescent="0.4">
      <c r="A629" s="325"/>
      <c r="B629" s="135"/>
      <c r="C629" s="498"/>
      <c r="D629" s="498"/>
      <c r="E629" s="498"/>
      <c r="F629" s="49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70" t="s">
        <v>34</v>
      </c>
      <c r="B639" s="471"/>
      <c r="C639" s="47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3"/>
      <c r="D642" s="473"/>
      <c r="E642" s="473"/>
      <c r="F642" s="47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70" t="s">
        <v>34</v>
      </c>
      <c r="B650" s="471"/>
      <c r="C650" s="47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7"/>
      <c r="B652" s="487"/>
      <c r="C652" s="487"/>
      <c r="D652" s="487"/>
      <c r="E652" s="487"/>
      <c r="F652" s="487"/>
      <c r="G652" s="487"/>
    </row>
    <row r="653" spans="1:16382" ht="24.75" x14ac:dyDescent="0.4">
      <c r="A653" s="363" t="s">
        <v>26</v>
      </c>
      <c r="B653" s="473"/>
      <c r="C653" s="473"/>
      <c r="D653" s="473"/>
      <c r="E653" s="473"/>
      <c r="F653" s="47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8" t="s">
        <v>311</v>
      </c>
      <c r="B661" s="509"/>
      <c r="C661" s="509"/>
      <c r="D661" s="509"/>
      <c r="E661" s="509"/>
      <c r="F661" s="51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5" t="s">
        <v>356</v>
      </c>
      <c r="B676" s="475"/>
      <c r="C676" s="475"/>
      <c r="D676" s="475"/>
      <c r="E676" s="475"/>
      <c r="F676" s="47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6" t="s">
        <v>28</v>
      </c>
      <c r="B678" s="457" t="s">
        <v>29</v>
      </c>
      <c r="C678" s="457"/>
      <c r="D678" s="457" t="s">
        <v>42</v>
      </c>
      <c r="E678" s="458" t="s">
        <v>266</v>
      </c>
      <c r="F678" s="458" t="s">
        <v>302</v>
      </c>
      <c r="G678" s="129"/>
    </row>
    <row r="679" spans="1:7" ht="21" x14ac:dyDescent="0.4">
      <c r="A679" s="456"/>
      <c r="B679" s="118" t="s">
        <v>32</v>
      </c>
      <c r="C679" s="118" t="s">
        <v>31</v>
      </c>
      <c r="D679" s="457"/>
      <c r="E679" s="458"/>
      <c r="F679" s="45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11" t="s">
        <v>459</v>
      </c>
      <c r="B704" s="511"/>
      <c r="C704" s="511"/>
      <c r="D704" s="511"/>
      <c r="E704" s="511"/>
      <c r="F704" s="51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82" t="s">
        <v>28</v>
      </c>
      <c r="B706" s="496" t="s">
        <v>29</v>
      </c>
      <c r="C706" s="496"/>
      <c r="D706" s="457" t="s">
        <v>42</v>
      </c>
      <c r="E706" s="458" t="s">
        <v>266</v>
      </c>
      <c r="F706" s="458" t="s">
        <v>302</v>
      </c>
      <c r="G706" s="274"/>
    </row>
    <row r="707" spans="1:7" ht="21" x14ac:dyDescent="0.4">
      <c r="A707" s="483"/>
      <c r="B707" s="383" t="s">
        <v>32</v>
      </c>
      <c r="C707" s="383" t="s">
        <v>31</v>
      </c>
      <c r="D707" s="457"/>
      <c r="E707" s="458"/>
      <c r="F707" s="45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9" t="s">
        <v>306</v>
      </c>
      <c r="B709" s="460"/>
      <c r="C709" s="460"/>
      <c r="D709" s="460"/>
      <c r="E709" s="460"/>
      <c r="F709" s="461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80"/>
      <c r="C715" s="48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80"/>
      <c r="C716" s="48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9" t="s">
        <v>307</v>
      </c>
      <c r="B718" s="460"/>
      <c r="C718" s="460"/>
      <c r="D718" s="460"/>
      <c r="E718" s="460"/>
      <c r="F718" s="461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719:B721 B312:B319 B379:B389 B465:B471 B519:B525 B417:B424 B492:B504 B292:B299 B592:B605 B662:B668 B437:B444 B66:B82 B257:B264 B348:B356 B178:B185 B536:B541 B654:B660 B269:B289 B231:B235 B710:B714 B105:B110 B140:B146 B237:B244 B449:B463 B528:B529 B484:B490 B643:B649 B30:B37 B85:B102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61"/>
      <c r="E1" s="561"/>
      <c r="F1" s="561"/>
      <c r="G1" s="561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62" t="s">
        <v>46</v>
      </c>
      <c r="B6" s="562"/>
      <c r="C6" s="562"/>
      <c r="D6" s="562"/>
      <c r="E6" s="562"/>
      <c r="F6" s="562"/>
      <c r="G6" s="92"/>
    </row>
    <row r="7" spans="1:7" s="258" customFormat="1" ht="21.75" customHeight="1" x14ac:dyDescent="0.5">
      <c r="A7" s="563" t="str">
        <f>'Page de garde'!D18</f>
        <v xml:space="preserve"> Béja 3</v>
      </c>
      <c r="B7" s="563"/>
      <c r="C7" s="563"/>
      <c r="D7" s="563"/>
      <c r="E7" s="563"/>
      <c r="F7" s="563"/>
      <c r="G7" s="92"/>
    </row>
    <row r="8" spans="1:7" s="258" customFormat="1" ht="24.75" x14ac:dyDescent="0.5">
      <c r="A8" s="4" t="s">
        <v>39</v>
      </c>
      <c r="B8" s="564" t="str">
        <f>'A1 Exploitation'!B9:F9</f>
        <v>Dr Raja Bouhalfaya</v>
      </c>
      <c r="C8" s="564"/>
      <c r="D8" s="564"/>
      <c r="E8" s="564"/>
      <c r="F8" s="564"/>
      <c r="G8" s="92"/>
    </row>
    <row r="9" spans="1:7" s="258" customFormat="1" ht="24.75" x14ac:dyDescent="0.5">
      <c r="A9" s="5" t="s">
        <v>41</v>
      </c>
      <c r="B9" s="565" t="str">
        <f>'A1 Exploitation'!B10:F10</f>
        <v>Directeur du magasin et chefs rayons</v>
      </c>
      <c r="C9" s="565"/>
      <c r="D9" s="565"/>
      <c r="E9" s="565"/>
      <c r="F9" s="565"/>
      <c r="G9" s="92"/>
    </row>
    <row r="10" spans="1:7" s="258" customFormat="1" ht="24.75" x14ac:dyDescent="0.5">
      <c r="A10" s="4" t="s">
        <v>40</v>
      </c>
      <c r="B10" s="560">
        <f>'A1 Exploitation'!B11:F11</f>
        <v>43518</v>
      </c>
      <c r="C10" s="560"/>
      <c r="D10" s="560"/>
      <c r="E10" s="560"/>
      <c r="F10" s="560"/>
      <c r="G10" s="92"/>
    </row>
    <row r="11" spans="1:7" s="258" customFormat="1" ht="24.75" x14ac:dyDescent="0.5">
      <c r="A11" s="4" t="s">
        <v>250</v>
      </c>
      <c r="B11" s="557" t="e">
        <f>D199</f>
        <v>#DIV/0!</v>
      </c>
      <c r="C11" s="557"/>
      <c r="D11" s="557"/>
      <c r="E11" s="557"/>
      <c r="F11" s="557"/>
      <c r="G11" s="92"/>
    </row>
    <row r="12" spans="1:7" s="258" customFormat="1" ht="22.5" x14ac:dyDescent="0.45">
      <c r="A12" s="1"/>
      <c r="D12" s="523"/>
      <c r="E12" s="523"/>
      <c r="F12" s="523"/>
      <c r="G12" s="523"/>
    </row>
    <row r="13" spans="1:7" s="258" customFormat="1" ht="11.25" customHeight="1" x14ac:dyDescent="0.3">
      <c r="A13" s="558" t="s">
        <v>28</v>
      </c>
      <c r="B13" s="559" t="s">
        <v>29</v>
      </c>
      <c r="C13" s="559"/>
      <c r="D13" s="559" t="s">
        <v>42</v>
      </c>
      <c r="E13" s="559" t="s">
        <v>160</v>
      </c>
      <c r="F13" s="559" t="s">
        <v>161</v>
      </c>
      <c r="G13" s="80"/>
    </row>
    <row r="14" spans="1:7" s="258" customFormat="1" ht="12.75" customHeight="1" x14ac:dyDescent="0.3">
      <c r="A14" s="558"/>
      <c r="B14" s="22" t="s">
        <v>32</v>
      </c>
      <c r="C14" s="22" t="s">
        <v>31</v>
      </c>
      <c r="D14" s="559"/>
      <c r="E14" s="559"/>
      <c r="F14" s="559"/>
      <c r="G14" s="94"/>
    </row>
    <row r="15" spans="1:7" x14ac:dyDescent="0.3">
      <c r="A15" s="548"/>
      <c r="B15" s="549"/>
      <c r="C15" s="549"/>
      <c r="D15" s="549"/>
      <c r="E15" s="549"/>
      <c r="F15" s="549"/>
    </row>
    <row r="16" spans="1:7" ht="19.5" x14ac:dyDescent="0.4">
      <c r="A16" s="552" t="s">
        <v>0</v>
      </c>
      <c r="B16" s="553"/>
      <c r="C16" s="553"/>
      <c r="D16" s="553"/>
      <c r="E16" s="553"/>
      <c r="F16" s="55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54" t="s">
        <v>34</v>
      </c>
      <c r="B22" s="550"/>
      <c r="C22" s="551"/>
      <c r="D22" s="381">
        <f>SUM(B17:C21)</f>
        <v>0</v>
      </c>
    </row>
    <row r="23" spans="1:7" x14ac:dyDescent="0.3">
      <c r="A23" s="541" t="s">
        <v>251</v>
      </c>
      <c r="B23" s="542"/>
      <c r="C23" s="54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6" t="s">
        <v>4</v>
      </c>
      <c r="B25" s="547"/>
      <c r="C25" s="547"/>
      <c r="D25" s="547"/>
      <c r="E25" s="547"/>
      <c r="F25" s="547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41" t="s">
        <v>34</v>
      </c>
      <c r="B33" s="542"/>
      <c r="C33" s="543"/>
      <c r="D33" s="380">
        <f>SUM(B26:C32)</f>
        <v>0</v>
      </c>
    </row>
    <row r="34" spans="1:7" x14ac:dyDescent="0.3">
      <c r="A34" s="541" t="s">
        <v>251</v>
      </c>
      <c r="B34" s="542"/>
      <c r="C34" s="54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6" t="s">
        <v>180</v>
      </c>
      <c r="B36" s="547"/>
      <c r="C36" s="547"/>
      <c r="D36" s="547"/>
      <c r="E36" s="547"/>
      <c r="F36" s="547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41" t="s">
        <v>34</v>
      </c>
      <c r="B42" s="542"/>
      <c r="C42" s="543"/>
      <c r="D42" s="380">
        <f>SUM(B37:C41)</f>
        <v>0</v>
      </c>
      <c r="E42" s="259"/>
      <c r="F42" s="259"/>
      <c r="G42" s="93"/>
    </row>
    <row r="43" spans="1:7" s="10" customFormat="1" x14ac:dyDescent="0.3">
      <c r="A43" s="541" t="s">
        <v>251</v>
      </c>
      <c r="B43" s="542"/>
      <c r="C43" s="54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55" t="s">
        <v>19</v>
      </c>
      <c r="B45" s="556"/>
      <c r="C45" s="556"/>
      <c r="D45" s="556"/>
      <c r="E45" s="556"/>
      <c r="F45" s="55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41" t="s">
        <v>34</v>
      </c>
      <c r="B52" s="542"/>
      <c r="C52" s="543"/>
      <c r="D52" s="380">
        <f>SUM(B46:C51)</f>
        <v>0</v>
      </c>
    </row>
    <row r="53" spans="1:7" x14ac:dyDescent="0.3">
      <c r="A53" s="541" t="s">
        <v>251</v>
      </c>
      <c r="B53" s="542"/>
      <c r="C53" s="54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6" t="s">
        <v>8</v>
      </c>
      <c r="B55" s="547"/>
      <c r="C55" s="547"/>
      <c r="D55" s="547"/>
      <c r="E55" s="547"/>
      <c r="F55" s="547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41" t="s">
        <v>34</v>
      </c>
      <c r="B63" s="542"/>
      <c r="C63" s="543"/>
      <c r="D63" s="380">
        <f>SUM(B56:C62)</f>
        <v>0</v>
      </c>
    </row>
    <row r="64" spans="1:7" x14ac:dyDescent="0.3">
      <c r="A64" s="541" t="s">
        <v>251</v>
      </c>
      <c r="B64" s="542"/>
      <c r="C64" s="54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6" t="s">
        <v>111</v>
      </c>
      <c r="B66" s="547"/>
      <c r="C66" s="547"/>
      <c r="D66" s="547"/>
      <c r="E66" s="547"/>
      <c r="F66" s="547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41" t="s">
        <v>34</v>
      </c>
      <c r="B84" s="542"/>
      <c r="C84" s="543"/>
      <c r="D84" s="380">
        <f>SUM(B67:C83)</f>
        <v>0</v>
      </c>
    </row>
    <row r="85" spans="1:7" x14ac:dyDescent="0.3">
      <c r="A85" s="541" t="s">
        <v>251</v>
      </c>
      <c r="B85" s="542"/>
      <c r="C85" s="54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6" t="s">
        <v>172</v>
      </c>
      <c r="B87" s="547"/>
      <c r="C87" s="547"/>
      <c r="D87" s="547"/>
      <c r="E87" s="547"/>
      <c r="F87" s="547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41" t="s">
        <v>34</v>
      </c>
      <c r="B102" s="542"/>
      <c r="C102" s="543"/>
      <c r="D102" s="380">
        <f>SUM(B88:C101)</f>
        <v>0</v>
      </c>
    </row>
    <row r="103" spans="1:7" x14ac:dyDescent="0.3">
      <c r="A103" s="541" t="s">
        <v>251</v>
      </c>
      <c r="B103" s="542"/>
      <c r="C103" s="54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6" t="s">
        <v>173</v>
      </c>
      <c r="B106" s="547"/>
      <c r="C106" s="547"/>
      <c r="D106" s="547"/>
      <c r="E106" s="547"/>
      <c r="F106" s="547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41" t="s">
        <v>34</v>
      </c>
      <c r="B118" s="542"/>
      <c r="C118" s="54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41" t="s">
        <v>251</v>
      </c>
      <c r="B119" s="542"/>
      <c r="C119" s="54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6" t="s">
        <v>156</v>
      </c>
      <c r="B121" s="547"/>
      <c r="C121" s="547"/>
      <c r="D121" s="547"/>
      <c r="E121" s="547"/>
      <c r="F121" s="547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41" t="s">
        <v>34</v>
      </c>
      <c r="B133" s="542"/>
      <c r="C133" s="543"/>
      <c r="D133" s="380">
        <f>SUM(B122:C132)</f>
        <v>0</v>
      </c>
    </row>
    <row r="134" spans="1:7" x14ac:dyDescent="0.3">
      <c r="A134" s="541" t="s">
        <v>251</v>
      </c>
      <c r="B134" s="542"/>
      <c r="C134" s="54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6" t="s">
        <v>61</v>
      </c>
      <c r="B136" s="547"/>
      <c r="C136" s="547"/>
      <c r="D136" s="547"/>
      <c r="E136" s="547"/>
      <c r="F136" s="547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41" t="s">
        <v>34</v>
      </c>
      <c r="B149" s="542"/>
      <c r="C149" s="543"/>
      <c r="D149" s="380">
        <f>SUM(B137:C148)</f>
        <v>0</v>
      </c>
    </row>
    <row r="150" spans="1:7" x14ac:dyDescent="0.3">
      <c r="A150" s="541" t="s">
        <v>251</v>
      </c>
      <c r="B150" s="542"/>
      <c r="C150" s="54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6" t="s">
        <v>178</v>
      </c>
      <c r="B152" s="547"/>
      <c r="C152" s="547"/>
      <c r="D152" s="547"/>
      <c r="E152" s="547"/>
      <c r="F152" s="547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41" t="s">
        <v>34</v>
      </c>
      <c r="B161" s="550"/>
      <c r="C161" s="551"/>
      <c r="D161" s="381">
        <f>SUM(B153:C160)</f>
        <v>0</v>
      </c>
    </row>
    <row r="162" spans="1:7" x14ac:dyDescent="0.3">
      <c r="A162" s="541" t="s">
        <v>251</v>
      </c>
      <c r="B162" s="542"/>
      <c r="C162" s="54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6" t="s">
        <v>64</v>
      </c>
      <c r="B164" s="547"/>
      <c r="C164" s="547"/>
      <c r="D164" s="547"/>
      <c r="E164" s="547"/>
      <c r="F164" s="547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41" t="s">
        <v>34</v>
      </c>
      <c r="B169" s="542"/>
      <c r="C169" s="543"/>
      <c r="D169" s="380">
        <f>SUM(B165:C168)</f>
        <v>0</v>
      </c>
    </row>
    <row r="170" spans="1:7" x14ac:dyDescent="0.3">
      <c r="A170" s="541" t="s">
        <v>251</v>
      </c>
      <c r="B170" s="542"/>
      <c r="C170" s="54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41" t="s">
        <v>34</v>
      </c>
      <c r="B177" s="542"/>
      <c r="C177" s="543"/>
      <c r="D177" s="380">
        <f>SUM(B173:C176)</f>
        <v>0</v>
      </c>
    </row>
    <row r="178" spans="1:7" x14ac:dyDescent="0.3">
      <c r="A178" s="541" t="s">
        <v>251</v>
      </c>
      <c r="B178" s="542"/>
      <c r="C178" s="54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6" t="s">
        <v>65</v>
      </c>
      <c r="B180" s="547"/>
      <c r="C180" s="547"/>
      <c r="D180" s="547"/>
      <c r="E180" s="547"/>
      <c r="F180" s="547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41" t="s">
        <v>34</v>
      </c>
      <c r="B186" s="542"/>
      <c r="C186" s="543"/>
      <c r="D186" s="380">
        <f>SUM(B181:C185)</f>
        <v>0</v>
      </c>
    </row>
    <row r="187" spans="1:7" x14ac:dyDescent="0.3">
      <c r="A187" s="541" t="s">
        <v>251</v>
      </c>
      <c r="B187" s="542"/>
      <c r="C187" s="54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6" t="s">
        <v>177</v>
      </c>
      <c r="B189" s="547"/>
      <c r="C189" s="547"/>
      <c r="D189" s="547"/>
      <c r="E189" s="547"/>
      <c r="F189" s="547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41" t="s">
        <v>34</v>
      </c>
      <c r="B194" s="542"/>
      <c r="C194" s="543"/>
      <c r="D194" s="40">
        <f>SUM(B190:C193)</f>
        <v>0</v>
      </c>
    </row>
    <row r="195" spans="1:6" x14ac:dyDescent="0.3">
      <c r="A195" s="541" t="s">
        <v>251</v>
      </c>
      <c r="B195" s="542"/>
      <c r="C195" s="54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2019-06-03T07:46:23Z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