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Beja 3\2018\7\"/>
    </mc:Choice>
  </mc:AlternateContent>
  <bookViews>
    <workbookView xWindow="0" yWindow="0" windowWidth="20490" windowHeight="7755" tabRatio="916" activeTab="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Exploitation'!$A$1:$F$549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32" i="33" l="1"/>
  <c r="D444" i="31" l="1"/>
  <c r="D444" i="43"/>
  <c r="F532" i="40" l="1"/>
  <c r="E532" i="40"/>
  <c r="F532" i="38"/>
  <c r="E532" i="38"/>
  <c r="F532" i="31"/>
  <c r="E532" i="31"/>
  <c r="F532" i="33"/>
  <c r="E532" i="33"/>
  <c r="F543" i="40"/>
  <c r="E543" i="40"/>
  <c r="F543" i="38"/>
  <c r="E543" i="38"/>
  <c r="F543" i="31"/>
  <c r="E543" i="31"/>
  <c r="F543" i="33"/>
  <c r="E543" i="33"/>
  <c r="F543" i="43"/>
  <c r="E543" i="43"/>
  <c r="F532" i="43"/>
  <c r="E532" i="43"/>
  <c r="C191" i="37" l="1"/>
  <c r="C165" i="37"/>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C528" i="36"/>
  <c r="C381" i="36"/>
  <c r="C131" i="36"/>
  <c r="C129" i="36"/>
  <c r="C125" i="36"/>
  <c r="C72" i="36"/>
  <c r="C65" i="36"/>
  <c r="C34" i="36"/>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D42" i="36"/>
  <c r="D43" i="36" s="1"/>
  <c r="D533" i="36" l="1"/>
  <c r="D534" i="36" s="1"/>
  <c r="D25" i="43" l="1"/>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B10" i="32" l="1"/>
  <c r="B10" i="41"/>
  <c r="B9" i="41"/>
  <c r="B8" i="41"/>
  <c r="B10" i="39"/>
  <c r="B9" i="39"/>
  <c r="B8" i="39"/>
  <c r="B9" i="32"/>
  <c r="B8" i="32"/>
  <c r="B10" i="25"/>
  <c r="B9" i="25"/>
  <c r="B8" i="25"/>
  <c r="B10" i="35"/>
  <c r="B9" i="35"/>
  <c r="B8" i="35"/>
  <c r="B10" i="37"/>
  <c r="B9" i="37"/>
  <c r="B8" i="37"/>
  <c r="F197" i="41" l="1"/>
  <c r="F197" i="39"/>
  <c r="E197" i="25"/>
  <c r="D476" i="40"/>
  <c r="B476" i="40" s="1"/>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D197" i="39" s="1"/>
  <c r="E197" i="41"/>
  <c r="D197" i="41" s="1"/>
  <c r="D543" i="40"/>
  <c r="D532" i="40"/>
  <c r="F512" i="40"/>
  <c r="E512" i="40"/>
  <c r="D512" i="40" s="1"/>
  <c r="B512" i="40" s="1"/>
  <c r="F498" i="40"/>
  <c r="E498" i="40"/>
  <c r="F476" i="40"/>
  <c r="E476" i="40"/>
  <c r="F439" i="40"/>
  <c r="E439" i="40"/>
  <c r="F386" i="40"/>
  <c r="E386" i="40"/>
  <c r="D386" i="40" s="1"/>
  <c r="F353" i="40"/>
  <c r="E353" i="40"/>
  <c r="F313" i="40"/>
  <c r="E313" i="40"/>
  <c r="D313" i="40" s="1"/>
  <c r="F261" i="40"/>
  <c r="E261" i="40"/>
  <c r="F200" i="40"/>
  <c r="E200" i="40"/>
  <c r="D200" i="40" s="1"/>
  <c r="B200" i="40" s="1"/>
  <c r="F153" i="40"/>
  <c r="E153" i="40"/>
  <c r="F99" i="40"/>
  <c r="E99" i="40"/>
  <c r="D99" i="40" s="1"/>
  <c r="F41" i="40"/>
  <c r="E41" i="40"/>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D543" i="38"/>
  <c r="D532" i="38"/>
  <c r="F512" i="38"/>
  <c r="E512" i="38"/>
  <c r="F498" i="38"/>
  <c r="E498" i="38"/>
  <c r="D498" i="38" s="1"/>
  <c r="F476" i="38"/>
  <c r="E476" i="38"/>
  <c r="F439" i="38"/>
  <c r="E439" i="38"/>
  <c r="D439" i="38" s="1"/>
  <c r="B439" i="38" s="1"/>
  <c r="F386" i="38"/>
  <c r="E386" i="38"/>
  <c r="F353" i="38"/>
  <c r="E353" i="38"/>
  <c r="D353" i="38" s="1"/>
  <c r="F313" i="38"/>
  <c r="E313" i="38"/>
  <c r="F261" i="38"/>
  <c r="E261" i="38"/>
  <c r="D261" i="38" s="1"/>
  <c r="B261" i="38" s="1"/>
  <c r="F200" i="38"/>
  <c r="E200" i="38"/>
  <c r="D200" i="38" s="1"/>
  <c r="B200" i="38" s="1"/>
  <c r="F153" i="38"/>
  <c r="E153" i="38"/>
  <c r="D153" i="38" s="1"/>
  <c r="F99" i="38"/>
  <c r="E99" i="38"/>
  <c r="D99" i="38" s="1"/>
  <c r="B99" i="38" s="1"/>
  <c r="F41" i="38"/>
  <c r="E41" i="38"/>
  <c r="D41"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D543" i="33"/>
  <c r="D532" i="33"/>
  <c r="F512" i="33"/>
  <c r="E512" i="33"/>
  <c r="D512" i="33" s="1"/>
  <c r="F498" i="33"/>
  <c r="E498" i="33"/>
  <c r="F476" i="33"/>
  <c r="E476" i="33"/>
  <c r="D476" i="33" s="1"/>
  <c r="B476" i="33" s="1"/>
  <c r="F439" i="33"/>
  <c r="E439" i="33"/>
  <c r="F386" i="33"/>
  <c r="E386" i="33"/>
  <c r="D386" i="33" s="1"/>
  <c r="F353" i="33"/>
  <c r="E353" i="33"/>
  <c r="F313" i="33"/>
  <c r="E313" i="33"/>
  <c r="D313" i="33" s="1"/>
  <c r="B313" i="33" s="1"/>
  <c r="F261" i="33"/>
  <c r="E261" i="33"/>
  <c r="F200" i="33"/>
  <c r="E200" i="33"/>
  <c r="D200" i="33" s="1"/>
  <c r="F153" i="33"/>
  <c r="E153" i="33"/>
  <c r="F99" i="33"/>
  <c r="E99" i="33"/>
  <c r="D99" i="33" s="1"/>
  <c r="B99" i="33" s="1"/>
  <c r="F41" i="33"/>
  <c r="E41" i="33"/>
  <c r="F200" i="43"/>
  <c r="F153" i="43"/>
  <c r="F99" i="43"/>
  <c r="F41" i="43"/>
  <c r="D543" i="43"/>
  <c r="F512" i="43"/>
  <c r="E512" i="43"/>
  <c r="D512" i="43" s="1"/>
  <c r="F498" i="43"/>
  <c r="E498" i="43"/>
  <c r="F476" i="43"/>
  <c r="E476" i="43"/>
  <c r="D476" i="43" s="1"/>
  <c r="B476" i="43" s="1"/>
  <c r="D477" i="43" s="1"/>
  <c r="F439" i="43"/>
  <c r="E439" i="43"/>
  <c r="F386" i="43"/>
  <c r="E386" i="43"/>
  <c r="F353" i="43"/>
  <c r="E353" i="43"/>
  <c r="D353" i="43" s="1"/>
  <c r="B353" i="43" s="1"/>
  <c r="F313" i="43"/>
  <c r="E313" i="43"/>
  <c r="D313" i="43" s="1"/>
  <c r="F261" i="43"/>
  <c r="E261" i="43"/>
  <c r="D261" i="43" s="1"/>
  <c r="E200" i="43"/>
  <c r="D200" i="43" s="1"/>
  <c r="E153" i="43"/>
  <c r="D153" i="43" s="1"/>
  <c r="E99" i="43"/>
  <c r="E41" i="43"/>
  <c r="A537" i="43"/>
  <c r="A517" i="43"/>
  <c r="A506" i="43"/>
  <c r="A484" i="43"/>
  <c r="A447" i="43"/>
  <c r="A394" i="43"/>
  <c r="A361" i="43"/>
  <c r="A321" i="43"/>
  <c r="A269" i="43"/>
  <c r="A208" i="43"/>
  <c r="A161" i="43"/>
  <c r="A106" i="43"/>
  <c r="A49" i="43"/>
  <c r="A16" i="43"/>
  <c r="A8" i="43"/>
  <c r="A7" i="35" s="1"/>
  <c r="B153" i="43" l="1"/>
  <c r="D154" i="43" s="1"/>
  <c r="B41" i="38"/>
  <c r="D42" i="38" s="1"/>
  <c r="B153" i="38"/>
  <c r="D154" i="38" s="1"/>
  <c r="B200" i="33"/>
  <c r="D201" i="33" s="1"/>
  <c r="B386" i="33"/>
  <c r="D387" i="33" s="1"/>
  <c r="B512" i="33"/>
  <c r="D513" i="33" s="1"/>
  <c r="D514" i="33" s="1"/>
  <c r="B386" i="40"/>
  <c r="D387" i="40" s="1"/>
  <c r="D262" i="43"/>
  <c r="D263" i="43" s="1"/>
  <c r="B261" i="43"/>
  <c r="D439" i="43"/>
  <c r="D498" i="43"/>
  <c r="D313" i="38"/>
  <c r="D386" i="38"/>
  <c r="D476" i="38"/>
  <c r="B476" i="38" s="1"/>
  <c r="D477" i="38" s="1"/>
  <c r="D512" i="38"/>
  <c r="B512" i="38" s="1"/>
  <c r="D513" i="38" s="1"/>
  <c r="D514" i="38" s="1"/>
  <c r="D314" i="43"/>
  <c r="D315" i="43" s="1"/>
  <c r="B313" i="43"/>
  <c r="B512" i="43"/>
  <c r="D513" i="43" s="1"/>
  <c r="D514" i="43" s="1"/>
  <c r="B152" i="29" s="1"/>
  <c r="D354" i="38"/>
  <c r="D357" i="38" s="1"/>
  <c r="D358" i="38" s="1"/>
  <c r="B353" i="38"/>
  <c r="B498" i="38"/>
  <c r="D499" i="38" s="1"/>
  <c r="D201" i="43"/>
  <c r="D204" i="43" s="1"/>
  <c r="D205" i="43" s="1"/>
  <c r="B200" i="43"/>
  <c r="B99" i="40"/>
  <c r="D100" i="40" s="1"/>
  <c r="D314" i="40"/>
  <c r="D317" i="40" s="1"/>
  <c r="D318" i="40" s="1"/>
  <c r="B313" i="40"/>
  <c r="D99" i="43"/>
  <c r="D41" i="33"/>
  <c r="D153" i="33"/>
  <c r="B153" i="33" s="1"/>
  <c r="D154" i="33" s="1"/>
  <c r="D157" i="33" s="1"/>
  <c r="D158" i="33" s="1"/>
  <c r="D261" i="33"/>
  <c r="D353" i="33"/>
  <c r="D439" i="33"/>
  <c r="D498" i="33"/>
  <c r="D41" i="40"/>
  <c r="B41" i="40" s="1"/>
  <c r="D153" i="40"/>
  <c r="D261" i="40"/>
  <c r="B261" i="40" s="1"/>
  <c r="D262" i="40" s="1"/>
  <c r="D353" i="40"/>
  <c r="D439" i="40"/>
  <c r="B439" i="40" s="1"/>
  <c r="D498" i="40"/>
  <c r="B532" i="40"/>
  <c r="D533" i="40" s="1"/>
  <c r="D534" i="40" s="1"/>
  <c r="B532" i="38"/>
  <c r="D533" i="38" s="1"/>
  <c r="D534" i="38" s="1"/>
  <c r="D533" i="33"/>
  <c r="D534" i="33" s="1"/>
  <c r="B543" i="40"/>
  <c r="D544" i="40" s="1"/>
  <c r="D545" i="40" s="1"/>
  <c r="B543" i="38"/>
  <c r="D544" i="38" s="1"/>
  <c r="D545" i="38" s="1"/>
  <c r="B543" i="33"/>
  <c r="D544" i="33" s="1"/>
  <c r="D545" i="33" s="1"/>
  <c r="B543" i="43"/>
  <c r="D544" i="43" s="1"/>
  <c r="D545" i="43" s="1"/>
  <c r="B171" i="29" s="1"/>
  <c r="D42" i="40"/>
  <c r="D45" i="40" s="1"/>
  <c r="D46" i="40" s="1"/>
  <c r="D547" i="38"/>
  <c r="D100" i="38"/>
  <c r="D101" i="38" s="1"/>
  <c r="D100" i="33"/>
  <c r="D102" i="33" s="1"/>
  <c r="D103" i="33" s="1"/>
  <c r="D513" i="40"/>
  <c r="D514" i="40" s="1"/>
  <c r="D440" i="38"/>
  <c r="D532" i="43"/>
  <c r="D386" i="43"/>
  <c r="D41" i="43"/>
  <c r="B41" i="43" s="1"/>
  <c r="D202" i="43"/>
  <c r="D265" i="43"/>
  <c r="D266" i="43" s="1"/>
  <c r="D478" i="43"/>
  <c r="D480" i="43"/>
  <c r="D481" i="43" s="1"/>
  <c r="D440" i="40"/>
  <c r="D443" i="40" s="1"/>
  <c r="D444" i="40" s="1"/>
  <c r="D201" i="40"/>
  <c r="D202" i="40" s="1"/>
  <c r="D201" i="38"/>
  <c r="D202" i="38" s="1"/>
  <c r="D262" i="38"/>
  <c r="D314" i="33"/>
  <c r="D315" i="33" s="1"/>
  <c r="D477" i="33"/>
  <c r="D480" i="33" s="1"/>
  <c r="D481" i="33" s="1"/>
  <c r="D480" i="40"/>
  <c r="D481" i="40" s="1"/>
  <c r="D478" i="40"/>
  <c r="D85" i="40"/>
  <c r="D173" i="40"/>
  <c r="D263" i="38"/>
  <c r="D265" i="38"/>
  <c r="D266" i="38" s="1"/>
  <c r="D480" i="38"/>
  <c r="D481" i="38" s="1"/>
  <c r="D478" i="38"/>
  <c r="D102" i="38"/>
  <c r="D103" i="38" s="1"/>
  <c r="D441" i="38"/>
  <c r="D443" i="38"/>
  <c r="D444" i="38" s="1"/>
  <c r="D85" i="38"/>
  <c r="D173" i="38"/>
  <c r="D85" i="31"/>
  <c r="D173" i="31"/>
  <c r="D500" i="36"/>
  <c r="D354" i="43"/>
  <c r="D457" i="36"/>
  <c r="D458" i="36" s="1"/>
  <c r="D406" i="36"/>
  <c r="D407" i="36" s="1"/>
  <c r="D333" i="36"/>
  <c r="D334" i="36" s="1"/>
  <c r="D172" i="36"/>
  <c r="D173" i="36" s="1"/>
  <c r="D117" i="36"/>
  <c r="D118" i="36" s="1"/>
  <c r="D265" i="40" l="1"/>
  <c r="D266" i="40" s="1"/>
  <c r="D263" i="40"/>
  <c r="D388" i="40"/>
  <c r="D390" i="40"/>
  <c r="D391" i="40" s="1"/>
  <c r="D45" i="38"/>
  <c r="D46" i="38" s="1"/>
  <c r="D43" i="38"/>
  <c r="D101" i="40"/>
  <c r="D102" i="40"/>
  <c r="D103" i="40" s="1"/>
  <c r="D204" i="33"/>
  <c r="D205" i="33" s="1"/>
  <c r="D202" i="33"/>
  <c r="D155" i="38"/>
  <c r="D157" i="38"/>
  <c r="D158" i="38" s="1"/>
  <c r="D502" i="38"/>
  <c r="D503" i="38" s="1"/>
  <c r="D500" i="38"/>
  <c r="D388" i="33"/>
  <c r="D390" i="33"/>
  <c r="D391" i="33" s="1"/>
  <c r="D157" i="43"/>
  <c r="D158" i="43" s="1"/>
  <c r="D155" i="43"/>
  <c r="B353" i="40"/>
  <c r="D354" i="40" s="1"/>
  <c r="D499" i="33"/>
  <c r="B498" i="33"/>
  <c r="D355" i="38"/>
  <c r="D315" i="40"/>
  <c r="D317" i="43"/>
  <c r="D318" i="43" s="1"/>
  <c r="B498" i="43"/>
  <c r="D499" i="43" s="1"/>
  <c r="D43" i="40"/>
  <c r="D547" i="40"/>
  <c r="B498" i="40"/>
  <c r="D499" i="40" s="1"/>
  <c r="D154" i="40"/>
  <c r="B153" i="40"/>
  <c r="B353" i="33"/>
  <c r="D354" i="33" s="1"/>
  <c r="D100" i="43"/>
  <c r="B99" i="43"/>
  <c r="B439" i="43"/>
  <c r="D440" i="43" s="1"/>
  <c r="D314" i="38"/>
  <c r="B313" i="38"/>
  <c r="B386" i="43"/>
  <c r="D387" i="43" s="1"/>
  <c r="D440" i="33"/>
  <c r="B439" i="33"/>
  <c r="B41" i="33"/>
  <c r="D42" i="33" s="1"/>
  <c r="D547" i="33"/>
  <c r="B261" i="33"/>
  <c r="D262" i="33" s="1"/>
  <c r="B386" i="38"/>
  <c r="D387" i="38" s="1"/>
  <c r="B532" i="43"/>
  <c r="D533" i="43" s="1"/>
  <c r="D534" i="43" s="1"/>
  <c r="B162" i="29" s="1"/>
  <c r="D317" i="33"/>
  <c r="D318" i="33" s="1"/>
  <c r="D101" i="33"/>
  <c r="D478" i="33"/>
  <c r="D547" i="43"/>
  <c r="D42" i="43"/>
  <c r="D441" i="40"/>
  <c r="D355" i="43"/>
  <c r="D357" i="43"/>
  <c r="D358" i="43" s="1"/>
  <c r="B107" i="29" s="1"/>
  <c r="D155" i="33"/>
  <c r="D204" i="40"/>
  <c r="D205" i="40" s="1"/>
  <c r="D204" i="38"/>
  <c r="D205" i="38" s="1"/>
  <c r="B71" i="29"/>
  <c r="D222" i="36"/>
  <c r="D223" i="36" s="1"/>
  <c r="D100" i="36"/>
  <c r="D101" i="36" s="1"/>
  <c r="B80" i="29"/>
  <c r="B134" i="29"/>
  <c r="B98" i="29"/>
  <c r="B89"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D63" i="39" s="1"/>
  <c r="D64" i="39" s="1"/>
  <c r="C51" i="39"/>
  <c r="D52" i="39" s="1"/>
  <c r="D53" i="39" s="1"/>
  <c r="C37" i="39"/>
  <c r="D42" i="39" s="1"/>
  <c r="D43" i="39" s="1"/>
  <c r="C26" i="39"/>
  <c r="D33" i="39" s="1"/>
  <c r="D34" i="39" s="1"/>
  <c r="D22" i="39"/>
  <c r="D23" i="39" s="1"/>
  <c r="B165" i="29"/>
  <c r="B155" i="29"/>
  <c r="A8" i="38"/>
  <c r="A7" i="39" s="1"/>
  <c r="D43" i="33" l="1"/>
  <c r="D45" i="33"/>
  <c r="D46" i="33" s="1"/>
  <c r="D500" i="40"/>
  <c r="D502" i="40"/>
  <c r="D503" i="40" s="1"/>
  <c r="D355" i="40"/>
  <c r="D357" i="40"/>
  <c r="D358" i="40" s="1"/>
  <c r="D441" i="43"/>
  <c r="D443" i="43"/>
  <c r="B125" i="29" s="1"/>
  <c r="D388" i="38"/>
  <c r="D390" i="38"/>
  <c r="D391" i="38" s="1"/>
  <c r="D355" i="33"/>
  <c r="D357" i="33"/>
  <c r="D358" i="33" s="1"/>
  <c r="D390" i="43"/>
  <c r="D391" i="43" s="1"/>
  <c r="B116" i="29" s="1"/>
  <c r="D388" i="43"/>
  <c r="D502" i="43"/>
  <c r="D503" i="43" s="1"/>
  <c r="B143" i="29" s="1"/>
  <c r="D500" i="43"/>
  <c r="D315" i="38"/>
  <c r="D317" i="38"/>
  <c r="D318" i="38" s="1"/>
  <c r="D155" i="40"/>
  <c r="D157" i="40"/>
  <c r="D158" i="40" s="1"/>
  <c r="B75" i="29" s="1"/>
  <c r="D443" i="33"/>
  <c r="D441" i="33"/>
  <c r="D102" i="43"/>
  <c r="D103" i="43" s="1"/>
  <c r="B62" i="29" s="1"/>
  <c r="D101" i="43"/>
  <c r="D118" i="39"/>
  <c r="D119" i="39" s="1"/>
  <c r="D263" i="33"/>
  <c r="D265" i="33"/>
  <c r="D266" i="33" s="1"/>
  <c r="D502" i="33"/>
  <c r="D503" i="33" s="1"/>
  <c r="D500" i="33"/>
  <c r="D149" i="39"/>
  <c r="D150" i="39" s="1"/>
  <c r="D102" i="39"/>
  <c r="D103" i="39" s="1"/>
  <c r="D84" i="41"/>
  <c r="D85" i="41" s="1"/>
  <c r="D102" i="41"/>
  <c r="D103" i="41" s="1"/>
  <c r="D118" i="41"/>
  <c r="D119" i="41" s="1"/>
  <c r="D149" i="41"/>
  <c r="D150" i="41" s="1"/>
  <c r="D161" i="39"/>
  <c r="D162" i="39" s="1"/>
  <c r="D63" i="41"/>
  <c r="D64" i="41" s="1"/>
  <c r="D161" i="41"/>
  <c r="D162" i="41" s="1"/>
  <c r="D84" i="39"/>
  <c r="D85" i="39" s="1"/>
  <c r="D133" i="39"/>
  <c r="D134" i="39" s="1"/>
  <c r="D133" i="41"/>
  <c r="D134" i="41" s="1"/>
  <c r="D43" i="43"/>
  <c r="D45" i="43"/>
  <c r="D46" i="43" s="1"/>
  <c r="B53" i="29" s="1"/>
  <c r="D548" i="38"/>
  <c r="D549" i="38" s="1"/>
  <c r="B93" i="29"/>
  <c r="B84" i="29"/>
  <c r="B102" i="29"/>
  <c r="B120" i="29"/>
  <c r="B147" i="29"/>
  <c r="D195" i="41"/>
  <c r="B129" i="29"/>
  <c r="B138" i="29"/>
  <c r="B66" i="29"/>
  <c r="B175" i="29"/>
  <c r="B48" i="29"/>
  <c r="B111" i="29"/>
  <c r="D198" i="39"/>
  <c r="D199" i="39" s="1"/>
  <c r="D195" i="39"/>
  <c r="B146" i="29"/>
  <c r="B174" i="29"/>
  <c r="B83" i="29"/>
  <c r="B119" i="29"/>
  <c r="B56" i="29"/>
  <c r="B92" i="29"/>
  <c r="B137" i="29"/>
  <c r="B65" i="29"/>
  <c r="B47" i="29"/>
  <c r="B74" i="29"/>
  <c r="B110" i="29"/>
  <c r="D444" i="33" l="1"/>
  <c r="B126" i="29" s="1"/>
  <c r="D548" i="33"/>
  <c r="D549" i="33" s="1"/>
  <c r="D548" i="40"/>
  <c r="D549" i="40" s="1"/>
  <c r="B11" i="39"/>
  <c r="B183" i="29"/>
  <c r="D198" i="41"/>
  <c r="D199" i="41" s="1"/>
  <c r="D548" i="43"/>
  <c r="D549" i="43" s="1"/>
  <c r="B12" i="43" s="1"/>
  <c r="B128" i="29"/>
  <c r="B101" i="29"/>
  <c r="B11" i="41" l="1"/>
  <c r="B184" i="29"/>
  <c r="B35" i="29"/>
  <c r="B12" i="40"/>
  <c r="B39" i="29"/>
  <c r="B29" i="29"/>
  <c r="B12" i="38"/>
  <c r="B38" i="29"/>
  <c r="B28" i="29"/>
  <c r="D532" i="31"/>
  <c r="F512" i="31"/>
  <c r="E512" i="31"/>
  <c r="D512" i="31" s="1"/>
  <c r="F498" i="31"/>
  <c r="E498" i="31"/>
  <c r="D498" i="31" s="1"/>
  <c r="F476" i="31"/>
  <c r="E476" i="31"/>
  <c r="D476" i="31" s="1"/>
  <c r="B476" i="31" s="1"/>
  <c r="D477" i="31" s="1"/>
  <c r="F439" i="31"/>
  <c r="E439" i="31"/>
  <c r="D439" i="31" s="1"/>
  <c r="F386" i="31"/>
  <c r="E386" i="31"/>
  <c r="D386" i="31" s="1"/>
  <c r="F353" i="31"/>
  <c r="E353" i="31"/>
  <c r="D353" i="31" s="1"/>
  <c r="F313" i="31"/>
  <c r="E313" i="31"/>
  <c r="D313" i="31" s="1"/>
  <c r="F261" i="31"/>
  <c r="E261" i="31"/>
  <c r="D261" i="31" s="1"/>
  <c r="F200" i="31"/>
  <c r="E200" i="31"/>
  <c r="D200" i="31" s="1"/>
  <c r="F153" i="31"/>
  <c r="E153" i="31"/>
  <c r="D153" i="31" s="1"/>
  <c r="F99" i="31"/>
  <c r="E99" i="31"/>
  <c r="D99" i="31" s="1"/>
  <c r="F41" i="31"/>
  <c r="E41" i="31"/>
  <c r="D41" i="31" s="1"/>
  <c r="B41" i="31" s="1"/>
  <c r="F197" i="25"/>
  <c r="D197" i="25" s="1"/>
  <c r="F197" i="35"/>
  <c r="E197" i="35"/>
  <c r="D194" i="37"/>
  <c r="D186" i="37"/>
  <c r="D187" i="37" s="1"/>
  <c r="D177" i="37"/>
  <c r="D178" i="37" s="1"/>
  <c r="D169" i="37"/>
  <c r="D170" i="37" s="1"/>
  <c r="D161" i="37"/>
  <c r="D162" i="37" s="1"/>
  <c r="D52" i="37"/>
  <c r="D53" i="37" s="1"/>
  <c r="C37" i="37"/>
  <c r="D42" i="37" s="1"/>
  <c r="D43" i="37" s="1"/>
  <c r="C26" i="37"/>
  <c r="D33" i="37" s="1"/>
  <c r="D34" i="37" s="1"/>
  <c r="D22" i="37"/>
  <c r="D23" i="37" s="1"/>
  <c r="D544" i="36"/>
  <c r="D545" i="36" s="1"/>
  <c r="A537" i="36"/>
  <c r="A517" i="36"/>
  <c r="B151" i="29"/>
  <c r="A506" i="36"/>
  <c r="D493" i="36"/>
  <c r="A484" i="36"/>
  <c r="A447" i="36"/>
  <c r="D426" i="36"/>
  <c r="D427" i="36" s="1"/>
  <c r="D417" i="36"/>
  <c r="A394" i="36"/>
  <c r="D387" i="36"/>
  <c r="D388" i="36" s="1"/>
  <c r="A361" i="36"/>
  <c r="A321" i="36"/>
  <c r="D285" i="36"/>
  <c r="A269" i="36"/>
  <c r="A208" i="36"/>
  <c r="D201" i="36"/>
  <c r="A161" i="36"/>
  <c r="D154" i="36"/>
  <c r="D155" i="36" s="1"/>
  <c r="A106" i="36"/>
  <c r="D61" i="36"/>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B99" i="31" l="1"/>
  <c r="D100" i="31" s="1"/>
  <c r="B313" i="31"/>
  <c r="D314" i="31" s="1"/>
  <c r="D478" i="31"/>
  <c r="D480" i="31"/>
  <c r="D481" i="31" s="1"/>
  <c r="B153" i="31"/>
  <c r="D154" i="31" s="1"/>
  <c r="B261" i="31"/>
  <c r="D262" i="31" s="1"/>
  <c r="B353" i="31"/>
  <c r="D354" i="31" s="1"/>
  <c r="B439" i="31"/>
  <c r="D440" i="31" s="1"/>
  <c r="B498" i="31"/>
  <c r="D499" i="31" s="1"/>
  <c r="B200" i="31"/>
  <c r="D201" i="31" s="1"/>
  <c r="B386" i="31"/>
  <c r="D387" i="31" s="1"/>
  <c r="B512" i="31"/>
  <c r="D513" i="31" s="1"/>
  <c r="D514" i="31" s="1"/>
  <c r="D197" i="35"/>
  <c r="B532" i="31"/>
  <c r="D533" i="31" s="1"/>
  <c r="D534" i="31" s="1"/>
  <c r="D42" i="31"/>
  <c r="D118" i="35"/>
  <c r="D119" i="35" s="1"/>
  <c r="D102" i="35"/>
  <c r="D103" i="35" s="1"/>
  <c r="D63" i="35"/>
  <c r="D64" i="35" s="1"/>
  <c r="D149" i="35"/>
  <c r="D150" i="35" s="1"/>
  <c r="D161" i="35"/>
  <c r="D162" i="35" s="1"/>
  <c r="D133" i="35"/>
  <c r="D134" i="35"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355" i="31" l="1"/>
  <c r="D357" i="31"/>
  <c r="D358" i="31" s="1"/>
  <c r="D263" i="31"/>
  <c r="D265" i="31"/>
  <c r="D266" i="31" s="1"/>
  <c r="D315" i="31"/>
  <c r="D317" i="31"/>
  <c r="D318" i="31" s="1"/>
  <c r="D443" i="31"/>
  <c r="D441" i="31"/>
  <c r="D390" i="31"/>
  <c r="D391" i="31" s="1"/>
  <c r="D388" i="31"/>
  <c r="D204" i="31"/>
  <c r="D205" i="31" s="1"/>
  <c r="D202" i="31"/>
  <c r="D500" i="31"/>
  <c r="D502" i="31"/>
  <c r="D503" i="31" s="1"/>
  <c r="D157" i="31"/>
  <c r="D158" i="31" s="1"/>
  <c r="D155" i="31"/>
  <c r="D102" i="31"/>
  <c r="D103" i="31" s="1"/>
  <c r="D101" i="31"/>
  <c r="D198" i="37"/>
  <c r="D199" i="37" s="1"/>
  <c r="B11" i="37" s="1"/>
  <c r="D45" i="31"/>
  <c r="D46" i="31" s="1"/>
  <c r="D43" i="31"/>
  <c r="D198" i="35"/>
  <c r="D199" i="35" s="1"/>
  <c r="B11" i="35" s="1"/>
  <c r="D390" i="36"/>
  <c r="D391" i="36" s="1"/>
  <c r="B115" i="29" s="1"/>
  <c r="D443" i="36"/>
  <c r="D480" i="36"/>
  <c r="D481" i="36" s="1"/>
  <c r="B133" i="29" s="1"/>
  <c r="D355" i="36"/>
  <c r="D317" i="36"/>
  <c r="D318" i="36" s="1"/>
  <c r="B97" i="29" s="1"/>
  <c r="D265" i="36"/>
  <c r="D266" i="36" s="1"/>
  <c r="B88" i="29" s="1"/>
  <c r="D157" i="36"/>
  <c r="D102" i="36"/>
  <c r="D46" i="36"/>
  <c r="B52" i="29" s="1"/>
  <c r="B99" i="29"/>
  <c r="B81" i="29"/>
  <c r="B179" i="29"/>
  <c r="B79" i="29"/>
  <c r="B43" i="29"/>
  <c r="B45" i="29"/>
  <c r="D158" i="36" l="1"/>
  <c r="B70" i="29" s="1"/>
  <c r="B180" i="29"/>
  <c r="B25" i="29"/>
  <c r="D444" i="36"/>
  <c r="B124" i="29" s="1"/>
  <c r="D103" i="36"/>
  <c r="B61" i="29" s="1"/>
  <c r="D548" i="36"/>
  <c r="D549" i="36" s="1"/>
  <c r="B24" i="29" s="1"/>
  <c r="B12" i="33"/>
  <c r="B36" i="29"/>
  <c r="F197" i="32"/>
  <c r="E197" i="32"/>
  <c r="D197" i="32" s="1"/>
  <c r="B12" i="36"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D118" i="32" s="1"/>
  <c r="D119" i="32" s="1"/>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61" i="32"/>
  <c r="D162"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545" i="31" l="1"/>
  <c r="B173" i="29" s="1"/>
  <c r="D548" i="31"/>
  <c r="D549" i="31" s="1"/>
  <c r="D198" i="32"/>
  <c r="D199" i="32" s="1"/>
  <c r="B100" i="29"/>
  <c r="C191" i="25"/>
  <c r="C165" i="25"/>
  <c r="D169" i="25" s="1"/>
  <c r="D170" i="25" s="1"/>
  <c r="C157" i="25"/>
  <c r="C156" i="25"/>
  <c r="D161" i="25" s="1"/>
  <c r="D162" i="25" s="1"/>
  <c r="C155" i="25"/>
  <c r="C145" i="25"/>
  <c r="C144" i="25"/>
  <c r="C138" i="25"/>
  <c r="D149" i="25" s="1"/>
  <c r="D150" i="25" s="1"/>
  <c r="C132" i="25"/>
  <c r="C130" i="25"/>
  <c r="C128" i="25"/>
  <c r="C127" i="25"/>
  <c r="D133" i="25" s="1"/>
  <c r="D134" i="25" s="1"/>
  <c r="C116" i="25"/>
  <c r="C115" i="25"/>
  <c r="C112" i="25"/>
  <c r="C100" i="25"/>
  <c r="C99" i="25"/>
  <c r="C94" i="25"/>
  <c r="C93" i="25"/>
  <c r="C82" i="25"/>
  <c r="C80" i="25"/>
  <c r="C77" i="25"/>
  <c r="C76" i="25"/>
  <c r="C75" i="25"/>
  <c r="D84" i="25" s="1"/>
  <c r="D85" i="25" s="1"/>
  <c r="C61" i="25"/>
  <c r="C60" i="25"/>
  <c r="C56" i="25"/>
  <c r="C51" i="25"/>
  <c r="D52" i="25" s="1"/>
  <c r="D53" i="25" s="1"/>
  <c r="C37" i="25"/>
  <c r="D42" i="25" s="1"/>
  <c r="D43" i="25" s="1"/>
  <c r="D194" i="25"/>
  <c r="D195"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102" i="25" l="1"/>
  <c r="D103" i="25" s="1"/>
  <c r="D63" i="25"/>
  <c r="D64" i="25" s="1"/>
  <c r="D118" i="25"/>
  <c r="D119" i="25" s="1"/>
  <c r="B11" i="32"/>
  <c r="B182" i="29"/>
  <c r="B27" i="29"/>
  <c r="B37" i="29"/>
  <c r="B12" i="31"/>
  <c r="D198" i="25" l="1"/>
  <c r="D199" i="25" s="1"/>
  <c r="B11" i="25" s="1"/>
  <c r="B46" i="29"/>
  <c r="B26" i="29" l="1"/>
  <c r="B181" i="29"/>
</calcChain>
</file>

<file path=xl/sharedStrings.xml><?xml version="1.0" encoding="utf-8"?>
<sst xmlns="http://schemas.openxmlformats.org/spreadsheetml/2006/main" count="5370" uniqueCount="610">
  <si>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</si>
  <si>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</si>
  <si>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</si>
  <si>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</si>
  <si>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</si>
  <si>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</si>
  <si>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</si>
  <si>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</si>
  <si>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</si>
  <si>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</si>
  <si>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</si>
  <si>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</si>
  <si>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</si>
  <si>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</si>
  <si>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</si>
  <si>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</si>
  <si>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</si>
  <si>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</si>
  <si>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</si>
  <si>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</si>
  <si>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</si>
  <si>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</si>
  <si>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</si>
  <si>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</si>
  <si>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</si>
  <si>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</si>
  <si>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</si>
  <si>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</si>
  <si>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</si>
  <si>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</si>
  <si>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</si>
  <si>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</si>
  <si>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</si>
  <si>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</si>
  <si>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</si>
  <si>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</si>
  <si>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</si>
  <si>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</si>
  <si>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</si>
  <si>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</si>
  <si>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</si>
  <si>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</si>
  <si>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</si>
  <si>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</si>
  <si>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</si>
  <si>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</si>
  <si>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</si>
  <si>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</si>
  <si>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</si>
  <si>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</si>
  <si>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</si>
  <si>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</si>
  <si>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</si>
  <si>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</si>
  <si>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</si>
  <si>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</si>
  <si>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</si>
  <si>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</si>
  <si>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</si>
  <si>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</si>
  <si>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</si>
  <si>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</si>
  <si>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</si>
  <si>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</si>
  <si>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</si>
  <si>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</si>
  <si>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</si>
  <si>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</si>
  <si>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</si>
  <si>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</si>
  <si>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</si>
  <si>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</si>
  <si>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</si>
  <si>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</si>
  <si>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</si>
  <si>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</si>
  <si>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</si>
  <si>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</si>
  <si>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</si>
  <si>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</si>
  <si>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</si>
  <si>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</si>
  <si>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</si>
  <si>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</si>
  <si>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</si>
  <si>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</si>
  <si>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</si>
  <si>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</si>
  <si>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</si>
  <si>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</si>
  <si>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</si>
  <si>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</si>
  <si>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</si>
  <si>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</si>
  <si>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</si>
  <si>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</si>
  <si>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</si>
  <si>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</si>
  <si>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</si>
  <si>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</si>
  <si>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</si>
  <si>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</si>
  <si>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</si>
  <si>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</si>
  <si>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</si>
  <si>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</si>
  <si>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</si>
  <si>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</si>
  <si>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</si>
  <si>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</si>
  <si>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</si>
  <si>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</si>
  <si>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</si>
  <si>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</si>
  <si>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</si>
  <si>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</si>
  <si>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</si>
  <si>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</si>
  <si>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</si>
  <si>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</si>
  <si>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</si>
  <si>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</si>
  <si>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</si>
  <si>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</si>
  <si>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</si>
  <si>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</si>
  <si>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</si>
  <si>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</si>
  <si>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</si>
  <si>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</si>
  <si>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</si>
  <si>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</si>
  <si>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</si>
  <si>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</si>
  <si>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</si>
  <si>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</si>
  <si>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</si>
  <si>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</si>
  <si>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</si>
  <si>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</si>
  <si>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</si>
  <si>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</si>
  <si>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</si>
  <si>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</si>
  <si>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</si>
  <si>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</si>
  <si>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</si>
  <si>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</si>
  <si>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</si>
  <si>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</si>
  <si>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</si>
  <si>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</si>
  <si>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</si>
  <si>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</si>
  <si>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</si>
  <si>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</si>
  <si>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</si>
  <si>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</si>
  <si>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</si>
  <si>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</si>
  <si>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</si>
  <si>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</si>
  <si>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</si>
  <si>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</si>
  <si>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</si>
  <si>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</si>
  <si>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</si>
  <si>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</si>
  <si>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</si>
  <si>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</si>
  <si>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</si>
  <si>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</si>
  <si>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</si>
  <si>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</si>
  <si>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</si>
  <si>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</si>
  <si>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</si>
  <si>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</si>
  <si>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</si>
  <si>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</si>
  <si>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</si>
  <si>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</si>
  <si>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</si>
  <si>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</si>
  <si>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</si>
  <si>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</si>
  <si>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</si>
  <si>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</si>
  <si>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</si>
  <si>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</si>
  <si>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</si>
  <si>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</si>
  <si>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</si>
  <si>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</si>
  <si>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</si>
  <si>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</si>
  <si>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</si>
  <si>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</si>
  <si>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</si>
  <si>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</si>
  <si>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</si>
  <si>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</si>
  <si>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</si>
  <si>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</si>
  <si>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</si>
  <si>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</si>
  <si>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</si>
  <si>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</si>
  <si>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</si>
  <si>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</si>
  <si>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</si>
  <si>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</si>
  <si>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</si>
  <si>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</si>
  <si>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</si>
  <si>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</si>
  <si>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</si>
  <si>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</si>
  <si>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</si>
  <si>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</si>
  <si>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</si>
  <si>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</si>
  <si>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</si>
  <si>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</si>
  <si>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</si>
  <si>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</si>
  <si>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</si>
  <si>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</si>
  <si>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</si>
  <si>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</si>
  <si>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</si>
  <si>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</si>
  <si>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</si>
  <si>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</si>
  <si>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</si>
  <si>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</si>
  <si>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</si>
  <si>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</si>
  <si>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</si>
  <si>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</si>
  <si>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</si>
  <si>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</si>
  <si>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</si>
  <si>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</si>
  <si>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</si>
  <si>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</si>
  <si>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</si>
  <si>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</si>
  <si>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</si>
  <si>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</si>
  <si>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</si>
  <si>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</si>
  <si>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</si>
  <si>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</si>
  <si>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</si>
  <si>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</si>
  <si>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</si>
  <si>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</si>
  <si>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</si>
  <si>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</si>
  <si>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</si>
  <si>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</si>
  <si>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</si>
  <si>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</si>
  <si>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</si>
  <si>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</si>
  <si>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</si>
  <si>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</si>
  <si>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</si>
  <si>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</si>
  <si>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</si>
  <si>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</si>
  <si>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</si>
  <si>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</si>
  <si>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</si>
  <si>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</si>
  <si>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</si>
  <si>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</si>
  <si>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</si>
  <si>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</si>
  <si>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</si>
  <si>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</si>
  <si>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</si>
  <si>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</si>
  <si>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</si>
  <si>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</si>
  <si>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</si>
  <si>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</si>
  <si>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</si>
  <si>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</si>
  <si>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</si>
  <si>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</si>
  <si>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</si>
  <si>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</si>
  <si>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</si>
  <si>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</si>
  <si>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</si>
  <si>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</si>
  <si>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</si>
  <si>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</si>
  <si>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</si>
  <si>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</si>
  <si>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</si>
  <si>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</si>
  <si>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</si>
  <si>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</si>
  <si>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</si>
  <si>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</si>
  <si>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</si>
  <si>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</si>
  <si>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</si>
  <si>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</si>
  <si>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</si>
  <si>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</si>
  <si>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</si>
  <si>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</si>
  <si>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</si>
  <si>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</si>
  <si>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</si>
  <si>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</si>
  <si>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</si>
  <si>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</si>
  <si>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</si>
  <si>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</si>
  <si>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</si>
  <si>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</si>
  <si>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</si>
  <si>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</si>
  <si>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</si>
  <si>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</si>
  <si>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</si>
  <si>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</si>
  <si>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</si>
  <si>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</si>
  <si>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</si>
  <si>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</si>
  <si>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</si>
  <si>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</si>
  <si>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</si>
  <si>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</si>
  <si>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</si>
  <si>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</si>
  <si>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</si>
  <si>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</si>
  <si>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</si>
  <si>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</si>
  <si>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</si>
  <si>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</si>
  <si>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</si>
  <si>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</si>
  <si>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</si>
  <si>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</si>
  <si>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</si>
  <si>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</si>
  <si>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</si>
  <si>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</si>
  <si>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</si>
  <si>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</si>
  <si>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</si>
  <si>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</si>
  <si>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</si>
  <si>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</si>
  <si>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</si>
  <si>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</si>
  <si>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</si>
  <si>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</si>
  <si>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</si>
  <si>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</si>
  <si>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</si>
  <si>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</si>
  <si>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</si>
  <si>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</si>
  <si>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</si>
  <si>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</si>
  <si>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</si>
  <si>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</si>
  <si>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</si>
  <si>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</si>
  <si>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</si>
  <si>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</si>
  <si>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</si>
  <si>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</si>
  <si>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</si>
  <si>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</si>
  <si>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</si>
  <si>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</si>
  <si>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</si>
  <si>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</si>
  <si>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</si>
  <si>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</si>
  <si>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</si>
  <si>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</si>
  <si>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</si>
  <si>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</si>
  <si>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</si>
  <si>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</si>
  <si>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</si>
  <si>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</si>
  <si>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</si>
  <si>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</si>
  <si>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</si>
  <si>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</si>
  <si>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</si>
  <si>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</si>
  <si>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</si>
  <si>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</si>
  <si>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</si>
  <si>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</si>
  <si>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Mejed Heni - M. Souheil Draoui</t>
  </si>
  <si>
    <t>M. Kais Mansour (DM) et les chefs rayons</t>
  </si>
  <si>
    <t>Béja III</t>
  </si>
  <si>
    <t>Présence de mégots de cigarettes par terre. Interdire le tabagisme dans cette zone.</t>
  </si>
  <si>
    <t>M. Kamel manque de formation sur les protocoles de contrôle.</t>
  </si>
  <si>
    <t>Les températures de transport des produits de la mer (entrepôt) ainsi que leurs températures à cœur ne sont pas enregistrées.
L'état de fraîcheur n'est pas enregistré.
Utilisation d'une fiche non conventionnelle
Les certificats de salubrité des produits de la boucherie et de la poissonnerie ne sont pas classés.</t>
  </si>
  <si>
    <t>Former M. Kamel et assurer le rangement et le classement des documents et des certificats.
Utiliser les fiches fournies au niveau du portail.</t>
  </si>
  <si>
    <t>Le plan d'action suite à l'ancien rapport n'était pas présent.</t>
  </si>
  <si>
    <t>Les autocontrôles de nettoyage ne sont pas enregistrés quotidiennement. 
Le protocole de note P ou S n'est pas appliqué</t>
  </si>
  <si>
    <t>Adopter le protocole d'enregistrement P ou S et enregistrer les contrôles quotidiennement.</t>
  </si>
  <si>
    <t>0</t>
  </si>
  <si>
    <t xml:space="preserve">Les durées enregistrées sont celles de toute l'opération de lavage et de décontamination (30 min à 1 h). N'enregistrer que les bains de décontamination à l'eau de javel. </t>
  </si>
  <si>
    <t>Le gâteau pistache 6/8 n'était pas présent dans la chambre froide alors que selon la traçabilité 4 unités auraient du être stockées
Le gâteau soirée X12: 1 carton a été ouvert alors qu'un autre était en même temps utilisé.
La traçabilité n'est pas maîtrisée
Les documents sont mal rangés.</t>
  </si>
  <si>
    <t>Assurer le respect des enregistrement des cases et le classement des documents par date.</t>
  </si>
  <si>
    <t>Fournir des voiles de couleur claire pour les femmes voilées.
Les opérateurs de la pâtisserie ne doivent pas manipuler les crudités du rayon fleg.</t>
  </si>
  <si>
    <t>Les étiquettes des sablés de "La maison du boulanger" ne présentent pas l'indication de la confiture
Les étiquettes des pains tabouna cuits en groupe ne présentent pas la DLC.</t>
  </si>
  <si>
    <t>Le rapport n'était pas affiché et le plan d'action non plus.</t>
  </si>
  <si>
    <t>Afficher tous les rapports d'audits et les plans d'action qui en découlent.</t>
  </si>
  <si>
    <t>Les enregistrements ne sont pas quotidiens</t>
  </si>
  <si>
    <t>Un sac de produits marinés n'était pas identifié dans la chambre froide.</t>
  </si>
  <si>
    <t>Les vitres de la rôtissoire n'était pas claires en raison de l'action du détergent</t>
  </si>
  <si>
    <t>Le nombre de vendus et de casse n'était pas respecté.</t>
  </si>
  <si>
    <t>Les dates d'ouvertures des cartons / sacs ne sont pas toujours inscrits (Exemple le 06/02)</t>
  </si>
  <si>
    <t>Prévoir des voiles claires pour les femmes voilées</t>
  </si>
  <si>
    <t>Les durées réelles d'exposition ne sont pas enregistrées. Toutes les durées sont de 4 h par défaut.</t>
  </si>
  <si>
    <t>Enregistrer les heures de début d'exposition et de fin d'exposition.</t>
  </si>
  <si>
    <t>Les enregistrements doivent être quotidiens</t>
  </si>
  <si>
    <t>La chambre froide des pizzas n'est pas prise en compte</t>
  </si>
  <si>
    <t>Fromage le pacha et fromage gruyère Souani: les produits emballés ne respectent pas toujours les dates d'entame des meules.</t>
  </si>
  <si>
    <t>Fournir des voiles claires pour les femmes voilées</t>
  </si>
  <si>
    <t>Stockage d'un sac de PAD dont la DLC était le jour de l'audit. Le retrait n'a pas eu lieu</t>
  </si>
  <si>
    <t>Contrôler régulièrement les produits pour respecter les durées des vies.</t>
  </si>
  <si>
    <t>Les merguez et les parages n'étaient pas identifiés
L'étiquetage d'un PAD n'était pas lisible.</t>
  </si>
  <si>
    <t>Les certificats sont agrafés aux fiches de traçabilité. Les agrafes sont interdites
Les certificats présents ne sont pas celles des produits enregistrés dans la traçabilité.</t>
  </si>
  <si>
    <t xml:space="preserve">Les merguez était enroulés dans un film étirable dans la chambre froide. </t>
  </si>
  <si>
    <t>Entreposage de la veste dans le hachoir.</t>
  </si>
  <si>
    <t>Les fiches ont été modifiées par le chef rayon.
Les fiches ne permettent pas d'identifier les jours de premières mises en rayon dans le trad
Les quantités de matières premières ne sont pas enregistrées dans la fiche de traçabilité LS
Les matières premières des merguez et des viandes hachées ne sont pas identifiées par leur nature (Exemple le 06/02)</t>
  </si>
  <si>
    <t>Les modifications des fiches sont interdites
Inscrire les quantités de matières premières pour les LS et les quantités de matières pour le trad et le merguez.
Identifier clairement les noms des matières premières.</t>
  </si>
  <si>
    <t>Absence coiffe, port de montre et d'accessoires, port de chaussures personnelles.</t>
  </si>
  <si>
    <t>Respecter la charte vestimentaire et l'hygiène comportementale.</t>
  </si>
  <si>
    <t>Mettre un sac dans la poubelle</t>
  </si>
  <si>
    <t>Le certificat de salubrité des produits emballés le 13/02 n'était pas disponible.</t>
  </si>
  <si>
    <t>Sauvegarder toute la documentation sanitaire.</t>
  </si>
  <si>
    <t>Les maquereaux exposées présentaient un état de fraîcheur catégorie B
Les noms des produits frais sont seulement en français.
Certaines barquettes de produits de la mer surgelés étaient déchirées</t>
  </si>
  <si>
    <t>Assurer le contrôle des produits avant exposition.
Afficher les noms des produits en arabe en plus de la langue française.</t>
  </si>
  <si>
    <t>Les quantités de produits emballés n'est pas toujours indiquée exactement. 
Exemple: les moules demi décortiqués exposés &gt;11kg et enregistrés 10kg.</t>
  </si>
  <si>
    <t>Peser les produits emballés et enregistrer le poids mesuré exact dans la fiche de traçabilité.</t>
  </si>
  <si>
    <t>Interdire le port des bagues</t>
  </si>
  <si>
    <t>Enregistrement non quotidien</t>
  </si>
  <si>
    <t>L'ancien rapport d'audit n'était pas affiché</t>
  </si>
  <si>
    <t>Les enregistrements n'étaient pas quotidiens</t>
  </si>
  <si>
    <t>Enregistrement des contrôles non quotidien et sans avoir adopté le protocole P ou S</t>
  </si>
  <si>
    <t>Adopter le protocole P ou S et enregistrer les contrôles quotidiennement</t>
  </si>
  <si>
    <t>L'ancien rapport et le plan d'action n'étaient pas présents</t>
  </si>
  <si>
    <t>L'enregistrement n'était pas journalier et le protocol Pet S n'était pas appliqué.</t>
  </si>
  <si>
    <t>Les caisses de légumes étaient entreposées sur les seaux des condiments.</t>
  </si>
  <si>
    <t>Le rangement de la chambre froide était non satisfaisant.</t>
  </si>
  <si>
    <t>Plusieurs récipients n'étaient pas munies de louches/pelles</t>
  </si>
  <si>
    <t>Les boulles de harissa protégées par du film étirable et prêtent à la vente étaient dépourvues d'étiquette.</t>
  </si>
  <si>
    <t>Le rapport et le plan d'action n'était pas affichés</t>
  </si>
  <si>
    <t xml:space="preserve">L'enregistrement n'était pas quotidien </t>
  </si>
  <si>
    <t xml:space="preserve">Absence d'attestation. </t>
  </si>
  <si>
    <t>Locaux étroits</t>
  </si>
  <si>
    <t>La grille d'aération de la réserve est endommagée.</t>
  </si>
  <si>
    <t>correct</t>
  </si>
  <si>
    <t>Les paquets de beurre avaient une température de 14°C</t>
  </si>
  <si>
    <t>Renforcer l'éclairage dans le terminal de cuisson</t>
  </si>
  <si>
    <t>La propreté des vitres de la rôtissoire n'était pas satisfaisante.
La poignée est démontée</t>
  </si>
  <si>
    <t>La disposition ne permet pas de séparer le fulx des viandes de la boucherie. Le chariot doit passer par la charcuterie avant d'ariver au stand trad.</t>
  </si>
  <si>
    <t>Prévoir un passage pour les chariots et le personnel de la boucherie</t>
  </si>
  <si>
    <t>La lampe de la chambre froide était non fonctionnelle.</t>
  </si>
  <si>
    <t>La résine de la chambre froide était détériorée. Un trou dans le revêtement n'était pas colmaté.</t>
  </si>
  <si>
    <t>Remplacer la résine et colmater les brèches.</t>
  </si>
  <si>
    <t>Le distributeur de papier était accroché dans le réfectoire</t>
  </si>
  <si>
    <t>Les DEIV étaient placés très proches de l'étale des poissons frais.
Le raticide utilisé était ouvert et versé dans la station de contrôle.</t>
  </si>
  <si>
    <t>Exiger une distance adéquate entre les meubles et les DEIV.
Exiger la protection des raticides dans la station de contrôle</t>
  </si>
  <si>
    <t>La poubelle des fleg était endommagée</t>
  </si>
  <si>
    <t>Mme Meriam CHOUCHENE &amp; M. Souhaiel DHAOUI</t>
  </si>
  <si>
    <t>Directeur magasin &amp; chefs rayons</t>
  </si>
  <si>
    <t>T° du laboratoire 11,7°C</t>
  </si>
  <si>
    <t>Présence d'odeur de remugle dans le laboratoire.</t>
  </si>
  <si>
    <t>Remplir la totalité des fiches de traçabilité.
Vérifier les dates de réception exactes des produits avant d'assurer l'enregistrement.</t>
  </si>
  <si>
    <t>Stagnation d'eau au stand de la poissonnerie.</t>
  </si>
  <si>
    <t>Présence d'une fuite à la station de nettoyage de la poissonnerie.</t>
  </si>
  <si>
    <t>Absence de savon liquide au stand.
De plus que le dispositif de savon liquide est cassé (voir volet technique).</t>
  </si>
  <si>
    <t xml:space="preserve">Absence de produits de nettoyage et désinfection au rayon. </t>
  </si>
  <si>
    <t>Prévoir les produits de nettoyage et désinfection référencés UHD au rayon.</t>
  </si>
  <si>
    <t>Les horaires de dégivrage des meubles froids LS ne sont pas affichés.</t>
  </si>
  <si>
    <t>Interdire la pratique de réemballe.
Respecter la durée de vie des emballages progressifs.</t>
  </si>
  <si>
    <t>Non respect des dates de retrait pour les morceaux de fromage réemballés.</t>
  </si>
  <si>
    <t>T° meuble froid 4°C.</t>
  </si>
  <si>
    <t>T° meuble froid 4,5°C.</t>
  </si>
  <si>
    <t>L'afficheur du meuble froid des préparations fromagères est non fonctionnel.</t>
  </si>
  <si>
    <t>Absence de produits de nettoyage et désinfection au rayon.</t>
  </si>
  <si>
    <t>Prévoir les produits de nettoyage et désinfection référencés UHD.</t>
  </si>
  <si>
    <t>Etat de propreté de la trancheuse insatisfaisant.</t>
  </si>
  <si>
    <t>Présence de mouches vivantes à l'intérieur des DEIV de la poissonnerie et fromage charcuterie. Voir le bon fonctionnement de ces équipements.</t>
  </si>
  <si>
    <t>Absence du certificat de salubrité des moules du lot 038.</t>
  </si>
  <si>
    <t>Prévoir les documents sanitaires des produits de la mer.</t>
  </si>
  <si>
    <t>Assurer la traçabilité des produits surgelés.</t>
  </si>
  <si>
    <t>Le meuble est partiellement protégé.</t>
  </si>
  <si>
    <t xml:space="preserve">Présence d'un mélange de Harissa et mayonnaise réalisé le 26/04/2018. </t>
  </si>
  <si>
    <t>Utilisation de couteux de couleur jaune; cet équipement identique aux couteaux de la volaillerie n'est pas identifié. Il y'a risque de contamination croisée en cas d'utilisation erronée.</t>
  </si>
  <si>
    <t>Une attention est requise à l'enregistrement des lots de produits réceptionnés au rayon pour une meilleure gestion du stock et des durées de vie des produits. 
Assurer l'enregistrement correct des n° lot aux fiches de traçabilité.</t>
  </si>
  <si>
    <t>La porte du quai de réception manque d'étanchéité.</t>
  </si>
  <si>
    <t>Présence d'odeur de regard au niveau de la réserve PGC.</t>
  </si>
  <si>
    <t>Taux d'hygrométrie 53%</t>
  </si>
  <si>
    <t>Le pain allégé 'Sopral' ne fait pas objet de suivi de poids.</t>
  </si>
  <si>
    <t>Les dispositifs de savon liquide de la poissonnerie et des sanitaires hommes sont cassés;</t>
  </si>
  <si>
    <t>Absence de dispositif de séchage aux sanitaires hommes &amp; femmes.</t>
  </si>
  <si>
    <t>Absence de certificat de salubrité de la viande réceptionnée le 16/04 comme indiqué à la fiche de traçabilité.</t>
  </si>
  <si>
    <t>Communication du dernier rapport et le plan d'actions correctives le jour de l'audit.</t>
  </si>
  <si>
    <t>Le revêtement du sol de la chambre froide est crevassé.</t>
  </si>
  <si>
    <t>Le revêtement du sol de la chambre froide négative est crevassé.</t>
  </si>
  <si>
    <t>Présence de givre dans le meuble surgelé de la poissonnerie et le meuble surgelé PLS.</t>
  </si>
  <si>
    <t>Manque d'étanchéité au meuble froid négatif des produits de la mer.</t>
  </si>
  <si>
    <t>Locaux non adaptés à la capacité de stockage.</t>
  </si>
  <si>
    <t>Fixer le revêtement du sol.</t>
  </si>
  <si>
    <t>La liste des ingrédients indiquée sur l'étiquette UHD du pain allégé n'est pas identique à celle du fournisseur 'Sopral. Avertir les services concernés sur cet écart.</t>
  </si>
  <si>
    <t>Présence des bulletins d'analyse et plans d'action</t>
  </si>
  <si>
    <t>Enregistrements des autocontrôles de nettoyage et de désinfection</t>
  </si>
  <si>
    <t xml:space="preserve">Utilisation correcte des cadenciers de cuisson et de fabrication </t>
  </si>
  <si>
    <t>Le nombre de poulets rôtis vendus est de 17 pièces ce qui est supérieur au nombre de poulets indiqués au cadencier de cuisson du 28/04/2018.
Indiquer le nombre correct de poulets cuits au cadencier de cuisson.</t>
  </si>
  <si>
    <t>Exposition de la salade méchouia dans le meuble charcuterie.</t>
  </si>
  <si>
    <t>Une attention est requise sur la gestion du stock et le traitement des produits 'casse'.
Ces produits ayant une durée de vie encore valide et une qualité organoleptique satisfaisante ont été jetés à la poubelle sans explication par les personnes concernées.</t>
  </si>
  <si>
    <t>L'opérateur ne protège pas sa barbe.</t>
  </si>
  <si>
    <t xml:space="preserve">Respect des durées de vie des produits trad. exposés dans le stand </t>
  </si>
  <si>
    <t>Présence de toile d'araignée au plafond du rayon.</t>
  </si>
  <si>
    <t>Les boulles de harissa vendues en portions (protégées par du film étirable et prêtent à la vente) étaient dépourvues d'étiquette.</t>
  </si>
  <si>
    <t>Présence de rouille à l'intérieur de la gaine de machine de glace.</t>
  </si>
  <si>
    <t>Présence de mouches au stand poissonnerie et fromage/ charcuterie.</t>
  </si>
  <si>
    <t>Taux de réalisation du plan d'action précédent</t>
  </si>
  <si>
    <t>Absence des étiquettes UHD sur les fiches de traçabilité.</t>
  </si>
  <si>
    <t>Nous rappelons que la durée de vie secondaire des ces produits entamée est de j+2 (avec j est le jour d'ouverture initiale).</t>
  </si>
  <si>
    <t>Etat de propreté insatisfaisant de la râpe à fromage et des ustensiles de cuisson.
Le nettoyage des vitres de la rôtissoire devient difficile.</t>
  </si>
  <si>
    <t xml:space="preserve">Les produits casse devront être correctement vérifiés avant rejet. Pour assurer la destruction totale du produit, la vérification ne doit pas prendre en considération uniquement les étiquettes de balance. </t>
  </si>
  <si>
    <t>Le concept FEFO n'est pas respecté vu la pratique de réemballe réalisée pour différentes dates de découpe de fromage.</t>
  </si>
  <si>
    <t>Réemballe des morceaux de fromage 'Edam rouge lait de vache pasteurisé' DE1 24/04 DLC 01/05, DE2 25/04 DLC 02/05 &amp; autres morceaux de fromage (voir photo).</t>
  </si>
  <si>
    <t>Absence de la traçabilité des produits jetés dans la poubelle ayant une durée de vie encore valide (Cas des charcuteries et fromages râpés).</t>
  </si>
  <si>
    <t>Manque de traçabilité le 27 &amp; 28 &amp; 29 avril 2018; seules les étiquettes de balances étaient collées sur les fiches de traçabilité.
Mention de date de réception de la viande PAD erronée au document de traçabilité du 26/04/2018; la viande est normalement réceptionnée le 12/04 au lieu du 16/04. Egalement absence de certificat de salubrité de la viande réceptionnée le 16/04 comme indiqué à la fiche de traçabilité.</t>
  </si>
  <si>
    <t>Etat de de fraicheur des poissons 'bonite' est de catégorie B; 
Balisage des poissons uniquement par langue française.</t>
  </si>
  <si>
    <t>Manque des étiquettes UHD sur la traçabilité des moules emballés 20/04/2018.
Les produits de la mer surgelés sont enregistrés dans des fiches de traçabilité séparées 'par mise de vente'. Ceci ne permet pas le suivi correct du stock. Une formation a été réalisée le jour de l'audit sur le remplissage des fiches de traçabilité.
Perte de traçabilité du calamar nettoyé emballé le 17/01/2018.</t>
  </si>
  <si>
    <t>L'opérateur ne protège pas les cheveux lors du service. Respecter la charte vestimentaire UHD.</t>
  </si>
  <si>
    <t>Absence de sac poubelle dans la benne remplie de déchets.</t>
  </si>
  <si>
    <t>Exposition de pommes de terre de couleur verte. Ces produits ont été réceptionnés de l'entrepôt le jour de l'audit. Aviser les services concernés sur cet écart.
Exposition des fèves et nèfles à l'état flétris.
Renforcer le triage des fruits et légumes.</t>
  </si>
  <si>
    <t>Les mentions obligatoires (DF, DLUO) sont facilement délébiles et /ou illisibles sur les emballages des pois chiches 'Tanit le jardin' et des bombons 'Chpa chups'.</t>
  </si>
  <si>
    <t>Le responsable réception ,ancien opérateur de PGC, n'a pas eu de formation sur les bonnes pratiques de réception (tel que qualité de fraicheur des produits périssables, etc.).</t>
  </si>
  <si>
    <t>Absence de la fiche de réception au rayon relative aux poulets 'Chahia' ayant le N° de lot 18114.
Mention d'un seul lot de poulets marinés 'Chahia' le 27/04/2018 sur le document de traçabilité. Après vérification sur le logiciel de vente 'hitparade', il s'est avéré que 2 lots de poulets marinés appartenant à deux fournisseurs (Mazraa &amp; Chahia) ont été vendus le même jour; 
La fiche de contrôle des produits PFT et le certificat de salubrité indiquent une réception le 28/04/2018 d'un lot de produit 18117 ayant une DF le 27/04/2018 et une DLC 03/05/2018 hors l'étiquette du produit du fournisseur stocké dans la chambre froide indique un N° lot 18116; ce produit n'a pas été enregistré à la réception.</t>
  </si>
  <si>
    <t>Fuite d'eau à partir des conduites d'évacuation des eaux de la poissonnerie installées au plafond de la zone de réception.</t>
  </si>
  <si>
    <t>Revoir le système de drainage des eaux de la poissonnerie.</t>
  </si>
  <si>
    <t>M Dhia Mechlaoui</t>
  </si>
  <si>
    <t>Accorder plus d'attention lors de l'enregistrement de nombre de pièces vendues.</t>
  </si>
  <si>
    <t>Interdir cette pratique.</t>
  </si>
  <si>
    <t xml:space="preserve">Exposition des abats sans égouttoirs. </t>
  </si>
  <si>
    <t xml:space="preserve">La planche de découpe était usée, le nettoyage de la planche est difficile, le rabotage de cet élément est nécessaire. </t>
  </si>
  <si>
    <t>Respecter la FEFO.</t>
  </si>
  <si>
    <t>Un opérateur du rayon fromages était responsable d'une vente dans le rayon boucherie.</t>
  </si>
  <si>
    <t>Interdire cette pratique.</t>
  </si>
  <si>
    <t>Le balisage des produits exposés était seulement en langue arabe.</t>
  </si>
  <si>
    <t>Quantité de salade de fruits de mer emballé le 18/07/18: 20kg
Quantité tracée: 12,8kg
Quantité vendu: 7,2kg, correct.</t>
  </si>
  <si>
    <t>La qualité des légumes (aubergine et haricot vert) en exposition était insatisfaisante.</t>
  </si>
  <si>
    <t>Entreposage des produits (boissons gazeuses) à même le sol.</t>
  </si>
  <si>
    <t xml:space="preserve">Les DF et DLC étaient illisibles sur un paquet de « salami traditionnel » </t>
  </si>
  <si>
    <t>Absence de l'ancien rapport et de son plan d'action.</t>
  </si>
  <si>
    <t>Afficher le rapport de l'audit précédent et de leur plan d'action.</t>
  </si>
  <si>
    <t>Minimiser l'attente prolongée des caisses de yaourt avant exposition au rayon.</t>
  </si>
  <si>
    <t>Absence de papier essuie-mains dans les sanitaires des hommes.</t>
  </si>
  <si>
    <t>Zone presse carton: manque de rangement.(voir photo).</t>
  </si>
  <si>
    <t>Manque d'étanchéité au niveau de la porte de réception.</t>
  </si>
  <si>
    <t>Taux d'hygrométrie 49%</t>
  </si>
  <si>
    <t>Le sol de la chambre froide PLS était crevassé.</t>
  </si>
  <si>
    <t>Meuble (+):
Température affichée: 7°C
Température mesurée: 8,2°C</t>
  </si>
  <si>
    <t>Le revêtement du sol de la chambre froide négative était écaillé.</t>
  </si>
  <si>
    <t>Les deux poignées de la rôtissoire étaient endommagées</t>
  </si>
  <si>
    <t>6°C, correct.</t>
  </si>
  <si>
    <t>Température affichée: 3°C
Température mesurée: 3,5°C</t>
  </si>
  <si>
    <t>Température à cœur de " English pie" était à 16°C.</t>
  </si>
  <si>
    <t>La température ne doit pas dépasser 10°C</t>
  </si>
  <si>
    <t>Température affichée: 3°C
Température mesurée: 3,6°C</t>
  </si>
  <si>
    <t>Température affichée: 5,8°C
Température mesurée: 3°C</t>
  </si>
  <si>
    <t>Un afficheur était non fonctionnel.</t>
  </si>
  <si>
    <t>Meuble 1:
Température affichée: 10°C
Température mesurée: 7°C
Meuble 2: 
Température affichée: 7,9°C
Température mesurée: 4°C</t>
  </si>
  <si>
    <t>Le froid du meuble 1 était insatisfaisant, revoir avec le service technique.</t>
  </si>
  <si>
    <t>Meuble négatif:
Température mesurée: -18°C
Température affichée: -16°C</t>
  </si>
  <si>
    <t>Les températures à cœur de chien de la mer et de daurade étaient &gt;2°C:
Chien de mer: 7°C
Daurade: 4°C</t>
  </si>
  <si>
    <t>Absence de l'eau chaude au niveau du rayon charcuterie/fromages.</t>
  </si>
  <si>
    <t>Absence de dispositif de séchage aux sanitaires hommes &amp; femmes (récurrente).</t>
  </si>
  <si>
    <t>Les meubles d'exposition (pizzas + nuggets) manquaient de protection.
L'étanchéité du meuble froid manquait d'étanchéité). (voir photos)</t>
  </si>
  <si>
    <t>Le test de traçabilité était correct:
Produit: chocolatx3/caramel, date d'ouverture: 18/06/18
Le carton contient 20 pièces:
Pièces tracées: 11
Pièces stockés: 8
Vérification du Hit-parade: une pièce casse.
Le compte est bon.</t>
  </si>
  <si>
    <t xml:space="preserve">Suite au test de la traçabilité effectué, on constate  que la traçabilité n'était pas maitrisée pour les poulets rôtis poussins, le calcul était comme suit:
Pièces traçés:16
Piéces vendues:20 </t>
  </si>
  <si>
    <t>Un opérateur du rayon (boucherie) était en train de manipuler les produits de charcuterie, le risque des contaminations croisées est accrue à ce niveau.</t>
  </si>
  <si>
    <t xml:space="preserve">6 boudins de charcuterie ( salami mazraa, jambon mazraa, jambon fumé mazraa) entamée étaient sans identification, la traçabilité ne peut être suivie à ce niveau.
</t>
  </si>
  <si>
    <t>L'identification des produits après la découpe des produits est indispensable afin de garantir leurs traçabilité.</t>
  </si>
  <si>
    <t>Utilisation d'un couteau jaune pour la découpe de la mergez, respecter le code couleur.</t>
  </si>
  <si>
    <t>La fiche de réception des viandes rouges pour le 18/07/18, la quantité dans le certificat de salubrité était de 70kg, le test de traçabilité était comme suit:
Quantité tracée: 94,kg&gt;70kg</t>
  </si>
  <si>
    <t xml:space="preserve">Assurer l'enregistrement des fiches de réception.
Enregistrer les quantités exactes dans les fiches de traçabilité. </t>
  </si>
  <si>
    <t>Utilisation de 2 lots ( lot n°1824, lot n°18205) de volailles simultanément la notion du FEFO n'était pas respectée.</t>
  </si>
  <si>
    <t>Augmenter la fréquence du glacage de l'étal.</t>
  </si>
  <si>
    <t>Utilisation des couteaux jaunes, l'identification de ces éléments a été réalisée. Un mail d'achat de nouveaux couteaux bleus est envoyé depuis le 30/05/18).</t>
  </si>
  <si>
    <t>L’étiquetage de 6 boîtes de « harissa berbère, épices et saveurs) était non conforme, certains ingrédients étaient masqués de la part du fournisseur.
Le mail de retrait n'était pas encore reçu jusqu’à jour de l'audit.</t>
  </si>
  <si>
    <t>les prélèvements copro parasitologiques ont été réalisé le 26/06/18 pour le personnel PFT, les résultats n'ont pas été encore reçu.</t>
  </si>
  <si>
    <t>Remplacer ces meubles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</si>
</sst>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0">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165" fontId="8" fillId="2" borderId="1" xfId="0" applyNumberFormat="1" applyFont="1" applyFill="1" applyBorder="1" applyAlignment="1" applyProtection="1">
      <alignment horizontal="center" wrapText="1"/>
    </xf>
    <xf numFmtId="0" fontId="14" fillId="0" borderId="1" xfId="0" applyFont="1" applyFill="1" applyBorder="1" applyAlignment="1" applyProtection="1">
      <alignment horizontal="left" wrapText="1"/>
      <protection locked="0"/>
    </xf>
    <xf numFmtId="9" fontId="8" fillId="2" borderId="1" xfId="0" applyNumberFormat="1" applyFont="1" applyFill="1" applyBorder="1" applyAlignment="1" applyProtection="1">
      <alignment horizontal="center" wrapText="1"/>
    </xf>
    <xf numFmtId="0" fontId="8" fillId="0" borderId="1"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vertical="center" wrapText="1"/>
      <protection hidden="1"/>
    </xf>
    <xf numFmtId="0" fontId="8" fillId="0" borderId="1" xfId="0" applyFont="1" applyBorder="1" applyAlignment="1" applyProtection="1">
      <alignment horizontal="left" wrapText="1"/>
      <protection locked="0"/>
    </xf>
    <xf numFmtId="9" fontId="8" fillId="14" borderId="1" xfId="0" applyNumberFormat="1" applyFont="1" applyFill="1" applyBorder="1" applyProtection="1">
      <protection locked="0"/>
    </xf>
    <xf numFmtId="165" fontId="8" fillId="0" borderId="1" xfId="0" applyNumberFormat="1" applyFont="1" applyBorder="1" applyAlignment="1" applyProtection="1">
      <alignment horizontal="right" wrapText="1"/>
    </xf>
    <xf numFmtId="0" fontId="8" fillId="17" borderId="1" xfId="0" applyFont="1" applyFill="1" applyBorder="1" applyAlignment="1" applyProtection="1">
      <alignment horizontal="center" vertical="center" wrapText="1"/>
    </xf>
    <xf numFmtId="0" fontId="8" fillId="2" borderId="1" xfId="0" applyFont="1" applyFill="1" applyBorder="1" applyAlignment="1" applyProtection="1">
      <alignment horizontal="center" vertical="center" wrapText="1"/>
    </xf>
    <xf numFmtId="0" fontId="8" fillId="16" borderId="0" xfId="0" applyFont="1" applyFill="1"/>
    <xf numFmtId="9" fontId="8" fillId="16" borderId="1" xfId="0" applyNumberFormat="1" applyFont="1" applyFill="1" applyBorder="1" applyProtection="1">
      <protection locked="0"/>
    </xf>
    <xf numFmtId="0" fontId="43" fillId="2" borderId="0" xfId="0" applyFont="1" applyFill="1"/>
    <xf numFmtId="0" fontId="8" fillId="2" borderId="3" xfId="0" applyFont="1" applyFill="1" applyBorder="1" applyAlignment="1" applyProtection="1">
      <alignment horizontal="center" vertical="center" wrapText="1"/>
      <protection locked="0"/>
    </xf>
    <xf numFmtId="0" fontId="4" fillId="15" borderId="1" xfId="0" applyFont="1" applyFill="1" applyBorder="1" applyAlignment="1">
      <alignment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xf numFmtId="165" fontId="8" fillId="16" borderId="1" xfId="0" applyNumberFormat="1" applyFont="1" applyFill="1" applyBorder="1" applyProtection="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0.52631578947368418</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395133424"/>
        <c:axId val="395125808"/>
      </c:barChart>
      <c:catAx>
        <c:axId val="395133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125808"/>
        <c:crosses val="autoZero"/>
        <c:auto val="1"/>
        <c:lblAlgn val="ctr"/>
        <c:lblOffset val="100"/>
        <c:noMultiLvlLbl val="0"/>
      </c:catAx>
      <c:valAx>
        <c:axId val="395125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133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0.85</c:v>
                </c:pt>
                <c:pt idx="1">
                  <c:v>0.94736842105263153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995696160"/>
        <c:axId val="995698880"/>
      </c:barChart>
      <c:catAx>
        <c:axId val="995696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698880"/>
        <c:crosses val="autoZero"/>
        <c:auto val="1"/>
        <c:lblAlgn val="ctr"/>
        <c:lblOffset val="100"/>
        <c:noMultiLvlLbl val="0"/>
      </c:catAx>
      <c:valAx>
        <c:axId val="995698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696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0.9375</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995699424"/>
        <c:axId val="995699968"/>
      </c:barChart>
      <c:catAx>
        <c:axId val="995699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699968"/>
        <c:crosses val="autoZero"/>
        <c:auto val="1"/>
        <c:lblAlgn val="ctr"/>
        <c:lblOffset val="100"/>
        <c:noMultiLvlLbl val="0"/>
      </c:catAx>
      <c:valAx>
        <c:axId val="995699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699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693927488"/>
        <c:axId val="693940000"/>
      </c:barChart>
      <c:catAx>
        <c:axId val="693927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940000"/>
        <c:crosses val="autoZero"/>
        <c:auto val="1"/>
        <c:lblAlgn val="ctr"/>
        <c:lblOffset val="100"/>
        <c:noMultiLvlLbl val="0"/>
      </c:catAx>
      <c:valAx>
        <c:axId val="693940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927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0.875</c:v>
                </c:pt>
                <c:pt idx="1">
                  <c:v>0.94444444444444442</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693930752"/>
        <c:axId val="693931296"/>
      </c:barChart>
      <c:catAx>
        <c:axId val="693930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931296"/>
        <c:crosses val="autoZero"/>
        <c:auto val="1"/>
        <c:lblAlgn val="ctr"/>
        <c:lblOffset val="100"/>
        <c:noMultiLvlLbl val="0"/>
      </c:catAx>
      <c:valAx>
        <c:axId val="693931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930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693934560"/>
        <c:axId val="693936192"/>
      </c:barChart>
      <c:catAx>
        <c:axId val="693934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936192"/>
        <c:crosses val="autoZero"/>
        <c:auto val="1"/>
        <c:lblAlgn val="ctr"/>
        <c:lblOffset val="100"/>
        <c:noMultiLvlLbl val="0"/>
      </c:catAx>
      <c:valAx>
        <c:axId val="693936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934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0.93805309734513276</c:v>
                </c:pt>
                <c:pt idx="1">
                  <c:v>0.90265486725663713</c:v>
                </c:pt>
                <c:pt idx="2">
                  <c:v>0.91666666666666663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693929664"/>
        <c:axId val="693931840"/>
      </c:barChart>
      <c:catAx>
        <c:axId val="69392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931840"/>
        <c:crosses val="autoZero"/>
        <c:auto val="1"/>
        <c:lblAlgn val="ctr"/>
        <c:lblOffset val="100"/>
        <c:noMultiLvlLbl val="0"/>
      </c:catAx>
      <c:valAx>
        <c:axId val="693931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929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0.80130293159609123</c:v>
                </c:pt>
                <c:pt idx="1">
                  <c:v>0.81622516556291391</c:v>
                </c:pt>
                <c:pt idx="2">
                  <c:v>0.90865384615384615</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693933472"/>
        <c:axId val="693934016"/>
      </c:barChart>
      <c:catAx>
        <c:axId val="693933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934016"/>
        <c:crosses val="autoZero"/>
        <c:auto val="1"/>
        <c:lblAlgn val="ctr"/>
        <c:lblOffset val="100"/>
        <c:noMultiLvlLbl val="0"/>
      </c:catAx>
      <c:valAx>
        <c:axId val="693934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933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0.86967801447061199</c:v>
                </c:pt>
                <c:pt idx="1">
                  <c:v>0.85944001640977552</c:v>
                </c:pt>
                <c:pt idx="2">
                  <c:v>0.91266025641025639</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693939456"/>
        <c:axId val="693925312"/>
        <c:extLst xmlns:c16r2="http://schemas.microsoft.com/office/drawing/2015/06/chart"/>
      </c:barChart>
      <c:catAx>
        <c:axId val="69393945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925312"/>
        <c:crosses val="autoZero"/>
        <c:auto val="1"/>
        <c:lblAlgn val="ctr"/>
        <c:lblOffset val="100"/>
        <c:noMultiLvlLbl val="0"/>
      </c:catAx>
      <c:valAx>
        <c:axId val="6939253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9393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0.90428571428571436</c:v>
                </c:pt>
                <c:pt idx="1">
                  <c:v>0.77625</c:v>
                </c:pt>
                <c:pt idx="2">
                  <c:v>0.75674603174603172</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693926944"/>
        <c:axId val="693928032"/>
        <c:extLst xmlns:c16r2="http://schemas.microsoft.com/office/drawing/2015/06/chart"/>
      </c:barChart>
      <c:catAx>
        <c:axId val="693926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928032"/>
        <c:crosses val="autoZero"/>
        <c:auto val="1"/>
        <c:lblAlgn val="ctr"/>
        <c:lblOffset val="100"/>
        <c:noMultiLvlLbl val="0"/>
      </c:catAx>
      <c:valAx>
        <c:axId val="693928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93926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0.68055555555555558</c:v>
                </c:pt>
                <c:pt idx="1">
                  <c:v>0.967741935483871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395136144"/>
        <c:axId val="395125264"/>
      </c:barChart>
      <c:catAx>
        <c:axId val="395136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125264"/>
        <c:crosses val="autoZero"/>
        <c:auto val="1"/>
        <c:lblAlgn val="ctr"/>
        <c:lblOffset val="100"/>
        <c:noMultiLvlLbl val="0"/>
      </c:catAx>
      <c:valAx>
        <c:axId val="395125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136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0.67567567567567566</c:v>
                </c:pt>
                <c:pt idx="1">
                  <c:v>0.6216216216216216</c:v>
                </c:pt>
                <c:pt idx="2">
                  <c:v>0.86111111111111116</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395123632"/>
        <c:axId val="395126352"/>
      </c:barChart>
      <c:catAx>
        <c:axId val="395123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126352"/>
        <c:crosses val="autoZero"/>
        <c:auto val="1"/>
        <c:lblAlgn val="ctr"/>
        <c:lblOffset val="100"/>
        <c:noMultiLvlLbl val="0"/>
      </c:catAx>
      <c:valAx>
        <c:axId val="395126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123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c:v>
                </c:pt>
                <c:pt idx="1">
                  <c:v>0.38235294117647056</c:v>
                </c:pt>
                <c:pt idx="2">
                  <c:v>0.75</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395128528"/>
        <c:axId val="395129072"/>
      </c:barChart>
      <c:catAx>
        <c:axId val="395128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129072"/>
        <c:crosses val="autoZero"/>
        <c:auto val="1"/>
        <c:lblAlgn val="ctr"/>
        <c:lblOffset val="100"/>
        <c:noMultiLvlLbl val="0"/>
      </c:catAx>
      <c:valAx>
        <c:axId val="395129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128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0.6785714285714286</c:v>
                </c:pt>
                <c:pt idx="1">
                  <c:v>0.83333333333333337</c:v>
                </c:pt>
                <c:pt idx="2">
                  <c:v>0.79761904761904767</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995697248"/>
        <c:axId val="995701600"/>
      </c:barChart>
      <c:catAx>
        <c:axId val="995697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701600"/>
        <c:crosses val="autoZero"/>
        <c:auto val="1"/>
        <c:lblAlgn val="ctr"/>
        <c:lblOffset val="100"/>
        <c:noMultiLvlLbl val="0"/>
      </c:catAx>
      <c:valAx>
        <c:axId val="995701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697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0.83823529411764708</c:v>
                </c:pt>
                <c:pt idx="1">
                  <c:v>0.72972972972972971</c:v>
                </c:pt>
                <c:pt idx="2">
                  <c:v>0.93055555555555558</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995691264"/>
        <c:axId val="995700512"/>
      </c:barChart>
      <c:catAx>
        <c:axId val="995691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700512"/>
        <c:crosses val="autoZero"/>
        <c:auto val="1"/>
        <c:lblAlgn val="ctr"/>
        <c:lblOffset val="100"/>
        <c:noMultiLvlLbl val="0"/>
      </c:catAx>
      <c:valAx>
        <c:axId val="995700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691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0.95652173913043481</c:v>
                </c:pt>
                <c:pt idx="1">
                  <c:v>0.97619047619047616</c:v>
                </c:pt>
                <c:pt idx="2">
                  <c:v>0.97916666666666663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995693984"/>
        <c:axId val="995690176"/>
      </c:barChart>
      <c:catAx>
        <c:axId val="995693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690176"/>
        <c:crosses val="autoZero"/>
        <c:auto val="1"/>
        <c:lblAlgn val="ctr"/>
        <c:lblOffset val="100"/>
        <c:noMultiLvlLbl val="0"/>
      </c:catAx>
      <c:valAx>
        <c:axId val="995690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693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0.875</c:v>
                </c:pt>
                <c:pt idx="1">
                  <c:v>0.96666666666666667</c:v>
                </c:pt>
                <c:pt idx="2">
                  <c:v>0.91176470588235292</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995694528"/>
        <c:axId val="995693440"/>
      </c:barChart>
      <c:catAx>
        <c:axId val="995694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693440"/>
        <c:crosses val="autoZero"/>
        <c:auto val="1"/>
        <c:lblAlgn val="ctr"/>
        <c:lblOffset val="100"/>
        <c:noMultiLvlLbl val="0"/>
      </c:catAx>
      <c:valAx>
        <c:axId val="995693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694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0.96296296296296291</c:v>
                </c:pt>
                <c:pt idx="1">
                  <c:v>1</c:v>
                </c:pt>
                <c:pt idx="2">
                  <c:v>0.93103448275862066</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995691808"/>
        <c:axId val="995698336"/>
      </c:barChart>
      <c:catAx>
        <c:axId val="995691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698336"/>
        <c:crosses val="autoZero"/>
        <c:auto val="1"/>
        <c:lblAlgn val="ctr"/>
        <c:lblOffset val="100"/>
        <c:noMultiLvlLbl val="0"/>
      </c:catAx>
      <c:valAx>
        <c:axId val="995698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691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27" zoomScaleSheetLayoutView="100" workbookViewId="0">
      <selection activeCell="D38" sqref="D38"/>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7" t="s">
        <v>324</v>
      </c>
      <c r="B18" s="307"/>
      <c r="C18" s="307"/>
      <c r="D18" s="308" t="s">
        <v>410</v>
      </c>
      <c r="E18" s="308"/>
      <c r="F18" s="308"/>
      <c r="G18" s="308"/>
      <c r="H18" s="308"/>
      <c r="I18" s="308"/>
      <c r="J18" s="308"/>
      <c r="K18" s="308"/>
    </row>
    <row r="20" spans="1:11" ht="16.5" x14ac:dyDescent="0.3">
      <c r="A20" s="83"/>
      <c r="B20" s="78"/>
      <c r="C20" s="78"/>
      <c r="D20" s="78"/>
      <c r="E20" s="78"/>
      <c r="F20" s="78"/>
      <c r="G20" s="78"/>
      <c r="H20" s="78"/>
      <c r="I20" s="78"/>
    </row>
    <row r="21" spans="1:11" x14ac:dyDescent="0.25">
      <c r="A21" s="309" t="s">
        <v>325</v>
      </c>
      <c r="B21" s="309"/>
      <c r="C21" s="309"/>
      <c r="D21" s="309"/>
      <c r="E21" s="309"/>
      <c r="F21" s="309"/>
      <c r="G21" s="309"/>
      <c r="H21" s="309"/>
      <c r="I21" s="309"/>
      <c r="J21" s="309"/>
      <c r="K21" s="309"/>
    </row>
    <row r="22" spans="1:11" x14ac:dyDescent="0.25">
      <c r="A22" s="84"/>
      <c r="B22" s="79"/>
      <c r="C22" s="79"/>
      <c r="D22" s="78"/>
      <c r="E22" s="78"/>
      <c r="F22" s="78"/>
      <c r="G22" s="78"/>
      <c r="H22" s="78"/>
      <c r="I22" s="78"/>
    </row>
    <row r="23" spans="1:11" ht="42" customHeight="1" x14ac:dyDescent="0.25">
      <c r="A23" s="85" t="s">
        <v>326</v>
      </c>
      <c r="B23" s="310" t="s">
        <v>327</v>
      </c>
      <c r="C23" s="310"/>
      <c r="D23" s="78"/>
      <c r="E23" s="78"/>
      <c r="F23" s="78"/>
      <c r="G23" s="78"/>
      <c r="H23" s="78"/>
      <c r="I23" s="78"/>
      <c r="J23" s="77" t="str">
        <f>D18</f>
        <v>Béja III</v>
      </c>
    </row>
    <row r="24" spans="1:11" ht="33" customHeight="1" x14ac:dyDescent="0.25">
      <c r="A24" s="86" t="s">
        <v>328</v>
      </c>
      <c r="B24" s="311">
        <f>AVERAGE('A1 Exploitation'!D549,'A1 Technique'!D199)</f>
        <v>0.86967801447061199</v>
      </c>
      <c r="C24" s="311"/>
      <c r="D24" s="78"/>
      <c r="E24" s="78"/>
      <c r="F24" s="78"/>
      <c r="G24" s="78"/>
      <c r="H24" s="78"/>
      <c r="I24" s="78"/>
    </row>
    <row r="25" spans="1:11" ht="33" customHeight="1" x14ac:dyDescent="0.25">
      <c r="A25" s="85" t="s">
        <v>329</v>
      </c>
      <c r="B25" s="311">
        <f>AVERAGE('A2 Exploitation'!D549,'A2 Technique'!D199)</f>
        <v>0.85944001640977552</v>
      </c>
      <c r="C25" s="311"/>
      <c r="D25" s="78"/>
      <c r="E25" s="78"/>
      <c r="F25" s="78"/>
      <c r="G25" s="78"/>
      <c r="H25" s="78"/>
      <c r="I25" s="78"/>
    </row>
    <row r="26" spans="1:11" ht="33" customHeight="1" x14ac:dyDescent="0.25">
      <c r="A26" s="86" t="s">
        <v>330</v>
      </c>
      <c r="B26" s="311">
        <f>AVERAGE('A3 Exploitation'!D549,'A3 Technique'!D199)</f>
        <v>0.91266025641025639</v>
      </c>
      <c r="C26" s="311"/>
      <c r="D26" s="78"/>
      <c r="E26" s="78"/>
      <c r="F26" s="78"/>
      <c r="G26" s="78"/>
      <c r="H26" s="78"/>
      <c r="I26" s="78"/>
    </row>
    <row r="27" spans="1:11" ht="33" customHeight="1" x14ac:dyDescent="0.25">
      <c r="A27" s="86" t="s">
        <v>331</v>
      </c>
      <c r="B27" s="311">
        <f>AVERAGE('A4 Exploitation'!D549,'A4 Technique'!D199)</f>
        <v>0</v>
      </c>
      <c r="C27" s="311"/>
      <c r="D27" s="78"/>
      <c r="E27" s="78"/>
      <c r="F27" s="78"/>
      <c r="G27" s="78"/>
      <c r="H27" s="78"/>
      <c r="I27" s="78"/>
    </row>
    <row r="28" spans="1:11" ht="33" customHeight="1" x14ac:dyDescent="0.25">
      <c r="A28" s="85" t="s">
        <v>332</v>
      </c>
      <c r="B28" s="311">
        <f>AVERAGE('A5 Exploitation'!D549,'A5 Technique'!D199)</f>
        <v>0</v>
      </c>
      <c r="C28" s="311"/>
      <c r="D28" s="78"/>
      <c r="E28" s="78"/>
      <c r="F28" s="78"/>
      <c r="G28" s="78"/>
      <c r="H28" s="78"/>
      <c r="I28" s="78"/>
    </row>
    <row r="29" spans="1:11" ht="33" customHeight="1" x14ac:dyDescent="0.25">
      <c r="A29" s="85" t="s">
        <v>333</v>
      </c>
      <c r="B29" s="311">
        <f>AVERAGE('A6 Exploitation'!D549,'A6 Technique'!D199)</f>
        <v>0</v>
      </c>
      <c r="C29" s="311"/>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0" t="s">
        <v>334</v>
      </c>
      <c r="C33" s="310"/>
      <c r="D33" s="78"/>
      <c r="E33" s="78"/>
      <c r="F33" s="78"/>
      <c r="G33" s="78"/>
      <c r="H33" s="78"/>
      <c r="I33" s="78"/>
      <c r="J33" s="77" t="str">
        <f>D18</f>
        <v>Béja III</v>
      </c>
    </row>
    <row r="34" spans="1:10" ht="33" customHeight="1" x14ac:dyDescent="0.25">
      <c r="A34" s="86" t="s">
        <v>328</v>
      </c>
      <c r="B34" s="311">
        <f>'A1 Exploitation'!D549</f>
        <v>0.80130293159609123</v>
      </c>
      <c r="C34" s="311"/>
      <c r="D34" s="78"/>
      <c r="E34" s="78"/>
      <c r="F34" s="78"/>
      <c r="G34" s="78"/>
      <c r="H34" s="78"/>
      <c r="I34" s="78"/>
    </row>
    <row r="35" spans="1:10" ht="33" customHeight="1" x14ac:dyDescent="0.25">
      <c r="A35" s="85" t="s">
        <v>329</v>
      </c>
      <c r="B35" s="311">
        <f>'A2 Exploitation'!D549</f>
        <v>0.81622516556291391</v>
      </c>
      <c r="C35" s="311"/>
      <c r="D35" s="78"/>
      <c r="E35" s="78"/>
      <c r="F35" s="78"/>
      <c r="G35" s="78"/>
      <c r="H35" s="78"/>
      <c r="I35" s="78"/>
    </row>
    <row r="36" spans="1:10" ht="33" customHeight="1" x14ac:dyDescent="0.25">
      <c r="A36" s="86" t="s">
        <v>330</v>
      </c>
      <c r="B36" s="311">
        <f>'A3 Exploitation'!D549</f>
        <v>0.90865384615384615</v>
      </c>
      <c r="C36" s="311"/>
      <c r="D36" s="78"/>
      <c r="E36" s="78"/>
      <c r="F36" s="78"/>
      <c r="G36" s="78"/>
      <c r="H36" s="78"/>
      <c r="I36" s="78"/>
    </row>
    <row r="37" spans="1:10" ht="33" customHeight="1" x14ac:dyDescent="0.25">
      <c r="A37" s="86" t="s">
        <v>331</v>
      </c>
      <c r="B37" s="311">
        <f>'A4 Exploitation'!D549</f>
        <v>0</v>
      </c>
      <c r="C37" s="311"/>
      <c r="D37" s="78"/>
      <c r="E37" s="78"/>
      <c r="F37" s="78"/>
      <c r="G37" s="78"/>
      <c r="H37" s="78"/>
      <c r="I37" s="78"/>
    </row>
    <row r="38" spans="1:10" ht="33" customHeight="1" x14ac:dyDescent="0.25">
      <c r="A38" s="85" t="s">
        <v>332</v>
      </c>
      <c r="B38" s="311">
        <f>'A5 Exploitation'!D549</f>
        <v>0</v>
      </c>
      <c r="C38" s="311"/>
      <c r="D38" s="78"/>
      <c r="E38" s="78"/>
      <c r="F38" s="78"/>
      <c r="G38" s="78"/>
      <c r="H38" s="78"/>
      <c r="I38" s="78"/>
    </row>
    <row r="39" spans="1:10" ht="33" customHeight="1" x14ac:dyDescent="0.25">
      <c r="A39" s="85" t="s">
        <v>333</v>
      </c>
      <c r="B39" s="311">
        <f>'A6 Exploitation'!D549</f>
        <v>0</v>
      </c>
      <c r="C39" s="311"/>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2" t="s">
        <v>335</v>
      </c>
      <c r="C42" s="312"/>
      <c r="D42" s="78"/>
      <c r="E42" s="78"/>
      <c r="F42" s="78"/>
      <c r="G42" s="78"/>
      <c r="H42" s="78"/>
      <c r="I42" s="78"/>
      <c r="J42" s="77" t="str">
        <f>D18</f>
        <v>Béja III</v>
      </c>
    </row>
    <row r="43" spans="1:10" ht="33" customHeight="1" x14ac:dyDescent="0.25">
      <c r="A43" s="86" t="s">
        <v>328</v>
      </c>
      <c r="B43" s="311">
        <f>AVERAGE('A1 Exploitation'!D547, 'A1 Technique'!D197)</f>
        <v>0.90428571428571436</v>
      </c>
      <c r="C43" s="311"/>
      <c r="D43" s="78"/>
      <c r="E43" s="78"/>
      <c r="F43" s="78"/>
      <c r="G43" s="78"/>
      <c r="H43" s="78"/>
      <c r="I43" s="78"/>
    </row>
    <row r="44" spans="1:10" ht="33" customHeight="1" x14ac:dyDescent="0.25">
      <c r="A44" s="85" t="s">
        <v>329</v>
      </c>
      <c r="B44" s="311">
        <f>AVERAGE('A2 Exploitation'!D547, 'A2 Technique'!D197)</f>
        <v>0.77625</v>
      </c>
      <c r="C44" s="311"/>
      <c r="D44" s="78"/>
      <c r="E44" s="78"/>
      <c r="F44" s="78"/>
      <c r="G44" s="78"/>
      <c r="H44" s="78"/>
      <c r="I44" s="78"/>
    </row>
    <row r="45" spans="1:10" ht="33" customHeight="1" x14ac:dyDescent="0.25">
      <c r="A45" s="86" t="s">
        <v>330</v>
      </c>
      <c r="B45" s="311">
        <f>AVERAGE('A3 Exploitation'!D547, 'A3 Technique'!D197)</f>
        <v>0.75674603174603172</v>
      </c>
      <c r="C45" s="311"/>
      <c r="D45" s="78"/>
      <c r="E45" s="78"/>
      <c r="F45" s="78"/>
      <c r="G45" s="78"/>
      <c r="H45" s="78"/>
      <c r="I45" s="78"/>
    </row>
    <row r="46" spans="1:10" ht="33" customHeight="1" x14ac:dyDescent="0.25">
      <c r="A46" s="86" t="s">
        <v>331</v>
      </c>
      <c r="B46" s="311" t="e">
        <f>AVERAGE('A4 Exploitation'!D547, 'A4 Technique'!D197)</f>
        <v>#DIV/0!</v>
      </c>
      <c r="C46" s="311"/>
      <c r="D46" s="78"/>
      <c r="E46" s="78"/>
      <c r="F46" s="78"/>
      <c r="G46" s="78"/>
      <c r="H46" s="78"/>
      <c r="I46" s="78"/>
    </row>
    <row r="47" spans="1:10" ht="33" customHeight="1" x14ac:dyDescent="0.25">
      <c r="A47" s="85" t="s">
        <v>332</v>
      </c>
      <c r="B47" s="311" t="e">
        <f>AVERAGE('A5 Exploitation'!D547, 'A5 Technique'!D197)</f>
        <v>#DIV/0!</v>
      </c>
      <c r="C47" s="311"/>
      <c r="D47" s="78"/>
      <c r="E47" s="78"/>
      <c r="F47" s="78"/>
      <c r="G47" s="78"/>
      <c r="H47" s="78"/>
      <c r="I47" s="78"/>
    </row>
    <row r="48" spans="1:10" ht="33" customHeight="1" x14ac:dyDescent="0.25">
      <c r="A48" s="85" t="s">
        <v>333</v>
      </c>
      <c r="B48" s="311" t="e">
        <f>AVERAGE('A6 Exploitation'!D547, 'A6 Technique'!D197)</f>
        <v>#DIV/0!</v>
      </c>
      <c r="C48" s="311"/>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0" t="s">
        <v>336</v>
      </c>
      <c r="C51" s="310"/>
      <c r="D51" s="78"/>
      <c r="E51" s="78"/>
      <c r="F51" s="78"/>
      <c r="G51" s="78"/>
      <c r="H51" s="78"/>
      <c r="I51" s="78"/>
      <c r="J51" s="77" t="str">
        <f>D18</f>
        <v>Béja III</v>
      </c>
    </row>
    <row r="52" spans="1:10" ht="33" customHeight="1" x14ac:dyDescent="0.25">
      <c r="A52" s="86" t="s">
        <v>328</v>
      </c>
      <c r="B52" s="313">
        <f>'A1 Exploitation'!D46</f>
        <v>0.52631578947368418</v>
      </c>
      <c r="C52" s="313"/>
      <c r="D52" s="78"/>
      <c r="E52" s="78"/>
      <c r="F52" s="78"/>
      <c r="G52" s="78"/>
      <c r="H52" s="78"/>
      <c r="I52" s="78"/>
    </row>
    <row r="53" spans="1:10" ht="33" customHeight="1" x14ac:dyDescent="0.25">
      <c r="A53" s="85" t="s">
        <v>329</v>
      </c>
      <c r="B53" s="313">
        <f>'A2 Exploitation'!D46</f>
        <v>1</v>
      </c>
      <c r="C53" s="313"/>
      <c r="D53" s="78"/>
      <c r="E53" s="78"/>
      <c r="F53" s="78"/>
      <c r="G53" s="78"/>
      <c r="H53" s="78"/>
      <c r="I53" s="78"/>
    </row>
    <row r="54" spans="1:10" ht="33" customHeight="1" x14ac:dyDescent="0.25">
      <c r="A54" s="86" t="s">
        <v>330</v>
      </c>
      <c r="B54" s="313">
        <f>'A3 Exploitation'!D46</f>
        <v>1</v>
      </c>
      <c r="C54" s="313"/>
      <c r="D54" s="78"/>
      <c r="E54" s="78"/>
      <c r="F54" s="78"/>
      <c r="G54" s="78"/>
      <c r="H54" s="78"/>
      <c r="I54" s="78"/>
    </row>
    <row r="55" spans="1:10" ht="33" customHeight="1" x14ac:dyDescent="0.25">
      <c r="A55" s="86" t="s">
        <v>331</v>
      </c>
      <c r="B55" s="313">
        <f>'A4 Exploitation'!D46</f>
        <v>0</v>
      </c>
      <c r="C55" s="313"/>
      <c r="D55" s="78"/>
      <c r="E55" s="78"/>
      <c r="F55" s="78"/>
      <c r="G55" s="78"/>
      <c r="H55" s="78"/>
      <c r="I55" s="78"/>
    </row>
    <row r="56" spans="1:10" ht="33" customHeight="1" x14ac:dyDescent="0.25">
      <c r="A56" s="85" t="s">
        <v>332</v>
      </c>
      <c r="B56" s="313">
        <f>'A5 Exploitation'!D46</f>
        <v>0</v>
      </c>
      <c r="C56" s="313"/>
      <c r="D56" s="78"/>
      <c r="E56" s="78"/>
      <c r="F56" s="78"/>
      <c r="G56" s="78"/>
      <c r="H56" s="78"/>
      <c r="I56" s="78"/>
    </row>
    <row r="57" spans="1:10" ht="33" customHeight="1" x14ac:dyDescent="0.25">
      <c r="A57" s="85" t="s">
        <v>333</v>
      </c>
      <c r="B57" s="313">
        <f>'A6 Exploitation'!D46</f>
        <v>0</v>
      </c>
      <c r="C57" s="313"/>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0" t="s">
        <v>337</v>
      </c>
      <c r="C60" s="310"/>
      <c r="D60" s="78"/>
      <c r="E60" s="78"/>
      <c r="F60" s="78"/>
      <c r="G60" s="78"/>
      <c r="H60" s="78"/>
      <c r="I60" s="78"/>
      <c r="J60" s="77" t="str">
        <f>D18</f>
        <v>Béja III</v>
      </c>
    </row>
    <row r="61" spans="1:10" ht="33" customHeight="1" x14ac:dyDescent="0.25">
      <c r="A61" s="86" t="s">
        <v>328</v>
      </c>
      <c r="B61" s="311">
        <f>'A1 Exploitation'!D103</f>
        <v>0.68055555555555558</v>
      </c>
      <c r="C61" s="311"/>
      <c r="D61" s="78"/>
      <c r="E61" s="78"/>
      <c r="F61" s="78"/>
      <c r="G61" s="78"/>
      <c r="H61" s="78"/>
      <c r="I61" s="78"/>
    </row>
    <row r="62" spans="1:10" ht="33" customHeight="1" x14ac:dyDescent="0.25">
      <c r="A62" s="85" t="s">
        <v>329</v>
      </c>
      <c r="B62" s="311">
        <f>'A2 Exploitation'!D103</f>
        <v>0.967741935483871</v>
      </c>
      <c r="C62" s="311"/>
      <c r="D62" s="78"/>
      <c r="E62" s="78"/>
      <c r="F62" s="78"/>
      <c r="G62" s="78"/>
      <c r="H62" s="78"/>
      <c r="I62" s="78"/>
    </row>
    <row r="63" spans="1:10" ht="33" customHeight="1" x14ac:dyDescent="0.25">
      <c r="A63" s="86" t="s">
        <v>330</v>
      </c>
      <c r="B63" s="311">
        <f>'A3 Exploitation'!D103</f>
        <v>1</v>
      </c>
      <c r="C63" s="311"/>
      <c r="D63" s="78"/>
      <c r="E63" s="78"/>
      <c r="F63" s="78"/>
      <c r="G63" s="78"/>
      <c r="H63" s="78"/>
      <c r="I63" s="78"/>
    </row>
    <row r="64" spans="1:10" ht="33" customHeight="1" x14ac:dyDescent="0.25">
      <c r="A64" s="86" t="s">
        <v>331</v>
      </c>
      <c r="B64" s="311">
        <f>'A4 Exploitation'!D103</f>
        <v>0</v>
      </c>
      <c r="C64" s="311"/>
      <c r="D64" s="78"/>
      <c r="E64" s="78"/>
      <c r="F64" s="78"/>
      <c r="G64" s="78"/>
      <c r="H64" s="78"/>
      <c r="I64" s="78"/>
    </row>
    <row r="65" spans="1:10" ht="33" customHeight="1" x14ac:dyDescent="0.25">
      <c r="A65" s="85" t="s">
        <v>332</v>
      </c>
      <c r="B65" s="311">
        <f>'A5 Exploitation'!D103</f>
        <v>0</v>
      </c>
      <c r="C65" s="311"/>
      <c r="D65" s="78"/>
      <c r="E65" s="78"/>
      <c r="F65" s="78"/>
      <c r="G65" s="78"/>
      <c r="H65" s="78"/>
      <c r="I65" s="78"/>
    </row>
    <row r="66" spans="1:10" ht="33" customHeight="1" x14ac:dyDescent="0.25">
      <c r="A66" s="85" t="s">
        <v>333</v>
      </c>
      <c r="B66" s="311">
        <f>'A6 Exploitation'!D103</f>
        <v>0</v>
      </c>
      <c r="C66" s="311"/>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0" t="s">
        <v>338</v>
      </c>
      <c r="C69" s="310"/>
      <c r="D69" s="78"/>
      <c r="E69" s="78"/>
      <c r="F69" s="78"/>
      <c r="G69" s="78"/>
      <c r="H69" s="78"/>
      <c r="I69" s="78"/>
      <c r="J69" s="77" t="str">
        <f>D18</f>
        <v>Béja III</v>
      </c>
    </row>
    <row r="70" spans="1:10" ht="33" customHeight="1" x14ac:dyDescent="0.25">
      <c r="A70" s="86" t="s">
        <v>328</v>
      </c>
      <c r="B70" s="311">
        <f>'A1 Exploitation'!D158</f>
        <v>0.67567567567567566</v>
      </c>
      <c r="C70" s="311"/>
      <c r="D70" s="78"/>
      <c r="E70" s="78"/>
      <c r="F70" s="78"/>
      <c r="G70" s="78"/>
      <c r="H70" s="78"/>
      <c r="I70" s="78"/>
    </row>
    <row r="71" spans="1:10" ht="33" customHeight="1" x14ac:dyDescent="0.25">
      <c r="A71" s="85" t="s">
        <v>329</v>
      </c>
      <c r="B71" s="311">
        <f>'A2 Exploitation'!D158</f>
        <v>0.6216216216216216</v>
      </c>
      <c r="C71" s="311"/>
      <c r="D71" s="78"/>
      <c r="E71" s="78"/>
      <c r="F71" s="78"/>
      <c r="G71" s="78"/>
      <c r="H71" s="78"/>
      <c r="I71" s="78"/>
    </row>
    <row r="72" spans="1:10" ht="33" customHeight="1" x14ac:dyDescent="0.25">
      <c r="A72" s="86" t="s">
        <v>330</v>
      </c>
      <c r="B72" s="311">
        <f>'A3 Exploitation'!D158</f>
        <v>0.86111111111111116</v>
      </c>
      <c r="C72" s="311"/>
      <c r="D72" s="78"/>
      <c r="E72" s="78"/>
      <c r="F72" s="78"/>
      <c r="G72" s="78"/>
      <c r="H72" s="78"/>
      <c r="I72" s="78"/>
    </row>
    <row r="73" spans="1:10" ht="33" customHeight="1" x14ac:dyDescent="0.25">
      <c r="A73" s="86" t="s">
        <v>331</v>
      </c>
      <c r="B73" s="311">
        <f>'A4 Exploitation'!D158</f>
        <v>0</v>
      </c>
      <c r="C73" s="311"/>
      <c r="D73" s="78"/>
      <c r="E73" s="78"/>
      <c r="F73" s="78"/>
      <c r="G73" s="78"/>
      <c r="H73" s="78"/>
      <c r="I73" s="78"/>
    </row>
    <row r="74" spans="1:10" ht="33" customHeight="1" x14ac:dyDescent="0.25">
      <c r="A74" s="85" t="s">
        <v>332</v>
      </c>
      <c r="B74" s="311">
        <f>'A5 Exploitation'!D158</f>
        <v>0</v>
      </c>
      <c r="C74" s="311"/>
      <c r="D74" s="78"/>
      <c r="E74" s="78"/>
      <c r="F74" s="78"/>
      <c r="G74" s="78"/>
      <c r="H74" s="78"/>
      <c r="I74" s="78"/>
    </row>
    <row r="75" spans="1:10" ht="33" customHeight="1" x14ac:dyDescent="0.25">
      <c r="A75" s="85" t="s">
        <v>333</v>
      </c>
      <c r="B75" s="311">
        <f>'A6 Exploitation'!D158</f>
        <v>0</v>
      </c>
      <c r="C75" s="311"/>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0" t="s">
        <v>339</v>
      </c>
      <c r="C78" s="310"/>
      <c r="D78" s="78"/>
      <c r="E78" s="78"/>
      <c r="F78" s="78"/>
      <c r="G78" s="78"/>
      <c r="H78" s="78"/>
      <c r="I78" s="78"/>
      <c r="J78" s="77" t="str">
        <f>D18</f>
        <v>Béja III</v>
      </c>
    </row>
    <row r="79" spans="1:10" ht="33" customHeight="1" x14ac:dyDescent="0.25">
      <c r="A79" s="86" t="s">
        <v>328</v>
      </c>
      <c r="B79" s="311">
        <f>'A1 Exploitation'!D205</f>
        <v>0.95</v>
      </c>
      <c r="C79" s="311"/>
      <c r="D79" s="78"/>
      <c r="E79" s="78"/>
      <c r="F79" s="78"/>
      <c r="G79" s="78"/>
      <c r="H79" s="78"/>
      <c r="I79" s="78"/>
    </row>
    <row r="80" spans="1:10" ht="33" customHeight="1" x14ac:dyDescent="0.25">
      <c r="A80" s="85" t="s">
        <v>329</v>
      </c>
      <c r="B80" s="311">
        <f>'A2 Exploitation'!D205</f>
        <v>0.38235294117647056</v>
      </c>
      <c r="C80" s="311"/>
      <c r="D80" s="78"/>
      <c r="E80" s="78"/>
      <c r="F80" s="78"/>
      <c r="G80" s="78"/>
      <c r="H80" s="78"/>
      <c r="I80" s="78"/>
    </row>
    <row r="81" spans="1:10" ht="33" customHeight="1" x14ac:dyDescent="0.25">
      <c r="A81" s="86" t="s">
        <v>330</v>
      </c>
      <c r="B81" s="311">
        <f>'A3 Exploitation'!D205</f>
        <v>0.75</v>
      </c>
      <c r="C81" s="311"/>
      <c r="D81" s="78"/>
      <c r="E81" s="78"/>
      <c r="F81" s="78"/>
      <c r="G81" s="78"/>
      <c r="H81" s="78"/>
      <c r="I81" s="78"/>
    </row>
    <row r="82" spans="1:10" ht="33" customHeight="1" x14ac:dyDescent="0.25">
      <c r="A82" s="86" t="s">
        <v>331</v>
      </c>
      <c r="B82" s="311">
        <f>'A4 Exploitation'!D205</f>
        <v>0</v>
      </c>
      <c r="C82" s="311"/>
      <c r="D82" s="78"/>
      <c r="E82" s="78"/>
      <c r="F82" s="78"/>
      <c r="G82" s="78"/>
      <c r="H82" s="78"/>
      <c r="I82" s="78"/>
    </row>
    <row r="83" spans="1:10" ht="33" customHeight="1" x14ac:dyDescent="0.25">
      <c r="A83" s="85" t="s">
        <v>332</v>
      </c>
      <c r="B83" s="311">
        <f>'A5 Exploitation'!D205</f>
        <v>0</v>
      </c>
      <c r="C83" s="311"/>
      <c r="D83" s="78"/>
      <c r="E83" s="78"/>
      <c r="F83" s="78"/>
      <c r="G83" s="78"/>
      <c r="H83" s="78"/>
      <c r="I83" s="78"/>
    </row>
    <row r="84" spans="1:10" ht="33" customHeight="1" x14ac:dyDescent="0.25">
      <c r="A84" s="85" t="s">
        <v>333</v>
      </c>
      <c r="B84" s="311">
        <f>'A6 Exploitation'!D205</f>
        <v>0</v>
      </c>
      <c r="C84" s="311"/>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0" t="s">
        <v>340</v>
      </c>
      <c r="C87" s="310"/>
      <c r="D87" s="78"/>
      <c r="E87" s="78"/>
      <c r="F87" s="78"/>
      <c r="G87" s="78"/>
      <c r="H87" s="78"/>
      <c r="I87" s="78"/>
      <c r="J87" s="77" t="str">
        <f>D18</f>
        <v>Béja III</v>
      </c>
    </row>
    <row r="88" spans="1:10" ht="33" customHeight="1" x14ac:dyDescent="0.25">
      <c r="A88" s="86" t="s">
        <v>328</v>
      </c>
      <c r="B88" s="311">
        <f>'A1 Exploitation'!D266</f>
        <v>0.6785714285714286</v>
      </c>
      <c r="C88" s="311"/>
      <c r="D88" s="78"/>
      <c r="E88" s="78"/>
      <c r="F88" s="78"/>
      <c r="G88" s="78"/>
      <c r="H88" s="78"/>
      <c r="I88" s="78"/>
    </row>
    <row r="89" spans="1:10" ht="33" customHeight="1" x14ac:dyDescent="0.25">
      <c r="A89" s="85" t="s">
        <v>329</v>
      </c>
      <c r="B89" s="311">
        <f>'A2 Exploitation'!D266</f>
        <v>0.83333333333333337</v>
      </c>
      <c r="C89" s="311"/>
      <c r="D89" s="78"/>
      <c r="E89" s="78"/>
      <c r="F89" s="78"/>
      <c r="G89" s="78"/>
      <c r="H89" s="78"/>
      <c r="I89" s="78"/>
    </row>
    <row r="90" spans="1:10" ht="33" customHeight="1" x14ac:dyDescent="0.25">
      <c r="A90" s="86" t="s">
        <v>330</v>
      </c>
      <c r="B90" s="311">
        <f>'A3 Exploitation'!D266</f>
        <v>0.79761904761904767</v>
      </c>
      <c r="C90" s="311"/>
      <c r="D90" s="78"/>
      <c r="E90" s="78"/>
      <c r="F90" s="78"/>
      <c r="G90" s="78"/>
      <c r="H90" s="78"/>
      <c r="I90" s="78"/>
    </row>
    <row r="91" spans="1:10" ht="33" customHeight="1" x14ac:dyDescent="0.25">
      <c r="A91" s="86" t="s">
        <v>331</v>
      </c>
      <c r="B91" s="311">
        <f>'A4 Exploitation'!D266</f>
        <v>0</v>
      </c>
      <c r="C91" s="311"/>
      <c r="D91" s="78"/>
      <c r="E91" s="78"/>
      <c r="F91" s="78"/>
      <c r="G91" s="78"/>
      <c r="H91" s="78"/>
      <c r="I91" s="78"/>
    </row>
    <row r="92" spans="1:10" ht="33" customHeight="1" x14ac:dyDescent="0.25">
      <c r="A92" s="85" t="s">
        <v>332</v>
      </c>
      <c r="B92" s="311">
        <f>'A5 Exploitation'!D266</f>
        <v>0</v>
      </c>
      <c r="C92" s="311"/>
      <c r="D92" s="78"/>
      <c r="E92" s="78"/>
      <c r="F92" s="78"/>
      <c r="G92" s="78"/>
      <c r="H92" s="78"/>
      <c r="I92" s="78"/>
    </row>
    <row r="93" spans="1:10" ht="33" customHeight="1" x14ac:dyDescent="0.25">
      <c r="A93" s="85" t="s">
        <v>333</v>
      </c>
      <c r="B93" s="311">
        <f>'A6 Exploitation'!D266</f>
        <v>0</v>
      </c>
      <c r="C93" s="311"/>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0" t="s">
        <v>341</v>
      </c>
      <c r="C96" s="310"/>
      <c r="D96" s="78"/>
      <c r="E96" s="78"/>
      <c r="F96" s="78"/>
      <c r="G96" s="78"/>
      <c r="H96" s="78"/>
      <c r="I96" s="78"/>
      <c r="J96" s="77" t="str">
        <f>D18</f>
        <v>Béja III</v>
      </c>
    </row>
    <row r="97" spans="1:10" ht="33" customHeight="1" x14ac:dyDescent="0.25">
      <c r="A97" s="86" t="s">
        <v>328</v>
      </c>
      <c r="B97" s="311">
        <f>'A1 Exploitation'!D318</f>
        <v>0.83823529411764708</v>
      </c>
      <c r="C97" s="311"/>
      <c r="D97" s="78"/>
      <c r="E97" s="78"/>
      <c r="F97" s="78"/>
      <c r="G97" s="78"/>
      <c r="H97" s="78"/>
      <c r="I97" s="78"/>
    </row>
    <row r="98" spans="1:10" ht="33" customHeight="1" x14ac:dyDescent="0.25">
      <c r="A98" s="85" t="s">
        <v>329</v>
      </c>
      <c r="B98" s="311">
        <f>'A2 Exploitation'!D318</f>
        <v>0.72972972972972971</v>
      </c>
      <c r="C98" s="311"/>
      <c r="D98" s="78"/>
      <c r="E98" s="78"/>
      <c r="F98" s="78"/>
      <c r="G98" s="78"/>
      <c r="H98" s="78"/>
      <c r="I98" s="78"/>
    </row>
    <row r="99" spans="1:10" ht="33" customHeight="1" x14ac:dyDescent="0.25">
      <c r="A99" s="86" t="s">
        <v>330</v>
      </c>
      <c r="B99" s="311">
        <f>'A3 Exploitation'!D318</f>
        <v>0.93055555555555558</v>
      </c>
      <c r="C99" s="311"/>
      <c r="D99" s="78"/>
      <c r="E99" s="78"/>
      <c r="F99" s="78"/>
      <c r="G99" s="78"/>
      <c r="H99" s="78"/>
      <c r="I99" s="78"/>
    </row>
    <row r="100" spans="1:10" ht="33" customHeight="1" x14ac:dyDescent="0.25">
      <c r="A100" s="86" t="s">
        <v>331</v>
      </c>
      <c r="B100" s="311">
        <f>'A4 Exploitation'!D318</f>
        <v>0</v>
      </c>
      <c r="C100" s="311"/>
      <c r="D100" s="78"/>
      <c r="E100" s="78"/>
      <c r="F100" s="78"/>
      <c r="G100" s="78"/>
      <c r="H100" s="78"/>
      <c r="I100" s="78"/>
    </row>
    <row r="101" spans="1:10" ht="33" customHeight="1" x14ac:dyDescent="0.25">
      <c r="A101" s="85" t="s">
        <v>332</v>
      </c>
      <c r="B101" s="311">
        <f>'A5 Exploitation'!D318</f>
        <v>0</v>
      </c>
      <c r="C101" s="311"/>
      <c r="D101" s="78"/>
      <c r="E101" s="78"/>
      <c r="F101" s="78"/>
      <c r="G101" s="78"/>
      <c r="H101" s="78"/>
      <c r="I101" s="78"/>
    </row>
    <row r="102" spans="1:10" ht="33" customHeight="1" x14ac:dyDescent="0.25">
      <c r="A102" s="85" t="s">
        <v>333</v>
      </c>
      <c r="B102" s="311">
        <f>'A6 Exploitation'!D318</f>
        <v>0</v>
      </c>
      <c r="C102" s="311"/>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0" t="s">
        <v>342</v>
      </c>
      <c r="C105" s="310"/>
      <c r="D105" s="78"/>
      <c r="E105" s="78"/>
      <c r="F105" s="78"/>
      <c r="G105" s="78"/>
      <c r="H105" s="78"/>
      <c r="I105" s="78"/>
      <c r="J105" s="77" t="str">
        <f>D18</f>
        <v>Béja III</v>
      </c>
    </row>
    <row r="106" spans="1:10" ht="33" customHeight="1" x14ac:dyDescent="0.25">
      <c r="A106" s="86" t="s">
        <v>328</v>
      </c>
      <c r="B106" s="311">
        <f>'A1 Exploitation'!D358</f>
        <v>0.95652173913043481</v>
      </c>
      <c r="C106" s="311"/>
      <c r="D106" s="78"/>
      <c r="E106" s="78"/>
      <c r="F106" s="78"/>
      <c r="G106" s="78"/>
      <c r="H106" s="78"/>
      <c r="I106" s="78"/>
    </row>
    <row r="107" spans="1:10" ht="33" customHeight="1" x14ac:dyDescent="0.25">
      <c r="A107" s="85" t="s">
        <v>329</v>
      </c>
      <c r="B107" s="311">
        <f>'A2 Exploitation'!D358</f>
        <v>0.97619047619047616</v>
      </c>
      <c r="C107" s="311"/>
      <c r="D107" s="78"/>
      <c r="E107" s="78"/>
      <c r="F107" s="78"/>
      <c r="G107" s="78"/>
      <c r="H107" s="78"/>
      <c r="I107" s="78"/>
    </row>
    <row r="108" spans="1:10" ht="33" customHeight="1" x14ac:dyDescent="0.25">
      <c r="A108" s="86" t="s">
        <v>330</v>
      </c>
      <c r="B108" s="311">
        <f>'A3 Exploitation'!D358</f>
        <v>0.97916666666666663</v>
      </c>
      <c r="C108" s="311"/>
      <c r="D108" s="78"/>
      <c r="E108" s="78"/>
      <c r="F108" s="78"/>
      <c r="G108" s="78"/>
      <c r="H108" s="78"/>
      <c r="I108" s="78"/>
    </row>
    <row r="109" spans="1:10" ht="33" customHeight="1" x14ac:dyDescent="0.25">
      <c r="A109" s="86" t="s">
        <v>331</v>
      </c>
      <c r="B109" s="311">
        <f>'A4 Exploitation'!D358</f>
        <v>0</v>
      </c>
      <c r="C109" s="311"/>
      <c r="D109" s="78"/>
      <c r="E109" s="78"/>
      <c r="F109" s="78"/>
      <c r="G109" s="78"/>
      <c r="H109" s="78"/>
      <c r="I109" s="78"/>
    </row>
    <row r="110" spans="1:10" ht="33" customHeight="1" x14ac:dyDescent="0.25">
      <c r="A110" s="85" t="s">
        <v>332</v>
      </c>
      <c r="B110" s="311">
        <f>'A5 Exploitation'!D358</f>
        <v>0</v>
      </c>
      <c r="C110" s="311"/>
      <c r="D110" s="78"/>
      <c r="E110" s="78"/>
      <c r="F110" s="78"/>
      <c r="G110" s="78"/>
      <c r="H110" s="78"/>
      <c r="I110" s="78"/>
    </row>
    <row r="111" spans="1:10" ht="33" customHeight="1" x14ac:dyDescent="0.25">
      <c r="A111" s="85" t="s">
        <v>333</v>
      </c>
      <c r="B111" s="311">
        <f>'A6 Exploitation'!D358</f>
        <v>0</v>
      </c>
      <c r="C111" s="311"/>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0" t="s">
        <v>343</v>
      </c>
      <c r="C114" s="310"/>
      <c r="D114" s="78"/>
      <c r="E114" s="78"/>
      <c r="F114" s="78"/>
      <c r="G114" s="78"/>
      <c r="H114" s="78"/>
      <c r="I114" s="78"/>
      <c r="J114" s="77" t="str">
        <f>D18</f>
        <v>Béja III</v>
      </c>
    </row>
    <row r="115" spans="1:10" ht="33" customHeight="1" x14ac:dyDescent="0.25">
      <c r="A115" s="86" t="s">
        <v>328</v>
      </c>
      <c r="B115" s="311">
        <f>'A1 Exploitation'!D391</f>
        <v>0.875</v>
      </c>
      <c r="C115" s="311"/>
      <c r="D115" s="78"/>
      <c r="E115" s="78"/>
      <c r="F115" s="78"/>
      <c r="G115" s="78"/>
      <c r="H115" s="78"/>
      <c r="I115" s="78"/>
    </row>
    <row r="116" spans="1:10" ht="33" customHeight="1" x14ac:dyDescent="0.25">
      <c r="A116" s="85" t="s">
        <v>329</v>
      </c>
      <c r="B116" s="311">
        <f>'A2 Exploitation'!D391</f>
        <v>0.96666666666666667</v>
      </c>
      <c r="C116" s="311"/>
      <c r="D116" s="78"/>
      <c r="E116" s="78"/>
      <c r="F116" s="78"/>
      <c r="G116" s="78"/>
      <c r="H116" s="78"/>
      <c r="I116" s="78"/>
    </row>
    <row r="117" spans="1:10" ht="33" customHeight="1" x14ac:dyDescent="0.25">
      <c r="A117" s="86" t="s">
        <v>330</v>
      </c>
      <c r="B117" s="311">
        <f>'A3 Exploitation'!D391</f>
        <v>0.91176470588235292</v>
      </c>
      <c r="C117" s="311"/>
      <c r="D117" s="78"/>
      <c r="E117" s="78"/>
      <c r="F117" s="78"/>
      <c r="G117" s="78"/>
      <c r="H117" s="78"/>
      <c r="I117" s="78"/>
    </row>
    <row r="118" spans="1:10" ht="33" customHeight="1" x14ac:dyDescent="0.25">
      <c r="A118" s="86" t="s">
        <v>331</v>
      </c>
      <c r="B118" s="311">
        <f>'A4 Exploitation'!D391</f>
        <v>0</v>
      </c>
      <c r="C118" s="311"/>
      <c r="D118" s="78"/>
      <c r="E118" s="78"/>
      <c r="F118" s="78"/>
      <c r="G118" s="78"/>
      <c r="H118" s="78"/>
      <c r="I118" s="78"/>
    </row>
    <row r="119" spans="1:10" ht="33" customHeight="1" x14ac:dyDescent="0.25">
      <c r="A119" s="85" t="s">
        <v>332</v>
      </c>
      <c r="B119" s="311">
        <f>'A5 Exploitation'!D391</f>
        <v>0</v>
      </c>
      <c r="C119" s="311"/>
      <c r="D119" s="78"/>
      <c r="E119" s="78"/>
      <c r="F119" s="78"/>
      <c r="G119" s="78"/>
      <c r="H119" s="78"/>
      <c r="I119" s="78"/>
    </row>
    <row r="120" spans="1:10" ht="33" customHeight="1" x14ac:dyDescent="0.25">
      <c r="A120" s="85" t="s">
        <v>333</v>
      </c>
      <c r="B120" s="311">
        <f>'A6 Exploitation'!D391</f>
        <v>0</v>
      </c>
      <c r="C120" s="311"/>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0" t="s">
        <v>344</v>
      </c>
      <c r="C123" s="310"/>
      <c r="D123" s="78"/>
      <c r="E123" s="78"/>
      <c r="F123" s="78"/>
      <c r="G123" s="78"/>
      <c r="H123" s="78"/>
      <c r="I123" s="78"/>
      <c r="J123" s="77" t="str">
        <f>D18</f>
        <v>Béja III</v>
      </c>
    </row>
    <row r="124" spans="1:10" ht="33" customHeight="1" x14ac:dyDescent="0.25">
      <c r="A124" s="86" t="s">
        <v>328</v>
      </c>
      <c r="B124" s="311">
        <f>'A1 Exploitation'!D444</f>
        <v>0.96296296296296291</v>
      </c>
      <c r="C124" s="311"/>
      <c r="D124" s="78"/>
      <c r="E124" s="78"/>
      <c r="F124" s="78"/>
      <c r="G124" s="78"/>
      <c r="H124" s="78"/>
      <c r="I124" s="78"/>
    </row>
    <row r="125" spans="1:10" ht="33" customHeight="1" x14ac:dyDescent="0.25">
      <c r="A125" s="85" t="s">
        <v>329</v>
      </c>
      <c r="B125" s="311">
        <f>'A2 Exploitation'!D444</f>
        <v>1</v>
      </c>
      <c r="C125" s="311"/>
      <c r="D125" s="78"/>
      <c r="E125" s="78"/>
      <c r="F125" s="78"/>
      <c r="G125" s="78"/>
      <c r="H125" s="78"/>
      <c r="I125" s="78"/>
    </row>
    <row r="126" spans="1:10" ht="33" customHeight="1" x14ac:dyDescent="0.25">
      <c r="A126" s="86" t="s">
        <v>330</v>
      </c>
      <c r="B126" s="311">
        <f>'A3 Exploitation'!D444</f>
        <v>0.93103448275862066</v>
      </c>
      <c r="C126" s="311"/>
      <c r="D126" s="78"/>
      <c r="E126" s="78"/>
      <c r="F126" s="78"/>
      <c r="G126" s="78"/>
      <c r="H126" s="78"/>
      <c r="I126" s="78"/>
    </row>
    <row r="127" spans="1:10" ht="33" customHeight="1" x14ac:dyDescent="0.25">
      <c r="A127" s="86" t="s">
        <v>331</v>
      </c>
      <c r="B127" s="311">
        <f>'A4 Exploitation'!D444</f>
        <v>0</v>
      </c>
      <c r="C127" s="311"/>
      <c r="D127" s="78"/>
      <c r="E127" s="78"/>
      <c r="F127" s="78"/>
      <c r="G127" s="78"/>
      <c r="H127" s="78"/>
      <c r="I127" s="78"/>
    </row>
    <row r="128" spans="1:10" ht="33" customHeight="1" x14ac:dyDescent="0.25">
      <c r="A128" s="85" t="s">
        <v>332</v>
      </c>
      <c r="B128" s="311">
        <f>'A5 Exploitation'!D444</f>
        <v>0</v>
      </c>
      <c r="C128" s="311"/>
      <c r="D128" s="78"/>
      <c r="E128" s="78"/>
      <c r="F128" s="78"/>
      <c r="G128" s="78"/>
      <c r="H128" s="78"/>
      <c r="I128" s="78"/>
    </row>
    <row r="129" spans="1:10" ht="33" customHeight="1" x14ac:dyDescent="0.25">
      <c r="A129" s="85" t="s">
        <v>333</v>
      </c>
      <c r="B129" s="311">
        <f>'A6 Exploitation'!D444</f>
        <v>0</v>
      </c>
      <c r="C129" s="311"/>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0" t="s">
        <v>345</v>
      </c>
      <c r="C132" s="310"/>
      <c r="D132" s="78"/>
      <c r="E132" s="78"/>
      <c r="F132" s="78"/>
      <c r="G132" s="78"/>
      <c r="H132" s="78"/>
      <c r="I132" s="78"/>
      <c r="J132" s="77" t="str">
        <f>D18</f>
        <v>Béja III</v>
      </c>
    </row>
    <row r="133" spans="1:10" ht="33" customHeight="1" x14ac:dyDescent="0.25">
      <c r="A133" s="86" t="s">
        <v>328</v>
      </c>
      <c r="B133" s="311">
        <f>'A1 Exploitation'!D481</f>
        <v>0.85</v>
      </c>
      <c r="C133" s="311"/>
      <c r="D133" s="78"/>
      <c r="E133" s="78"/>
      <c r="F133" s="78"/>
      <c r="G133" s="78"/>
      <c r="H133" s="78"/>
      <c r="I133" s="78"/>
    </row>
    <row r="134" spans="1:10" ht="33" customHeight="1" x14ac:dyDescent="0.25">
      <c r="A134" s="85" t="s">
        <v>329</v>
      </c>
      <c r="B134" s="311">
        <f>'A2 Exploitation'!D481</f>
        <v>0.94736842105263153</v>
      </c>
      <c r="C134" s="311"/>
      <c r="D134" s="78"/>
      <c r="E134" s="78"/>
      <c r="F134" s="78"/>
      <c r="G134" s="78"/>
      <c r="H134" s="78"/>
      <c r="I134" s="78"/>
    </row>
    <row r="135" spans="1:10" ht="33" customHeight="1" x14ac:dyDescent="0.25">
      <c r="A135" s="86" t="s">
        <v>330</v>
      </c>
      <c r="B135" s="311">
        <f>'A3 Exploitation'!D481</f>
        <v>1</v>
      </c>
      <c r="C135" s="311"/>
      <c r="D135" s="78"/>
      <c r="E135" s="78"/>
      <c r="F135" s="78"/>
      <c r="G135" s="78"/>
      <c r="H135" s="78"/>
      <c r="I135" s="78"/>
    </row>
    <row r="136" spans="1:10" ht="33" customHeight="1" x14ac:dyDescent="0.25">
      <c r="A136" s="86" t="s">
        <v>331</v>
      </c>
      <c r="B136" s="311">
        <f>'A4 Exploitation'!D481</f>
        <v>0</v>
      </c>
      <c r="C136" s="311"/>
      <c r="D136" s="78"/>
      <c r="E136" s="78"/>
      <c r="F136" s="78"/>
      <c r="G136" s="78"/>
      <c r="H136" s="78"/>
      <c r="I136" s="78"/>
    </row>
    <row r="137" spans="1:10" ht="33" customHeight="1" x14ac:dyDescent="0.25">
      <c r="A137" s="85" t="s">
        <v>332</v>
      </c>
      <c r="B137" s="311">
        <f>'A5 Exploitation'!D481</f>
        <v>0</v>
      </c>
      <c r="C137" s="311"/>
      <c r="D137" s="78"/>
      <c r="E137" s="78"/>
      <c r="F137" s="78"/>
      <c r="G137" s="78"/>
      <c r="H137" s="78"/>
      <c r="I137" s="78"/>
    </row>
    <row r="138" spans="1:10" ht="33" customHeight="1" x14ac:dyDescent="0.25">
      <c r="A138" s="85" t="s">
        <v>333</v>
      </c>
      <c r="B138" s="311">
        <f>'A6 Exploitation'!D481</f>
        <v>0</v>
      </c>
      <c r="C138" s="311"/>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0" t="s">
        <v>346</v>
      </c>
      <c r="C141" s="310"/>
      <c r="D141" s="78"/>
      <c r="E141" s="78"/>
      <c r="F141" s="78"/>
      <c r="G141" s="78"/>
      <c r="H141" s="78"/>
      <c r="I141" s="78"/>
      <c r="J141" s="77" t="str">
        <f>D18</f>
        <v>Béja III</v>
      </c>
    </row>
    <row r="142" spans="1:10" ht="33" customHeight="1" x14ac:dyDescent="0.25">
      <c r="A142" s="86" t="s">
        <v>328</v>
      </c>
      <c r="B142" s="311">
        <f>'A1 Exploitation'!D503</f>
        <v>1</v>
      </c>
      <c r="C142" s="311"/>
      <c r="D142" s="78"/>
      <c r="E142" s="78"/>
      <c r="F142" s="78"/>
      <c r="G142" s="78"/>
      <c r="H142" s="78"/>
      <c r="I142" s="78"/>
    </row>
    <row r="143" spans="1:10" ht="33" customHeight="1" x14ac:dyDescent="0.25">
      <c r="A143" s="85" t="s">
        <v>329</v>
      </c>
      <c r="B143" s="311">
        <f>'A2 Exploitation'!D503</f>
        <v>1</v>
      </c>
      <c r="C143" s="311"/>
      <c r="D143" s="78"/>
      <c r="E143" s="78"/>
      <c r="F143" s="78"/>
      <c r="G143" s="78"/>
      <c r="H143" s="78"/>
      <c r="I143" s="78"/>
    </row>
    <row r="144" spans="1:10" ht="33" customHeight="1" x14ac:dyDescent="0.25">
      <c r="A144" s="86" t="s">
        <v>330</v>
      </c>
      <c r="B144" s="311">
        <f>'A3 Exploitation'!D503</f>
        <v>0.9375</v>
      </c>
      <c r="C144" s="311"/>
      <c r="D144" s="78"/>
      <c r="E144" s="78"/>
      <c r="F144" s="78"/>
      <c r="G144" s="78"/>
      <c r="H144" s="78"/>
      <c r="I144" s="78"/>
    </row>
    <row r="145" spans="1:10" ht="33" customHeight="1" x14ac:dyDescent="0.25">
      <c r="A145" s="86" t="s">
        <v>331</v>
      </c>
      <c r="B145" s="311">
        <f>'A4 Exploitation'!D503</f>
        <v>0</v>
      </c>
      <c r="C145" s="311"/>
      <c r="D145" s="78"/>
      <c r="E145" s="78"/>
      <c r="F145" s="78"/>
      <c r="G145" s="78"/>
      <c r="H145" s="78"/>
      <c r="I145" s="78"/>
    </row>
    <row r="146" spans="1:10" ht="33" customHeight="1" x14ac:dyDescent="0.25">
      <c r="A146" s="85" t="s">
        <v>332</v>
      </c>
      <c r="B146" s="311">
        <f>'A5 Exploitation'!D503</f>
        <v>0</v>
      </c>
      <c r="C146" s="311"/>
      <c r="D146" s="78"/>
      <c r="E146" s="78"/>
      <c r="F146" s="78"/>
      <c r="G146" s="78"/>
      <c r="H146" s="78"/>
      <c r="I146" s="78"/>
    </row>
    <row r="147" spans="1:10" ht="33" customHeight="1" x14ac:dyDescent="0.25">
      <c r="A147" s="85" t="s">
        <v>333</v>
      </c>
      <c r="B147" s="311">
        <f>'A6 Exploitation'!D503</f>
        <v>0</v>
      </c>
      <c r="C147" s="311"/>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0" t="s">
        <v>347</v>
      </c>
      <c r="C150" s="310"/>
      <c r="D150" s="78"/>
      <c r="E150" s="78"/>
      <c r="F150" s="78"/>
      <c r="G150" s="78"/>
      <c r="H150" s="78"/>
      <c r="I150" s="78"/>
      <c r="J150" s="77" t="str">
        <f>D18</f>
        <v>Béja III</v>
      </c>
    </row>
    <row r="151" spans="1:10" ht="33" customHeight="1" x14ac:dyDescent="0.25">
      <c r="A151" s="86" t="s">
        <v>328</v>
      </c>
      <c r="B151" s="311">
        <f>'A1 Exploitation'!D514</f>
        <v>1</v>
      </c>
      <c r="C151" s="311"/>
      <c r="D151" s="78"/>
      <c r="E151" s="78"/>
      <c r="F151" s="78"/>
      <c r="G151" s="78"/>
      <c r="H151" s="78"/>
      <c r="I151" s="78"/>
    </row>
    <row r="152" spans="1:10" ht="33" customHeight="1" x14ac:dyDescent="0.25">
      <c r="A152" s="85" t="s">
        <v>329</v>
      </c>
      <c r="B152" s="311">
        <f>'A2 Exploitation'!D514</f>
        <v>1</v>
      </c>
      <c r="C152" s="311"/>
      <c r="D152" s="78"/>
      <c r="E152" s="78"/>
      <c r="F152" s="78"/>
      <c r="G152" s="78"/>
      <c r="H152" s="78"/>
      <c r="I152" s="78"/>
    </row>
    <row r="153" spans="1:10" ht="33" customHeight="1" x14ac:dyDescent="0.25">
      <c r="A153" s="86" t="s">
        <v>330</v>
      </c>
      <c r="B153" s="311">
        <f>'A3 Exploitation'!D514</f>
        <v>1</v>
      </c>
      <c r="C153" s="311"/>
      <c r="D153" s="78"/>
      <c r="E153" s="78"/>
      <c r="F153" s="78"/>
      <c r="G153" s="78"/>
      <c r="H153" s="78"/>
      <c r="I153" s="78"/>
    </row>
    <row r="154" spans="1:10" ht="33" customHeight="1" x14ac:dyDescent="0.25">
      <c r="A154" s="86" t="s">
        <v>331</v>
      </c>
      <c r="B154" s="311">
        <f>'A4 Exploitation'!D514</f>
        <v>0</v>
      </c>
      <c r="C154" s="311"/>
      <c r="D154" s="78"/>
      <c r="E154" s="78"/>
      <c r="F154" s="78"/>
      <c r="G154" s="78"/>
      <c r="H154" s="78"/>
      <c r="I154" s="78"/>
    </row>
    <row r="155" spans="1:10" ht="33" customHeight="1" x14ac:dyDescent="0.25">
      <c r="A155" s="85" t="s">
        <v>332</v>
      </c>
      <c r="B155" s="311">
        <f>'A5 Exploitation'!D514</f>
        <v>0</v>
      </c>
      <c r="C155" s="311"/>
      <c r="D155" s="78"/>
      <c r="E155" s="78"/>
      <c r="F155" s="78"/>
      <c r="G155" s="78"/>
      <c r="H155" s="78"/>
      <c r="I155" s="78"/>
    </row>
    <row r="156" spans="1:10" ht="33" customHeight="1" x14ac:dyDescent="0.25">
      <c r="A156" s="85" t="s">
        <v>333</v>
      </c>
      <c r="B156" s="311">
        <f>'A6 Exploitation'!D514</f>
        <v>0</v>
      </c>
      <c r="C156" s="311"/>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4"/>
      <c r="C159" s="314"/>
      <c r="D159" s="78"/>
      <c r="E159" s="78"/>
      <c r="F159" s="78"/>
      <c r="G159" s="78"/>
      <c r="H159" s="78"/>
      <c r="I159" s="78"/>
    </row>
    <row r="160" spans="1:10" ht="33" customHeight="1" x14ac:dyDescent="0.25">
      <c r="A160" s="85" t="s">
        <v>326</v>
      </c>
      <c r="B160" s="310" t="s">
        <v>348</v>
      </c>
      <c r="C160" s="310"/>
      <c r="D160" s="78"/>
      <c r="E160" s="78"/>
      <c r="F160" s="78"/>
      <c r="G160" s="78"/>
      <c r="H160" s="78"/>
      <c r="I160" s="78"/>
      <c r="J160" s="77" t="str">
        <f>D18</f>
        <v>Béja III</v>
      </c>
    </row>
    <row r="161" spans="1:10" ht="33" customHeight="1" x14ac:dyDescent="0.25">
      <c r="A161" s="86" t="s">
        <v>328</v>
      </c>
      <c r="B161" s="311">
        <f>'A1 Exploitation'!D534</f>
        <v>0.875</v>
      </c>
      <c r="C161" s="311"/>
      <c r="D161" s="78"/>
      <c r="E161" s="78"/>
      <c r="F161" s="78"/>
      <c r="G161" s="78"/>
      <c r="H161" s="78"/>
      <c r="I161" s="78"/>
    </row>
    <row r="162" spans="1:10" ht="33" customHeight="1" x14ac:dyDescent="0.25">
      <c r="A162" s="85" t="s">
        <v>329</v>
      </c>
      <c r="B162" s="311">
        <f>'A2 Exploitation'!D534</f>
        <v>0.94444444444444442</v>
      </c>
      <c r="C162" s="311"/>
      <c r="D162" s="78"/>
      <c r="E162" s="78"/>
      <c r="F162" s="78"/>
      <c r="G162" s="78"/>
      <c r="H162" s="78"/>
      <c r="I162" s="78"/>
    </row>
    <row r="163" spans="1:10" ht="33" customHeight="1" x14ac:dyDescent="0.25">
      <c r="A163" s="86" t="s">
        <v>330</v>
      </c>
      <c r="B163" s="311">
        <f>'A3 Exploitation'!D534</f>
        <v>1</v>
      </c>
      <c r="C163" s="311"/>
      <c r="D163" s="78"/>
      <c r="E163" s="78"/>
      <c r="F163" s="78"/>
      <c r="G163" s="78"/>
      <c r="H163" s="78"/>
      <c r="I163" s="78"/>
    </row>
    <row r="164" spans="1:10" ht="33" customHeight="1" x14ac:dyDescent="0.25">
      <c r="A164" s="86" t="s">
        <v>331</v>
      </c>
      <c r="B164" s="311">
        <f>'A4 Exploitation'!D534</f>
        <v>0</v>
      </c>
      <c r="C164" s="311"/>
    </row>
    <row r="165" spans="1:10" ht="33" customHeight="1" x14ac:dyDescent="0.25">
      <c r="A165" s="85" t="s">
        <v>332</v>
      </c>
      <c r="B165" s="311">
        <f>'A5 Exploitation'!D534</f>
        <v>0</v>
      </c>
      <c r="C165" s="311"/>
    </row>
    <row r="166" spans="1:10" ht="18" x14ac:dyDescent="0.25">
      <c r="A166" s="85" t="s">
        <v>333</v>
      </c>
      <c r="B166" s="311">
        <f>'A6 Exploitation'!D534</f>
        <v>0</v>
      </c>
      <c r="C166" s="311"/>
    </row>
    <row r="167" spans="1:10" ht="18.75" x14ac:dyDescent="0.25">
      <c r="A167" s="89"/>
      <c r="B167" s="82"/>
      <c r="C167" s="82"/>
    </row>
    <row r="168" spans="1:10" ht="33" customHeight="1" x14ac:dyDescent="0.25">
      <c r="A168" s="89"/>
      <c r="B168" s="82"/>
      <c r="C168" s="82"/>
    </row>
    <row r="169" spans="1:10" ht="33" customHeight="1" x14ac:dyDescent="0.25">
      <c r="A169" s="85" t="s">
        <v>326</v>
      </c>
      <c r="B169" s="310" t="s">
        <v>349</v>
      </c>
      <c r="C169" s="310"/>
      <c r="J169" s="77" t="str">
        <f>D18</f>
        <v>Béja III</v>
      </c>
    </row>
    <row r="170" spans="1:10" ht="33" customHeight="1" x14ac:dyDescent="0.25">
      <c r="A170" s="86" t="s">
        <v>328</v>
      </c>
      <c r="B170" s="311">
        <f>'A1 Exploitation'!D545</f>
        <v>1</v>
      </c>
      <c r="C170" s="311"/>
    </row>
    <row r="171" spans="1:10" ht="33" customHeight="1" x14ac:dyDescent="0.25">
      <c r="A171" s="85" t="s">
        <v>329</v>
      </c>
      <c r="B171" s="311">
        <f>'A2 Exploitation'!D545</f>
        <v>1</v>
      </c>
      <c r="C171" s="311"/>
    </row>
    <row r="172" spans="1:10" ht="33" customHeight="1" x14ac:dyDescent="0.25">
      <c r="A172" s="86" t="s">
        <v>330</v>
      </c>
      <c r="B172" s="311">
        <f>'A3 Exploitation'!D545</f>
        <v>1</v>
      </c>
      <c r="C172" s="311"/>
    </row>
    <row r="173" spans="1:10" ht="33" customHeight="1" x14ac:dyDescent="0.25">
      <c r="A173" s="86" t="s">
        <v>331</v>
      </c>
      <c r="B173" s="311">
        <f>'A4 Exploitation'!D545</f>
        <v>0</v>
      </c>
      <c r="C173" s="311"/>
    </row>
    <row r="174" spans="1:10" ht="33" customHeight="1" x14ac:dyDescent="0.25">
      <c r="A174" s="85" t="s">
        <v>332</v>
      </c>
      <c r="B174" s="311">
        <f>'A5 Exploitation'!D545</f>
        <v>0</v>
      </c>
      <c r="C174" s="311"/>
    </row>
    <row r="175" spans="1:10" ht="18" x14ac:dyDescent="0.25">
      <c r="A175" s="85" t="s">
        <v>333</v>
      </c>
      <c r="B175" s="311">
        <f>'A6 Exploitation'!D545</f>
        <v>0</v>
      </c>
      <c r="C175" s="311"/>
    </row>
    <row r="176" spans="1:10" ht="18.75" x14ac:dyDescent="0.25">
      <c r="A176" s="89"/>
      <c r="B176" s="82"/>
      <c r="C176" s="82"/>
    </row>
    <row r="177" spans="1:10" ht="33" customHeight="1" x14ac:dyDescent="0.25">
      <c r="A177" s="89"/>
      <c r="B177" s="82"/>
      <c r="C177" s="82"/>
    </row>
    <row r="178" spans="1:10" ht="33" customHeight="1" x14ac:dyDescent="0.25">
      <c r="A178" s="85" t="s">
        <v>326</v>
      </c>
      <c r="B178" s="310" t="s">
        <v>350</v>
      </c>
      <c r="C178" s="310"/>
      <c r="J178" s="77" t="str">
        <f>D18</f>
        <v>Béja III</v>
      </c>
    </row>
    <row r="179" spans="1:10" ht="33" customHeight="1" x14ac:dyDescent="0.25">
      <c r="A179" s="86" t="s">
        <v>328</v>
      </c>
      <c r="B179" s="311">
        <f>'A1 Technique'!D199</f>
        <v>0.93805309734513276</v>
      </c>
      <c r="C179" s="311"/>
    </row>
    <row r="180" spans="1:10" ht="33" customHeight="1" x14ac:dyDescent="0.25">
      <c r="A180" s="85" t="s">
        <v>329</v>
      </c>
      <c r="B180" s="311">
        <f>'A2 Technique'!D199</f>
        <v>0.90265486725663713</v>
      </c>
      <c r="C180" s="311"/>
    </row>
    <row r="181" spans="1:10" ht="33" customHeight="1" x14ac:dyDescent="0.25">
      <c r="A181" s="86" t="s">
        <v>330</v>
      </c>
      <c r="B181" s="311">
        <f>'A3 Technique'!D199</f>
        <v>0.91666666666666663</v>
      </c>
      <c r="C181" s="311"/>
    </row>
    <row r="182" spans="1:10" ht="33" customHeight="1" x14ac:dyDescent="0.25">
      <c r="A182" s="86" t="s">
        <v>331</v>
      </c>
      <c r="B182" s="311">
        <f>'A4 Technique'!D199</f>
        <v>0</v>
      </c>
      <c r="C182" s="311"/>
    </row>
    <row r="183" spans="1:10" ht="33" customHeight="1" x14ac:dyDescent="0.25">
      <c r="A183" s="85" t="s">
        <v>332</v>
      </c>
      <c r="B183" s="311">
        <f>'A5 Technique'!D199</f>
        <v>0</v>
      </c>
      <c r="C183" s="311"/>
    </row>
    <row r="184" spans="1:10" ht="18" x14ac:dyDescent="0.25">
      <c r="A184" s="85" t="s">
        <v>333</v>
      </c>
      <c r="B184" s="311">
        <f>'A6 Technique'!D199</f>
        <v>0</v>
      </c>
      <c r="C184" s="31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XFB549"/>
  <sheetViews>
    <sheetView view="pageBreakPreview" topLeftCell="A529" zoomScale="60" workbookViewId="0">
      <selection activeCell="F533" sqref="F53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7" t="s">
        <v>179</v>
      </c>
      <c r="B7" s="317"/>
      <c r="C7" s="317"/>
      <c r="D7" s="317"/>
      <c r="E7" s="317"/>
      <c r="F7" s="317"/>
      <c r="G7" s="125"/>
    </row>
    <row r="8" spans="1:7" ht="29.25" x14ac:dyDescent="0.45">
      <c r="A8" s="318" t="str">
        <f>'Page de garde'!D18</f>
        <v>Béja III</v>
      </c>
      <c r="B8" s="318"/>
      <c r="C8" s="318"/>
      <c r="D8" s="318"/>
      <c r="E8" s="318"/>
      <c r="F8" s="318"/>
      <c r="G8" s="125"/>
    </row>
    <row r="9" spans="1:7" ht="24" x14ac:dyDescent="0.45">
      <c r="A9" s="14" t="s">
        <v>42</v>
      </c>
      <c r="B9" s="319"/>
      <c r="C9" s="319"/>
      <c r="D9" s="319"/>
      <c r="E9" s="319"/>
      <c r="F9" s="319"/>
      <c r="G9" s="125"/>
    </row>
    <row r="10" spans="1:7" ht="24" x14ac:dyDescent="0.45">
      <c r="A10" s="15" t="s">
        <v>44</v>
      </c>
      <c r="B10" s="320"/>
      <c r="C10" s="320"/>
      <c r="D10" s="320"/>
      <c r="E10" s="320"/>
      <c r="F10" s="320"/>
      <c r="G10" s="125"/>
    </row>
    <row r="11" spans="1:7" ht="24" x14ac:dyDescent="0.45">
      <c r="A11" s="14" t="s">
        <v>43</v>
      </c>
      <c r="B11" s="315"/>
      <c r="C11" s="315"/>
      <c r="D11" s="315"/>
      <c r="E11" s="315"/>
      <c r="F11" s="315"/>
      <c r="G11" s="125"/>
    </row>
    <row r="12" spans="1:7" ht="24" x14ac:dyDescent="0.4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3" t="s">
        <v>30</v>
      </c>
      <c r="B17" s="324" t="s">
        <v>31</v>
      </c>
      <c r="C17" s="324"/>
      <c r="D17" s="324" t="s">
        <v>46</v>
      </c>
      <c r="E17" s="325" t="s">
        <v>310</v>
      </c>
      <c r="F17" s="325" t="s">
        <v>358</v>
      </c>
    </row>
    <row r="18" spans="1:8" ht="16.5" customHeight="1" x14ac:dyDescent="0.3">
      <c r="A18" s="323"/>
      <c r="B18" s="41" t="s">
        <v>34</v>
      </c>
      <c r="C18" s="41" t="s">
        <v>33</v>
      </c>
      <c r="D18" s="324"/>
      <c r="E18" s="325"/>
      <c r="F18" s="32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6" t="s">
        <v>379</v>
      </c>
      <c r="B38" s="327"/>
      <c r="C38" s="327"/>
      <c r="D38" s="327"/>
      <c r="E38" s="327"/>
      <c r="F38" s="32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3" t="s">
        <v>30</v>
      </c>
      <c r="B50" s="324" t="s">
        <v>31</v>
      </c>
      <c r="C50" s="324"/>
      <c r="D50" s="324" t="s">
        <v>46</v>
      </c>
      <c r="E50" s="325" t="s">
        <v>310</v>
      </c>
      <c r="F50" s="325" t="s">
        <v>360</v>
      </c>
      <c r="G50" s="127"/>
    </row>
    <row r="51" spans="1:7" ht="16.5" customHeight="1" x14ac:dyDescent="0.3">
      <c r="A51" s="323"/>
      <c r="B51" s="41" t="s">
        <v>34</v>
      </c>
      <c r="C51" s="41" t="s">
        <v>33</v>
      </c>
      <c r="D51" s="324"/>
      <c r="E51" s="325"/>
      <c r="F51" s="32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6" t="s">
        <v>379</v>
      </c>
      <c r="B94" s="327"/>
      <c r="C94" s="327"/>
      <c r="D94" s="327"/>
      <c r="E94" s="327"/>
      <c r="F94" s="32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3" t="s">
        <v>30</v>
      </c>
      <c r="B107" s="324" t="s">
        <v>31</v>
      </c>
      <c r="C107" s="324"/>
      <c r="D107" s="324" t="s">
        <v>46</v>
      </c>
      <c r="E107" s="325" t="s">
        <v>310</v>
      </c>
      <c r="F107" s="325" t="s">
        <v>360</v>
      </c>
    </row>
    <row r="108" spans="1:7" ht="16.5" customHeight="1" x14ac:dyDescent="0.3">
      <c r="A108" s="323"/>
      <c r="B108" s="41" t="s">
        <v>34</v>
      </c>
      <c r="C108" s="41" t="s">
        <v>33</v>
      </c>
      <c r="D108" s="324"/>
      <c r="E108" s="325"/>
      <c r="F108" s="32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3" t="s">
        <v>30</v>
      </c>
      <c r="B162" s="324" t="s">
        <v>31</v>
      </c>
      <c r="C162" s="324"/>
      <c r="D162" s="324" t="s">
        <v>46</v>
      </c>
      <c r="E162" s="325" t="s">
        <v>310</v>
      </c>
      <c r="F162" s="325" t="s">
        <v>360</v>
      </c>
      <c r="G162" s="127"/>
    </row>
    <row r="163" spans="1:7" ht="16.5" customHeight="1" x14ac:dyDescent="0.3">
      <c r="A163" s="323"/>
      <c r="B163" s="41" t="s">
        <v>34</v>
      </c>
      <c r="C163" s="41" t="s">
        <v>33</v>
      </c>
      <c r="D163" s="324"/>
      <c r="E163" s="325"/>
      <c r="F163" s="32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2" t="s">
        <v>379</v>
      </c>
      <c r="B195" s="332"/>
      <c r="C195" s="332"/>
      <c r="D195" s="332"/>
      <c r="E195" s="332"/>
      <c r="F195" s="33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3" t="s">
        <v>30</v>
      </c>
      <c r="B209" s="324" t="s">
        <v>31</v>
      </c>
      <c r="C209" s="324"/>
      <c r="D209" s="324" t="s">
        <v>46</v>
      </c>
      <c r="E209" s="325" t="s">
        <v>310</v>
      </c>
      <c r="F209" s="325" t="s">
        <v>360</v>
      </c>
      <c r="G209" s="127"/>
    </row>
    <row r="210" spans="1:7" ht="16.5" customHeight="1" x14ac:dyDescent="0.3">
      <c r="A210" s="323"/>
      <c r="B210" s="41" t="s">
        <v>34</v>
      </c>
      <c r="C210" s="41" t="s">
        <v>33</v>
      </c>
      <c r="D210" s="324"/>
      <c r="E210" s="325"/>
      <c r="F210" s="32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2" t="s">
        <v>379</v>
      </c>
      <c r="B256" s="332"/>
      <c r="C256" s="332"/>
      <c r="D256" s="332"/>
      <c r="E256" s="332"/>
      <c r="F256" s="33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3" t="s">
        <v>30</v>
      </c>
      <c r="B270" s="324" t="s">
        <v>31</v>
      </c>
      <c r="C270" s="324"/>
      <c r="D270" s="324" t="s">
        <v>46</v>
      </c>
      <c r="E270" s="325" t="s">
        <v>310</v>
      </c>
      <c r="F270" s="325" t="s">
        <v>360</v>
      </c>
      <c r="G270" s="214"/>
    </row>
    <row r="271" spans="1:7" s="16" customFormat="1" ht="16.5" customHeight="1" x14ac:dyDescent="0.3">
      <c r="A271" s="323"/>
      <c r="B271" s="41" t="s">
        <v>34</v>
      </c>
      <c r="C271" s="41" t="s">
        <v>33</v>
      </c>
      <c r="D271" s="324"/>
      <c r="E271" s="325"/>
      <c r="F271" s="32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3" t="s">
        <v>396</v>
      </c>
      <c r="B308" s="334"/>
      <c r="C308" s="334"/>
      <c r="D308" s="334"/>
      <c r="E308" s="334"/>
      <c r="F308" s="33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3" t="s">
        <v>30</v>
      </c>
      <c r="B322" s="324" t="s">
        <v>31</v>
      </c>
      <c r="C322" s="324"/>
      <c r="D322" s="324" t="s">
        <v>46</v>
      </c>
      <c r="E322" s="325" t="s">
        <v>310</v>
      </c>
      <c r="F322" s="325" t="s">
        <v>360</v>
      </c>
      <c r="G322" s="127"/>
    </row>
    <row r="323" spans="1:7" ht="16.5" customHeight="1" x14ac:dyDescent="0.3">
      <c r="A323" s="323"/>
      <c r="B323" s="41" t="s">
        <v>34</v>
      </c>
      <c r="C323" s="41" t="s">
        <v>33</v>
      </c>
      <c r="D323" s="324"/>
      <c r="E323" s="325"/>
      <c r="F323" s="32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3" t="s">
        <v>379</v>
      </c>
      <c r="B349" s="334"/>
      <c r="C349" s="334"/>
      <c r="D349" s="334"/>
      <c r="E349" s="334"/>
      <c r="F349" s="33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3" t="s">
        <v>30</v>
      </c>
      <c r="B362" s="324" t="s">
        <v>31</v>
      </c>
      <c r="C362" s="324"/>
      <c r="D362" s="324" t="s">
        <v>46</v>
      </c>
      <c r="E362" s="325" t="s">
        <v>310</v>
      </c>
      <c r="F362" s="325" t="s">
        <v>360</v>
      </c>
      <c r="G362" s="127"/>
    </row>
    <row r="363" spans="1:7" ht="16.5" customHeight="1" x14ac:dyDescent="0.3">
      <c r="A363" s="323"/>
      <c r="B363" s="41" t="s">
        <v>34</v>
      </c>
      <c r="C363" s="41" t="s">
        <v>33</v>
      </c>
      <c r="D363" s="324"/>
      <c r="E363" s="325"/>
      <c r="F363" s="32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2" t="s">
        <v>379</v>
      </c>
      <c r="B383" s="332"/>
      <c r="C383" s="332"/>
      <c r="D383" s="332"/>
      <c r="E383" s="332"/>
      <c r="F383" s="33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3" t="s">
        <v>30</v>
      </c>
      <c r="B395" s="324" t="s">
        <v>31</v>
      </c>
      <c r="C395" s="324"/>
      <c r="D395" s="324" t="s">
        <v>46</v>
      </c>
      <c r="E395" s="325" t="s">
        <v>310</v>
      </c>
      <c r="F395" s="325" t="s">
        <v>360</v>
      </c>
      <c r="G395" s="127"/>
    </row>
    <row r="396" spans="1:7" ht="16.5" customHeight="1" x14ac:dyDescent="0.3">
      <c r="A396" s="323"/>
      <c r="B396" s="41" t="s">
        <v>34</v>
      </c>
      <c r="C396" s="41" t="s">
        <v>33</v>
      </c>
      <c r="D396" s="324"/>
      <c r="E396" s="325"/>
      <c r="F396" s="32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2" t="s">
        <v>379</v>
      </c>
      <c r="B435" s="332"/>
      <c r="C435" s="332"/>
      <c r="D435" s="332"/>
      <c r="E435" s="332"/>
      <c r="F435" s="33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3" t="s">
        <v>30</v>
      </c>
      <c r="B448" s="324" t="s">
        <v>31</v>
      </c>
      <c r="C448" s="324"/>
      <c r="D448" s="324" t="s">
        <v>46</v>
      </c>
      <c r="E448" s="325" t="s">
        <v>310</v>
      </c>
      <c r="F448" s="325" t="s">
        <v>360</v>
      </c>
      <c r="G448" s="127"/>
    </row>
    <row r="449" spans="1:6" ht="16.5" customHeight="1" x14ac:dyDescent="0.3">
      <c r="A449" s="323"/>
      <c r="B449" s="41" t="s">
        <v>34</v>
      </c>
      <c r="C449" s="41" t="s">
        <v>33</v>
      </c>
      <c r="D449" s="324"/>
      <c r="E449" s="325"/>
      <c r="F449" s="32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6" t="s">
        <v>379</v>
      </c>
      <c r="B471" s="337"/>
      <c r="C471" s="337"/>
      <c r="D471" s="337"/>
      <c r="E471" s="337"/>
      <c r="F471" s="33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0"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8" t="s">
        <v>367</v>
      </c>
      <c r="B483" s="338"/>
      <c r="C483" s="338"/>
      <c r="D483" s="338"/>
      <c r="E483" s="185"/>
      <c r="F483" s="201"/>
    </row>
    <row r="484" spans="1:7" x14ac:dyDescent="0.3">
      <c r="A484" s="74">
        <f>B11</f>
        <v>0</v>
      </c>
      <c r="B484" s="124"/>
      <c r="C484" s="135"/>
      <c r="D484" s="124"/>
    </row>
    <row r="485" spans="1:7" ht="16.5" customHeight="1" x14ac:dyDescent="0.3">
      <c r="A485" s="323" t="s">
        <v>30</v>
      </c>
      <c r="B485" s="324" t="s">
        <v>31</v>
      </c>
      <c r="C485" s="324"/>
      <c r="D485" s="324" t="s">
        <v>46</v>
      </c>
      <c r="E485" s="325" t="s">
        <v>310</v>
      </c>
      <c r="F485" s="325" t="s">
        <v>360</v>
      </c>
      <c r="G485" s="127"/>
    </row>
    <row r="486" spans="1:7" ht="16.5" customHeight="1" x14ac:dyDescent="0.3">
      <c r="A486" s="323"/>
      <c r="B486" s="41" t="s">
        <v>34</v>
      </c>
      <c r="C486" s="41" t="s">
        <v>33</v>
      </c>
      <c r="D486" s="324"/>
      <c r="E486" s="325"/>
      <c r="F486" s="32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3" t="s">
        <v>30</v>
      </c>
      <c r="B507" s="324" t="s">
        <v>31</v>
      </c>
      <c r="C507" s="324"/>
      <c r="D507" s="324" t="s">
        <v>46</v>
      </c>
      <c r="E507" s="325" t="s">
        <v>310</v>
      </c>
      <c r="F507" s="325" t="s">
        <v>360</v>
      </c>
      <c r="G507" s="127"/>
    </row>
    <row r="508" spans="1:7" ht="16.5" customHeight="1" x14ac:dyDescent="0.3">
      <c r="A508" s="323"/>
      <c r="B508" s="41" t="s">
        <v>34</v>
      </c>
      <c r="C508" s="41" t="s">
        <v>33</v>
      </c>
      <c r="D508" s="324"/>
      <c r="E508" s="325"/>
      <c r="F508" s="32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3" t="s">
        <v>30</v>
      </c>
      <c r="B518" s="324" t="s">
        <v>31</v>
      </c>
      <c r="C518" s="324"/>
      <c r="D518" s="324" t="s">
        <v>46</v>
      </c>
      <c r="E518" s="325" t="s">
        <v>310</v>
      </c>
      <c r="F518" s="325" t="s">
        <v>360</v>
      </c>
      <c r="G518" s="127"/>
    </row>
    <row r="519" spans="1:7" ht="16.5" customHeight="1" x14ac:dyDescent="0.3">
      <c r="A519" s="323"/>
      <c r="B519" s="41" t="s">
        <v>34</v>
      </c>
      <c r="C519" s="41" t="s">
        <v>33</v>
      </c>
      <c r="D519" s="324"/>
      <c r="E519" s="325"/>
      <c r="F519" s="32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82">
        <f>COUNTIF('A4 Exploitation'!F520:F531,"ok")</f>
        <v>0</v>
      </c>
      <c r="F532" s="285">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3" t="s">
        <v>30</v>
      </c>
      <c r="B538" s="324" t="s">
        <v>31</v>
      </c>
      <c r="C538" s="324"/>
      <c r="D538" s="324" t="s">
        <v>46</v>
      </c>
      <c r="E538" s="325" t="s">
        <v>310</v>
      </c>
      <c r="F538" s="325" t="s">
        <v>360</v>
      </c>
      <c r="G538" s="127"/>
    </row>
    <row r="539" spans="1:7" ht="16.5" customHeight="1" x14ac:dyDescent="0.3">
      <c r="A539" s="323"/>
      <c r="B539" s="41" t="s">
        <v>34</v>
      </c>
      <c r="C539" s="41" t="s">
        <v>33</v>
      </c>
      <c r="D539" s="324"/>
      <c r="E539" s="325"/>
      <c r="F539" s="32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Kf3tj9J2F6XEka/BeSFVgJqMyXXvRBz0N3O87PShgrqSH4KBmotUu5qIXW62hn1ODUvcz/i2mzhd+GGAbCRvQQ==" saltValue="WrAy+Qxsw9aiUs8BXhikY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80"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0" t="s">
        <v>50</v>
      </c>
      <c r="B6" s="340"/>
      <c r="C6" s="340"/>
      <c r="D6" s="340"/>
      <c r="E6" s="340"/>
      <c r="F6" s="340"/>
      <c r="G6" s="125"/>
    </row>
    <row r="7" spans="1:7" s="12" customFormat="1" ht="21.75" customHeight="1" x14ac:dyDescent="0.45">
      <c r="A7" s="318" t="str">
        <f>'A5 Exploitation'!A8:F8</f>
        <v>Béja III</v>
      </c>
      <c r="B7" s="318"/>
      <c r="C7" s="318"/>
      <c r="D7" s="318"/>
      <c r="E7" s="318"/>
      <c r="F7" s="318"/>
      <c r="G7" s="125"/>
    </row>
    <row r="8" spans="1:7" s="12" customFormat="1" ht="24" x14ac:dyDescent="0.45">
      <c r="A8" s="14" t="s">
        <v>42</v>
      </c>
      <c r="B8" s="341">
        <f>'A5 Exploitation'!B9:F9</f>
        <v>0</v>
      </c>
      <c r="C8" s="341"/>
      <c r="D8" s="341"/>
      <c r="E8" s="341"/>
      <c r="F8" s="341"/>
      <c r="G8" s="125"/>
    </row>
    <row r="9" spans="1:7" s="12" customFormat="1" ht="24" x14ac:dyDescent="0.45">
      <c r="A9" s="15" t="s">
        <v>44</v>
      </c>
      <c r="B9" s="342">
        <f>'A5 Exploitation'!B10:F10</f>
        <v>0</v>
      </c>
      <c r="C9" s="342"/>
      <c r="D9" s="342"/>
      <c r="E9" s="342"/>
      <c r="F9" s="342"/>
      <c r="G9" s="125"/>
    </row>
    <row r="10" spans="1:7" s="12" customFormat="1" ht="24" x14ac:dyDescent="0.45">
      <c r="A10" s="14" t="s">
        <v>43</v>
      </c>
      <c r="B10" s="339">
        <f>'A5 Exploitation'!B11:F11</f>
        <v>0</v>
      </c>
      <c r="C10" s="339"/>
      <c r="D10" s="339"/>
      <c r="E10" s="339"/>
      <c r="F10" s="339"/>
      <c r="G10" s="125"/>
    </row>
    <row r="11" spans="1:7" s="12" customFormat="1" ht="24" x14ac:dyDescent="0.45">
      <c r="A11" s="14" t="s">
        <v>294</v>
      </c>
      <c r="B11" s="343">
        <f>D199</f>
        <v>0</v>
      </c>
      <c r="C11" s="343"/>
      <c r="D11" s="343"/>
      <c r="E11" s="343"/>
      <c r="F11" s="343"/>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9" t="s">
        <v>36</v>
      </c>
      <c r="B22" s="350"/>
      <c r="C22" s="351"/>
      <c r="D22" s="258">
        <f>SUM(B17:C21)</f>
        <v>0</v>
      </c>
    </row>
    <row r="23" spans="1:7" x14ac:dyDescent="0.3">
      <c r="A23" s="344" t="s">
        <v>295</v>
      </c>
      <c r="B23" s="345"/>
      <c r="C23" s="346"/>
      <c r="D23" s="33">
        <f>D22/(COUNT(B17:C21)*2)</f>
        <v>0</v>
      </c>
    </row>
    <row r="24" spans="1:7" s="22" customFormat="1" x14ac:dyDescent="0.3">
      <c r="A24" s="26"/>
      <c r="B24" s="27"/>
      <c r="C24" s="27"/>
      <c r="D24" s="28"/>
      <c r="G24" s="126"/>
    </row>
    <row r="25" spans="1:7" ht="19.5" x14ac:dyDescent="0.4">
      <c r="A25" s="352" t="s">
        <v>4</v>
      </c>
      <c r="B25" s="353"/>
      <c r="C25" s="353"/>
      <c r="D25" s="353"/>
      <c r="E25" s="353"/>
      <c r="F25" s="35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4" t="s">
        <v>36</v>
      </c>
      <c r="B33" s="345"/>
      <c r="C33" s="346"/>
      <c r="D33" s="257">
        <f>SUM(B26:C32)</f>
        <v>0</v>
      </c>
    </row>
    <row r="34" spans="1:7" x14ac:dyDescent="0.3">
      <c r="A34" s="344" t="s">
        <v>295</v>
      </c>
      <c r="B34" s="345"/>
      <c r="C34" s="346"/>
      <c r="D34" s="33">
        <f>D33/(COUNT(B26:C32)*2)</f>
        <v>0</v>
      </c>
    </row>
    <row r="35" spans="1:7" s="22" customFormat="1" x14ac:dyDescent="0.3">
      <c r="A35" s="26"/>
      <c r="B35" s="27"/>
      <c r="C35" s="27"/>
      <c r="D35" s="28"/>
      <c r="G35" s="126"/>
    </row>
    <row r="36" spans="1:7" s="22" customFormat="1" ht="19.5" x14ac:dyDescent="0.4">
      <c r="A36" s="352" t="s">
        <v>219</v>
      </c>
      <c r="B36" s="353"/>
      <c r="C36" s="353"/>
      <c r="D36" s="353"/>
      <c r="E36" s="353"/>
      <c r="F36" s="35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4" t="s">
        <v>36</v>
      </c>
      <c r="B42" s="345"/>
      <c r="C42" s="346"/>
      <c r="D42" s="257">
        <f>SUM(B37:C41)</f>
        <v>0</v>
      </c>
      <c r="E42" s="13"/>
      <c r="F42" s="13"/>
      <c r="G42" s="126"/>
    </row>
    <row r="43" spans="1:7" s="22" customFormat="1" x14ac:dyDescent="0.3">
      <c r="A43" s="344" t="s">
        <v>295</v>
      </c>
      <c r="B43" s="345"/>
      <c r="C43" s="346"/>
      <c r="D43" s="33">
        <f>D42/(COUNT(B37:C41)*2)</f>
        <v>0</v>
      </c>
      <c r="E43" s="13"/>
      <c r="F43" s="13"/>
      <c r="G43" s="126"/>
    </row>
    <row r="44" spans="1:7" s="22" customFormat="1" x14ac:dyDescent="0.3">
      <c r="A44" s="47"/>
      <c r="B44" s="48"/>
      <c r="C44" s="48"/>
      <c r="D44" s="49"/>
      <c r="G44" s="126"/>
    </row>
    <row r="45" spans="1:7" ht="19.5" x14ac:dyDescent="0.4">
      <c r="A45" s="354" t="s">
        <v>21</v>
      </c>
      <c r="B45" s="355"/>
      <c r="C45" s="355"/>
      <c r="D45" s="355"/>
      <c r="E45" s="355"/>
      <c r="F45" s="35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4" t="s">
        <v>36</v>
      </c>
      <c r="B52" s="345"/>
      <c r="C52" s="346"/>
      <c r="D52" s="257">
        <f>SUM(B46:C51)</f>
        <v>0</v>
      </c>
    </row>
    <row r="53" spans="1:7" x14ac:dyDescent="0.3">
      <c r="A53" s="344" t="s">
        <v>295</v>
      </c>
      <c r="B53" s="345"/>
      <c r="C53" s="346"/>
      <c r="D53" s="33">
        <f>D52/(COUNT(B46:C51)*2)</f>
        <v>0</v>
      </c>
    </row>
    <row r="54" spans="1:7" s="22" customFormat="1" x14ac:dyDescent="0.3">
      <c r="A54" s="26"/>
      <c r="B54" s="27"/>
      <c r="C54" s="27"/>
      <c r="D54" s="28"/>
      <c r="G54" s="126"/>
    </row>
    <row r="55" spans="1:7" ht="19.5" x14ac:dyDescent="0.4">
      <c r="A55" s="352" t="s">
        <v>8</v>
      </c>
      <c r="B55" s="353"/>
      <c r="C55" s="353"/>
      <c r="D55" s="353"/>
      <c r="E55" s="353"/>
      <c r="F55" s="35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4" t="s">
        <v>36</v>
      </c>
      <c r="B63" s="345"/>
      <c r="C63" s="346"/>
      <c r="D63" s="257">
        <f>SUM(B56:C62)</f>
        <v>0</v>
      </c>
    </row>
    <row r="64" spans="1:7" x14ac:dyDescent="0.3">
      <c r="A64" s="344" t="s">
        <v>295</v>
      </c>
      <c r="B64" s="345"/>
      <c r="C64" s="346"/>
      <c r="D64" s="33">
        <f>D63/(COUNT(B56:C62)*2)</f>
        <v>0</v>
      </c>
    </row>
    <row r="65" spans="1:7" s="22" customFormat="1" x14ac:dyDescent="0.3">
      <c r="A65" s="26"/>
      <c r="B65" s="27"/>
      <c r="C65" s="27"/>
      <c r="D65" s="28"/>
      <c r="G65" s="126"/>
    </row>
    <row r="66" spans="1:7" ht="19.5" x14ac:dyDescent="0.4">
      <c r="A66" s="352" t="s">
        <v>130</v>
      </c>
      <c r="B66" s="353"/>
      <c r="C66" s="353"/>
      <c r="D66" s="353"/>
      <c r="E66" s="353"/>
      <c r="F66" s="35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4" t="s">
        <v>36</v>
      </c>
      <c r="B84" s="345"/>
      <c r="C84" s="346"/>
      <c r="D84" s="257">
        <f>SUM(B67:C83)</f>
        <v>0</v>
      </c>
    </row>
    <row r="85" spans="1:7" x14ac:dyDescent="0.3">
      <c r="A85" s="344" t="s">
        <v>295</v>
      </c>
      <c r="B85" s="345"/>
      <c r="C85" s="346"/>
      <c r="D85" s="33">
        <f>D84/(COUNT(B67:C83)*2)</f>
        <v>0</v>
      </c>
    </row>
    <row r="86" spans="1:7" s="22" customFormat="1" x14ac:dyDescent="0.3">
      <c r="A86" s="26"/>
      <c r="B86" s="27"/>
      <c r="C86" s="27"/>
      <c r="D86" s="28"/>
      <c r="G86" s="126"/>
    </row>
    <row r="87" spans="1:7" ht="19.5" x14ac:dyDescent="0.4">
      <c r="A87" s="352" t="s">
        <v>211</v>
      </c>
      <c r="B87" s="353"/>
      <c r="C87" s="353"/>
      <c r="D87" s="353"/>
      <c r="E87" s="353"/>
      <c r="F87" s="35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4" t="s">
        <v>36</v>
      </c>
      <c r="B102" s="345"/>
      <c r="C102" s="346"/>
      <c r="D102" s="257">
        <f>SUM(B88:C101)</f>
        <v>0</v>
      </c>
    </row>
    <row r="103" spans="1:7" x14ac:dyDescent="0.3">
      <c r="A103" s="344" t="s">
        <v>295</v>
      </c>
      <c r="B103" s="345"/>
      <c r="C103" s="34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2" t="s">
        <v>212</v>
      </c>
      <c r="B106" s="353"/>
      <c r="C106" s="353"/>
      <c r="D106" s="353"/>
      <c r="E106" s="353"/>
      <c r="F106" s="35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4" t="s">
        <v>36</v>
      </c>
      <c r="B118" s="345"/>
      <c r="C118" s="346"/>
      <c r="D118" s="257">
        <f>SUM(B107:C117)</f>
        <v>0</v>
      </c>
      <c r="E118" s="13"/>
      <c r="F118" s="13"/>
      <c r="G118" s="126"/>
    </row>
    <row r="119" spans="1:7" s="22" customFormat="1" x14ac:dyDescent="0.3">
      <c r="A119" s="344" t="s">
        <v>295</v>
      </c>
      <c r="B119" s="345"/>
      <c r="C119" s="346"/>
      <c r="D119" s="33">
        <f>D118/(COUNT(B107:C117)*2)</f>
        <v>0</v>
      </c>
      <c r="E119" s="13"/>
      <c r="F119" s="13"/>
      <c r="G119" s="126"/>
    </row>
    <row r="120" spans="1:7" s="22" customFormat="1" x14ac:dyDescent="0.3">
      <c r="A120" s="26"/>
      <c r="B120" s="27"/>
      <c r="C120" s="27"/>
      <c r="D120" s="28"/>
      <c r="G120" s="126"/>
    </row>
    <row r="121" spans="1:7" ht="19.5" x14ac:dyDescent="0.4">
      <c r="A121" s="352" t="s">
        <v>185</v>
      </c>
      <c r="B121" s="353"/>
      <c r="C121" s="353"/>
      <c r="D121" s="353"/>
      <c r="E121" s="353"/>
      <c r="F121" s="35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4" t="s">
        <v>36</v>
      </c>
      <c r="B133" s="345"/>
      <c r="C133" s="346"/>
      <c r="D133" s="257">
        <f>SUM(B122:C132)</f>
        <v>0</v>
      </c>
    </row>
    <row r="134" spans="1:7" x14ac:dyDescent="0.3">
      <c r="A134" s="344" t="s">
        <v>295</v>
      </c>
      <c r="B134" s="345"/>
      <c r="C134" s="346"/>
      <c r="D134" s="32">
        <f>D133/(COUNT(B122:C132)*2)</f>
        <v>0</v>
      </c>
    </row>
    <row r="135" spans="1:7" s="22" customFormat="1" x14ac:dyDescent="0.3">
      <c r="A135" s="26"/>
      <c r="B135" s="27"/>
      <c r="C135" s="27"/>
      <c r="D135" s="31"/>
      <c r="G135" s="126"/>
    </row>
    <row r="136" spans="1:7" ht="19.5" x14ac:dyDescent="0.4">
      <c r="A136" s="352" t="s">
        <v>71</v>
      </c>
      <c r="B136" s="353"/>
      <c r="C136" s="353"/>
      <c r="D136" s="353"/>
      <c r="E136" s="353"/>
      <c r="F136" s="35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4" t="s">
        <v>36</v>
      </c>
      <c r="B149" s="345"/>
      <c r="C149" s="346"/>
      <c r="D149" s="257">
        <f>SUM(B137:C148)</f>
        <v>0</v>
      </c>
    </row>
    <row r="150" spans="1:7" x14ac:dyDescent="0.3">
      <c r="A150" s="344" t="s">
        <v>295</v>
      </c>
      <c r="B150" s="345"/>
      <c r="C150" s="346"/>
      <c r="D150" s="33">
        <f>D149/(COUNT(B137:C148)*2)</f>
        <v>0</v>
      </c>
    </row>
    <row r="151" spans="1:7" s="22" customFormat="1" x14ac:dyDescent="0.3">
      <c r="A151" s="26"/>
      <c r="B151" s="27"/>
      <c r="C151" s="27"/>
      <c r="D151" s="28"/>
      <c r="G151" s="126"/>
    </row>
    <row r="152" spans="1:7" ht="19.5" x14ac:dyDescent="0.4">
      <c r="A152" s="352" t="s">
        <v>217</v>
      </c>
      <c r="B152" s="353"/>
      <c r="C152" s="353"/>
      <c r="D152" s="353"/>
      <c r="E152" s="353"/>
      <c r="F152" s="35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4" t="s">
        <v>36</v>
      </c>
      <c r="B161" s="350"/>
      <c r="C161" s="351"/>
      <c r="D161" s="258">
        <f>SUM(B153:C160)</f>
        <v>0</v>
      </c>
    </row>
    <row r="162" spans="1:7" x14ac:dyDescent="0.3">
      <c r="A162" s="344" t="s">
        <v>295</v>
      </c>
      <c r="B162" s="345"/>
      <c r="C162" s="346"/>
      <c r="D162" s="33">
        <f>D161/(COUNT(B153:C160)*2)</f>
        <v>0</v>
      </c>
    </row>
    <row r="163" spans="1:7" s="22" customFormat="1" x14ac:dyDescent="0.3">
      <c r="A163" s="26"/>
      <c r="B163" s="27"/>
      <c r="C163" s="29"/>
      <c r="D163" s="30"/>
      <c r="G163" s="126"/>
    </row>
    <row r="164" spans="1:7" ht="19.5" x14ac:dyDescent="0.4">
      <c r="A164" s="352" t="s">
        <v>77</v>
      </c>
      <c r="B164" s="353"/>
      <c r="C164" s="353"/>
      <c r="D164" s="353"/>
      <c r="E164" s="353"/>
      <c r="F164" s="35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4" t="s">
        <v>36</v>
      </c>
      <c r="B169" s="345"/>
      <c r="C169" s="346"/>
      <c r="D169" s="257">
        <f>SUM(B165:C168)</f>
        <v>0</v>
      </c>
    </row>
    <row r="170" spans="1:7" x14ac:dyDescent="0.3">
      <c r="A170" s="344" t="s">
        <v>295</v>
      </c>
      <c r="B170" s="345"/>
      <c r="C170" s="346"/>
      <c r="D170" s="33">
        <f>D169/(COUNT(B165:C168)*2)</f>
        <v>0</v>
      </c>
    </row>
    <row r="171" spans="1:7" s="22" customFormat="1" x14ac:dyDescent="0.3">
      <c r="A171" s="26"/>
      <c r="B171" s="27"/>
      <c r="C171" s="27"/>
      <c r="D171" s="28"/>
      <c r="G171" s="126"/>
    </row>
    <row r="172" spans="1:7" ht="19.5" x14ac:dyDescent="0.4">
      <c r="A172" s="356" t="s">
        <v>17</v>
      </c>
      <c r="B172" s="357"/>
      <c r="C172" s="357"/>
      <c r="D172" s="357"/>
      <c r="E172" s="357"/>
      <c r="F172" s="35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4" t="s">
        <v>36</v>
      </c>
      <c r="B177" s="345"/>
      <c r="C177" s="346"/>
      <c r="D177" s="257">
        <f>SUM(B173:C176)</f>
        <v>0</v>
      </c>
    </row>
    <row r="178" spans="1:7" x14ac:dyDescent="0.3">
      <c r="A178" s="344" t="s">
        <v>295</v>
      </c>
      <c r="B178" s="345"/>
      <c r="C178" s="346"/>
      <c r="D178" s="33">
        <f>D177/(COUNT(B173:C176)*2)</f>
        <v>0</v>
      </c>
    </row>
    <row r="179" spans="1:7" s="22" customFormat="1" x14ac:dyDescent="0.3">
      <c r="A179" s="26"/>
      <c r="B179" s="27"/>
      <c r="C179" s="27"/>
      <c r="D179" s="28"/>
      <c r="G179" s="126"/>
    </row>
    <row r="180" spans="1:7" ht="19.5" x14ac:dyDescent="0.4">
      <c r="A180" s="352" t="s">
        <v>78</v>
      </c>
      <c r="B180" s="353"/>
      <c r="C180" s="353"/>
      <c r="D180" s="353"/>
      <c r="E180" s="353"/>
      <c r="F180" s="35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4" t="s">
        <v>36</v>
      </c>
      <c r="B186" s="345"/>
      <c r="C186" s="346"/>
      <c r="D186" s="257">
        <f>SUM(B181:C185)</f>
        <v>0</v>
      </c>
    </row>
    <row r="187" spans="1:7" x14ac:dyDescent="0.3">
      <c r="A187" s="344" t="s">
        <v>295</v>
      </c>
      <c r="B187" s="345"/>
      <c r="C187" s="346"/>
      <c r="D187" s="33">
        <f>D186/(COUNT(B181:C185)*2)</f>
        <v>0</v>
      </c>
    </row>
    <row r="188" spans="1:7" s="22" customFormat="1" x14ac:dyDescent="0.3">
      <c r="A188" s="26"/>
      <c r="B188" s="27"/>
      <c r="C188" s="27"/>
      <c r="D188" s="28"/>
      <c r="G188" s="126"/>
    </row>
    <row r="189" spans="1:7" ht="19.5" x14ac:dyDescent="0.4">
      <c r="A189" s="352" t="s">
        <v>216</v>
      </c>
      <c r="B189" s="353"/>
      <c r="C189" s="353"/>
      <c r="D189" s="353"/>
      <c r="E189" s="353"/>
      <c r="F189" s="35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4" t="s">
        <v>36</v>
      </c>
      <c r="B194" s="345"/>
      <c r="C194" s="346"/>
      <c r="D194" s="54">
        <f>SUM(B190:C193)</f>
        <v>0</v>
      </c>
    </row>
    <row r="195" spans="1:6" x14ac:dyDescent="0.3">
      <c r="A195" s="344" t="s">
        <v>295</v>
      </c>
      <c r="B195" s="345"/>
      <c r="C195" s="346"/>
      <c r="D195" s="33">
        <f>D194/(COUNT(B190:C193)*2)</f>
        <v>0</v>
      </c>
    </row>
    <row r="197" spans="1:6" ht="18" x14ac:dyDescent="0.35">
      <c r="A197" s="64" t="s">
        <v>246</v>
      </c>
      <c r="B197" s="63"/>
      <c r="C197" s="63"/>
      <c r="D197" s="286" t="e">
        <f>E197/F197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dimension ref="A1:XFB549"/>
  <sheetViews>
    <sheetView view="pageBreakPreview" topLeftCell="A521" zoomScale="80" zoomScaleNormal="100" zoomScaleSheetLayoutView="80" workbookViewId="0">
      <selection activeCell="F533" sqref="F53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7" t="s">
        <v>179</v>
      </c>
      <c r="B7" s="317"/>
      <c r="C7" s="317"/>
      <c r="D7" s="317"/>
      <c r="E7" s="317"/>
      <c r="F7" s="317"/>
      <c r="G7" s="125"/>
    </row>
    <row r="8" spans="1:7" ht="29.25" x14ac:dyDescent="0.45">
      <c r="A8" s="318" t="str">
        <f>'Page de garde'!D18</f>
        <v>Béja III</v>
      </c>
      <c r="B8" s="318"/>
      <c r="C8" s="318"/>
      <c r="D8" s="318"/>
      <c r="E8" s="318"/>
      <c r="F8" s="318"/>
      <c r="G8" s="125"/>
    </row>
    <row r="9" spans="1:7" ht="24" x14ac:dyDescent="0.45">
      <c r="A9" s="14" t="s">
        <v>42</v>
      </c>
      <c r="B9" s="319"/>
      <c r="C9" s="319"/>
      <c r="D9" s="319"/>
      <c r="E9" s="319"/>
      <c r="F9" s="319"/>
      <c r="G9" s="125"/>
    </row>
    <row r="10" spans="1:7" ht="24" x14ac:dyDescent="0.45">
      <c r="A10" s="15" t="s">
        <v>44</v>
      </c>
      <c r="B10" s="320"/>
      <c r="C10" s="320"/>
      <c r="D10" s="320"/>
      <c r="E10" s="320"/>
      <c r="F10" s="320"/>
      <c r="G10" s="125"/>
    </row>
    <row r="11" spans="1:7" ht="24" x14ac:dyDescent="0.45">
      <c r="A11" s="14" t="s">
        <v>43</v>
      </c>
      <c r="B11" s="315"/>
      <c r="C11" s="315"/>
      <c r="D11" s="315"/>
      <c r="E11" s="315"/>
      <c r="F11" s="315"/>
      <c r="G11" s="125"/>
    </row>
    <row r="12" spans="1:7" ht="24" x14ac:dyDescent="0.4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3" t="s">
        <v>30</v>
      </c>
      <c r="B17" s="324" t="s">
        <v>31</v>
      </c>
      <c r="C17" s="324"/>
      <c r="D17" s="324" t="s">
        <v>46</v>
      </c>
      <c r="E17" s="325" t="s">
        <v>310</v>
      </c>
      <c r="F17" s="325" t="s">
        <v>358</v>
      </c>
    </row>
    <row r="18" spans="1:8" ht="16.5" customHeight="1" x14ac:dyDescent="0.3">
      <c r="A18" s="323"/>
      <c r="B18" s="41" t="s">
        <v>34</v>
      </c>
      <c r="C18" s="41" t="s">
        <v>33</v>
      </c>
      <c r="D18" s="324"/>
      <c r="E18" s="325"/>
      <c r="F18" s="32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6" t="s">
        <v>379</v>
      </c>
      <c r="B38" s="327"/>
      <c r="C38" s="327"/>
      <c r="D38" s="327"/>
      <c r="E38" s="327"/>
      <c r="F38" s="32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3" t="s">
        <v>30</v>
      </c>
      <c r="B50" s="324" t="s">
        <v>31</v>
      </c>
      <c r="C50" s="324"/>
      <c r="D50" s="324" t="s">
        <v>46</v>
      </c>
      <c r="E50" s="325" t="s">
        <v>310</v>
      </c>
      <c r="F50" s="325" t="s">
        <v>360</v>
      </c>
      <c r="G50" s="127"/>
    </row>
    <row r="51" spans="1:7" ht="16.5" customHeight="1" x14ac:dyDescent="0.3">
      <c r="A51" s="323"/>
      <c r="B51" s="41" t="s">
        <v>34</v>
      </c>
      <c r="C51" s="41" t="s">
        <v>33</v>
      </c>
      <c r="D51" s="324"/>
      <c r="E51" s="325"/>
      <c r="F51" s="32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6" t="s">
        <v>379</v>
      </c>
      <c r="B94" s="327"/>
      <c r="C94" s="327"/>
      <c r="D94" s="327"/>
      <c r="E94" s="327"/>
      <c r="F94" s="32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3" t="s">
        <v>30</v>
      </c>
      <c r="B107" s="324" t="s">
        <v>31</v>
      </c>
      <c r="C107" s="324"/>
      <c r="D107" s="324" t="s">
        <v>46</v>
      </c>
      <c r="E107" s="325" t="s">
        <v>310</v>
      </c>
      <c r="F107" s="325" t="s">
        <v>360</v>
      </c>
    </row>
    <row r="108" spans="1:7" ht="16.5" customHeight="1" x14ac:dyDescent="0.3">
      <c r="A108" s="323"/>
      <c r="B108" s="41" t="s">
        <v>34</v>
      </c>
      <c r="C108" s="41" t="s">
        <v>33</v>
      </c>
      <c r="D108" s="324"/>
      <c r="E108" s="325"/>
      <c r="F108" s="32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3" t="s">
        <v>30</v>
      </c>
      <c r="B162" s="324" t="s">
        <v>31</v>
      </c>
      <c r="C162" s="324"/>
      <c r="D162" s="324" t="s">
        <v>46</v>
      </c>
      <c r="E162" s="325" t="s">
        <v>310</v>
      </c>
      <c r="F162" s="325" t="s">
        <v>360</v>
      </c>
      <c r="G162" s="127"/>
    </row>
    <row r="163" spans="1:7" ht="16.5" customHeight="1" x14ac:dyDescent="0.3">
      <c r="A163" s="323"/>
      <c r="B163" s="41" t="s">
        <v>34</v>
      </c>
      <c r="C163" s="41" t="s">
        <v>33</v>
      </c>
      <c r="D163" s="324"/>
      <c r="E163" s="325"/>
      <c r="F163" s="32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2" t="s">
        <v>379</v>
      </c>
      <c r="B195" s="332"/>
      <c r="C195" s="332"/>
      <c r="D195" s="332"/>
      <c r="E195" s="332"/>
      <c r="F195" s="33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3" t="s">
        <v>30</v>
      </c>
      <c r="B209" s="324" t="s">
        <v>31</v>
      </c>
      <c r="C209" s="324"/>
      <c r="D209" s="324" t="s">
        <v>46</v>
      </c>
      <c r="E209" s="325" t="s">
        <v>310</v>
      </c>
      <c r="F209" s="325" t="s">
        <v>360</v>
      </c>
      <c r="G209" s="127"/>
    </row>
    <row r="210" spans="1:7" ht="16.5" customHeight="1" x14ac:dyDescent="0.3">
      <c r="A210" s="323"/>
      <c r="B210" s="41" t="s">
        <v>34</v>
      </c>
      <c r="C210" s="41" t="s">
        <v>33</v>
      </c>
      <c r="D210" s="324"/>
      <c r="E210" s="325"/>
      <c r="F210" s="32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2" t="s">
        <v>379</v>
      </c>
      <c r="B256" s="332"/>
      <c r="C256" s="332"/>
      <c r="D256" s="332"/>
      <c r="E256" s="332"/>
      <c r="F256" s="33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3" t="s">
        <v>30</v>
      </c>
      <c r="B270" s="324" t="s">
        <v>31</v>
      </c>
      <c r="C270" s="324"/>
      <c r="D270" s="324" t="s">
        <v>46</v>
      </c>
      <c r="E270" s="325" t="s">
        <v>310</v>
      </c>
      <c r="F270" s="325" t="s">
        <v>360</v>
      </c>
      <c r="G270" s="214"/>
    </row>
    <row r="271" spans="1:7" s="16" customFormat="1" ht="16.5" customHeight="1" x14ac:dyDescent="0.3">
      <c r="A271" s="323"/>
      <c r="B271" s="41" t="s">
        <v>34</v>
      </c>
      <c r="C271" s="41" t="s">
        <v>33</v>
      </c>
      <c r="D271" s="324"/>
      <c r="E271" s="325"/>
      <c r="F271" s="32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3" t="s">
        <v>396</v>
      </c>
      <c r="B308" s="334"/>
      <c r="C308" s="334"/>
      <c r="D308" s="334"/>
      <c r="E308" s="334"/>
      <c r="F308" s="33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3" t="s">
        <v>30</v>
      </c>
      <c r="B322" s="324" t="s">
        <v>31</v>
      </c>
      <c r="C322" s="324"/>
      <c r="D322" s="324" t="s">
        <v>46</v>
      </c>
      <c r="E322" s="325" t="s">
        <v>310</v>
      </c>
      <c r="F322" s="325" t="s">
        <v>360</v>
      </c>
      <c r="G322" s="127"/>
    </row>
    <row r="323" spans="1:7" ht="16.5" customHeight="1" x14ac:dyDescent="0.3">
      <c r="A323" s="323"/>
      <c r="B323" s="41" t="s">
        <v>34</v>
      </c>
      <c r="C323" s="41" t="s">
        <v>33</v>
      </c>
      <c r="D323" s="324"/>
      <c r="E323" s="325"/>
      <c r="F323" s="32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3" t="s">
        <v>379</v>
      </c>
      <c r="B349" s="334"/>
      <c r="C349" s="334"/>
      <c r="D349" s="334"/>
      <c r="E349" s="334"/>
      <c r="F349" s="33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3" t="s">
        <v>30</v>
      </c>
      <c r="B362" s="324" t="s">
        <v>31</v>
      </c>
      <c r="C362" s="324"/>
      <c r="D362" s="324" t="s">
        <v>46</v>
      </c>
      <c r="E362" s="325" t="s">
        <v>310</v>
      </c>
      <c r="F362" s="325" t="s">
        <v>360</v>
      </c>
      <c r="G362" s="127"/>
    </row>
    <row r="363" spans="1:7" ht="16.5" customHeight="1" x14ac:dyDescent="0.3">
      <c r="A363" s="323"/>
      <c r="B363" s="41" t="s">
        <v>34</v>
      </c>
      <c r="C363" s="41" t="s">
        <v>33</v>
      </c>
      <c r="D363" s="324"/>
      <c r="E363" s="325"/>
      <c r="F363" s="32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2" t="s">
        <v>379</v>
      </c>
      <c r="B383" s="332"/>
      <c r="C383" s="332"/>
      <c r="D383" s="332"/>
      <c r="E383" s="332"/>
      <c r="F383" s="33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3" t="s">
        <v>30</v>
      </c>
      <c r="B395" s="324" t="s">
        <v>31</v>
      </c>
      <c r="C395" s="324"/>
      <c r="D395" s="324" t="s">
        <v>46</v>
      </c>
      <c r="E395" s="325" t="s">
        <v>310</v>
      </c>
      <c r="F395" s="325" t="s">
        <v>360</v>
      </c>
      <c r="G395" s="127"/>
    </row>
    <row r="396" spans="1:7" ht="16.5" customHeight="1" x14ac:dyDescent="0.3">
      <c r="A396" s="323"/>
      <c r="B396" s="41" t="s">
        <v>34</v>
      </c>
      <c r="C396" s="41" t="s">
        <v>33</v>
      </c>
      <c r="D396" s="324"/>
      <c r="E396" s="325"/>
      <c r="F396" s="32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2" t="s">
        <v>379</v>
      </c>
      <c r="B435" s="332"/>
      <c r="C435" s="332"/>
      <c r="D435" s="332"/>
      <c r="E435" s="332"/>
      <c r="F435" s="33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3" t="s">
        <v>30</v>
      </c>
      <c r="B448" s="324" t="s">
        <v>31</v>
      </c>
      <c r="C448" s="324"/>
      <c r="D448" s="324" t="s">
        <v>46</v>
      </c>
      <c r="E448" s="325" t="s">
        <v>310</v>
      </c>
      <c r="F448" s="325" t="s">
        <v>360</v>
      </c>
      <c r="G448" s="127"/>
    </row>
    <row r="449" spans="1:6" ht="16.5" customHeight="1" x14ac:dyDescent="0.3">
      <c r="A449" s="323"/>
      <c r="B449" s="41" t="s">
        <v>34</v>
      </c>
      <c r="C449" s="41" t="s">
        <v>33</v>
      </c>
      <c r="D449" s="324"/>
      <c r="E449" s="325"/>
      <c r="F449" s="32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6" t="s">
        <v>379</v>
      </c>
      <c r="B471" s="337"/>
      <c r="C471" s="337"/>
      <c r="D471" s="337"/>
      <c r="E471" s="337"/>
      <c r="F471" s="33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0" t="str">
        <f>IF(D476=1, 2, IF(AND(D476&lt;1,D476&gt;0), 1, IF(D476=0,"0","NA")))</f>
        <v>NA</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8" t="s">
        <v>367</v>
      </c>
      <c r="B483" s="338"/>
      <c r="C483" s="338"/>
      <c r="D483" s="338"/>
      <c r="E483" s="185"/>
      <c r="F483" s="201"/>
    </row>
    <row r="484" spans="1:7" x14ac:dyDescent="0.3">
      <c r="A484" s="74">
        <f>B11</f>
        <v>0</v>
      </c>
      <c r="B484" s="124"/>
      <c r="C484" s="135"/>
      <c r="D484" s="124"/>
    </row>
    <row r="485" spans="1:7" ht="16.5" customHeight="1" x14ac:dyDescent="0.3">
      <c r="A485" s="323" t="s">
        <v>30</v>
      </c>
      <c r="B485" s="324" t="s">
        <v>31</v>
      </c>
      <c r="C485" s="324"/>
      <c r="D485" s="324" t="s">
        <v>46</v>
      </c>
      <c r="E485" s="325" t="s">
        <v>310</v>
      </c>
      <c r="F485" s="325" t="s">
        <v>360</v>
      </c>
      <c r="G485" s="127"/>
    </row>
    <row r="486" spans="1:7" ht="16.5" customHeight="1" x14ac:dyDescent="0.3">
      <c r="A486" s="323"/>
      <c r="B486" s="41" t="s">
        <v>34</v>
      </c>
      <c r="C486" s="41" t="s">
        <v>33</v>
      </c>
      <c r="D486" s="324"/>
      <c r="E486" s="325"/>
      <c r="F486" s="32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3" t="s">
        <v>30</v>
      </c>
      <c r="B507" s="324" t="s">
        <v>31</v>
      </c>
      <c r="C507" s="324"/>
      <c r="D507" s="324" t="s">
        <v>46</v>
      </c>
      <c r="E507" s="325" t="s">
        <v>310</v>
      </c>
      <c r="F507" s="325" t="s">
        <v>360</v>
      </c>
      <c r="G507" s="127"/>
    </row>
    <row r="508" spans="1:7" ht="16.5" customHeight="1" x14ac:dyDescent="0.3">
      <c r="A508" s="323"/>
      <c r="B508" s="41" t="s">
        <v>34</v>
      </c>
      <c r="C508" s="41" t="s">
        <v>33</v>
      </c>
      <c r="D508" s="324"/>
      <c r="E508" s="325"/>
      <c r="F508" s="32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3" t="s">
        <v>30</v>
      </c>
      <c r="B518" s="324" t="s">
        <v>31</v>
      </c>
      <c r="C518" s="324"/>
      <c r="D518" s="324" t="s">
        <v>46</v>
      </c>
      <c r="E518" s="325" t="s">
        <v>310</v>
      </c>
      <c r="F518" s="325" t="s">
        <v>360</v>
      </c>
      <c r="G518" s="127"/>
    </row>
    <row r="519" spans="1:7" ht="16.5" customHeight="1" x14ac:dyDescent="0.3">
      <c r="A519" s="323"/>
      <c r="B519" s="41" t="s">
        <v>34</v>
      </c>
      <c r="C519" s="41" t="s">
        <v>33</v>
      </c>
      <c r="D519" s="324"/>
      <c r="E519" s="325"/>
      <c r="F519" s="32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82">
        <f>COUNTIF('A5 Exploitation'!F520:F531,"ok")</f>
        <v>0</v>
      </c>
      <c r="F532" s="285">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3" t="s">
        <v>30</v>
      </c>
      <c r="B538" s="324" t="s">
        <v>31</v>
      </c>
      <c r="C538" s="324"/>
      <c r="D538" s="324" t="s">
        <v>46</v>
      </c>
      <c r="E538" s="325" t="s">
        <v>310</v>
      </c>
      <c r="F538" s="325" t="s">
        <v>360</v>
      </c>
      <c r="G538" s="127"/>
    </row>
    <row r="539" spans="1:7" ht="16.5" customHeight="1" x14ac:dyDescent="0.3">
      <c r="A539" s="323"/>
      <c r="B539" s="41" t="s">
        <v>34</v>
      </c>
      <c r="C539" s="41" t="s">
        <v>33</v>
      </c>
      <c r="D539" s="324"/>
      <c r="E539" s="325"/>
      <c r="F539" s="32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vl1fh1b0PAOGrLDE9qzUGh54qgnSRYYvK4a3uCgf+wB2OolOsfdIaVAZkyRQu41sezgmwaK1LjP84L/3UvnnQ==" saltValue="lN6S5b9TYHthfXqZ88hxw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fitToWidth="0" fitToHeight="0" orientation="portrait" r:id="rId1"/>
  <rowBreaks count="2" manualBreakCount="2">
    <brk id="85" max="5" man="1"/>
    <brk id="267" max="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0" t="s">
        <v>50</v>
      </c>
      <c r="B6" s="340"/>
      <c r="C6" s="340"/>
      <c r="D6" s="340"/>
      <c r="E6" s="340"/>
      <c r="F6" s="340"/>
      <c r="G6" s="125"/>
    </row>
    <row r="7" spans="1:7" s="12" customFormat="1" ht="21.75" customHeight="1" x14ac:dyDescent="0.45">
      <c r="A7" s="318" t="str">
        <f>'A6 Exploitation'!A8:F8</f>
        <v>Béja III</v>
      </c>
      <c r="B7" s="318"/>
      <c r="C7" s="318"/>
      <c r="D7" s="318"/>
      <c r="E7" s="318"/>
      <c r="F7" s="318"/>
      <c r="G7" s="125"/>
    </row>
    <row r="8" spans="1:7" s="12" customFormat="1" ht="24" x14ac:dyDescent="0.45">
      <c r="A8" s="14" t="s">
        <v>42</v>
      </c>
      <c r="B8" s="341">
        <f>'A6 Exploitation'!B9:F9</f>
        <v>0</v>
      </c>
      <c r="C8" s="341"/>
      <c r="D8" s="341"/>
      <c r="E8" s="341"/>
      <c r="F8" s="341"/>
      <c r="G8" s="125"/>
    </row>
    <row r="9" spans="1:7" s="12" customFormat="1" ht="24" x14ac:dyDescent="0.45">
      <c r="A9" s="15" t="s">
        <v>44</v>
      </c>
      <c r="B9" s="342">
        <f>'A6 Exploitation'!B10:F10</f>
        <v>0</v>
      </c>
      <c r="C9" s="342"/>
      <c r="D9" s="342"/>
      <c r="E9" s="342"/>
      <c r="F9" s="342"/>
      <c r="G9" s="125"/>
    </row>
    <row r="10" spans="1:7" s="12" customFormat="1" ht="24" x14ac:dyDescent="0.45">
      <c r="A10" s="14" t="s">
        <v>43</v>
      </c>
      <c r="B10" s="339">
        <f>'A6 Exploitation'!B11:F11</f>
        <v>0</v>
      </c>
      <c r="C10" s="339"/>
      <c r="D10" s="339"/>
      <c r="E10" s="339"/>
      <c r="F10" s="339"/>
      <c r="G10" s="125"/>
    </row>
    <row r="11" spans="1:7" s="12" customFormat="1" ht="24" x14ac:dyDescent="0.45">
      <c r="A11" s="14" t="s">
        <v>294</v>
      </c>
      <c r="B11" s="343">
        <f>D199</f>
        <v>0</v>
      </c>
      <c r="C11" s="343"/>
      <c r="D11" s="343"/>
      <c r="E11" s="343"/>
      <c r="F11" s="343"/>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9" t="s">
        <v>36</v>
      </c>
      <c r="B22" s="350"/>
      <c r="C22" s="351"/>
      <c r="D22" s="258">
        <f>SUM(B17:C21)</f>
        <v>0</v>
      </c>
    </row>
    <row r="23" spans="1:7" x14ac:dyDescent="0.3">
      <c r="A23" s="344" t="s">
        <v>295</v>
      </c>
      <c r="B23" s="345"/>
      <c r="C23" s="346"/>
      <c r="D23" s="33">
        <f>D22/(COUNT(B17:C21)*2)</f>
        <v>0</v>
      </c>
    </row>
    <row r="24" spans="1:7" s="22" customFormat="1" x14ac:dyDescent="0.3">
      <c r="A24" s="26"/>
      <c r="B24" s="27"/>
      <c r="C24" s="27"/>
      <c r="D24" s="28"/>
      <c r="G24" s="126"/>
    </row>
    <row r="25" spans="1:7" ht="19.5" x14ac:dyDescent="0.4">
      <c r="A25" s="352" t="s">
        <v>4</v>
      </c>
      <c r="B25" s="353"/>
      <c r="C25" s="353"/>
      <c r="D25" s="353"/>
      <c r="E25" s="353"/>
      <c r="F25" s="35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4" t="s">
        <v>36</v>
      </c>
      <c r="B33" s="345"/>
      <c r="C33" s="346"/>
      <c r="D33" s="257">
        <f>SUM(B26:C32)</f>
        <v>0</v>
      </c>
    </row>
    <row r="34" spans="1:7" x14ac:dyDescent="0.3">
      <c r="A34" s="344" t="s">
        <v>295</v>
      </c>
      <c r="B34" s="345"/>
      <c r="C34" s="346"/>
      <c r="D34" s="33">
        <f>D33/(COUNT(B26:C32)*2)</f>
        <v>0</v>
      </c>
    </row>
    <row r="35" spans="1:7" s="22" customFormat="1" x14ac:dyDescent="0.3">
      <c r="A35" s="26"/>
      <c r="B35" s="27"/>
      <c r="C35" s="27"/>
      <c r="D35" s="28"/>
      <c r="G35" s="126"/>
    </row>
    <row r="36" spans="1:7" s="22" customFormat="1" ht="19.5" x14ac:dyDescent="0.4">
      <c r="A36" s="352" t="s">
        <v>219</v>
      </c>
      <c r="B36" s="353"/>
      <c r="C36" s="353"/>
      <c r="D36" s="353"/>
      <c r="E36" s="353"/>
      <c r="F36" s="35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4" t="s">
        <v>36</v>
      </c>
      <c r="B42" s="345"/>
      <c r="C42" s="346"/>
      <c r="D42" s="257">
        <f>SUM(B37:C41)</f>
        <v>0</v>
      </c>
      <c r="E42" s="13"/>
      <c r="F42" s="13"/>
      <c r="G42" s="126"/>
    </row>
    <row r="43" spans="1:7" s="22" customFormat="1" x14ac:dyDescent="0.3">
      <c r="A43" s="344" t="s">
        <v>295</v>
      </c>
      <c r="B43" s="345"/>
      <c r="C43" s="346"/>
      <c r="D43" s="33">
        <f>D42/(COUNT(B37:C41)*2)</f>
        <v>0</v>
      </c>
      <c r="E43" s="13"/>
      <c r="F43" s="13"/>
      <c r="G43" s="126"/>
    </row>
    <row r="44" spans="1:7" s="22" customFormat="1" x14ac:dyDescent="0.3">
      <c r="A44" s="47"/>
      <c r="B44" s="48"/>
      <c r="C44" s="48"/>
      <c r="D44" s="49"/>
      <c r="G44" s="126"/>
    </row>
    <row r="45" spans="1:7" ht="19.5" x14ac:dyDescent="0.4">
      <c r="A45" s="354" t="s">
        <v>21</v>
      </c>
      <c r="B45" s="355"/>
      <c r="C45" s="355"/>
      <c r="D45" s="355"/>
      <c r="E45" s="355"/>
      <c r="F45" s="35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4" t="s">
        <v>36</v>
      </c>
      <c r="B52" s="345"/>
      <c r="C52" s="346"/>
      <c r="D52" s="257">
        <f>SUM(B46:C51)</f>
        <v>0</v>
      </c>
    </row>
    <row r="53" spans="1:7" x14ac:dyDescent="0.3">
      <c r="A53" s="344" t="s">
        <v>295</v>
      </c>
      <c r="B53" s="345"/>
      <c r="C53" s="346"/>
      <c r="D53" s="33">
        <f>D52/(COUNT(B46:C51)*2)</f>
        <v>0</v>
      </c>
    </row>
    <row r="54" spans="1:7" s="22" customFormat="1" x14ac:dyDescent="0.3">
      <c r="A54" s="26"/>
      <c r="B54" s="27"/>
      <c r="C54" s="27"/>
      <c r="D54" s="28"/>
      <c r="G54" s="126"/>
    </row>
    <row r="55" spans="1:7" ht="19.5" x14ac:dyDescent="0.4">
      <c r="A55" s="352" t="s">
        <v>8</v>
      </c>
      <c r="B55" s="353"/>
      <c r="C55" s="353"/>
      <c r="D55" s="353"/>
      <c r="E55" s="353"/>
      <c r="F55" s="35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4" t="s">
        <v>36</v>
      </c>
      <c r="B63" s="345"/>
      <c r="C63" s="346"/>
      <c r="D63" s="257">
        <f>SUM(B56:C62)</f>
        <v>0</v>
      </c>
    </row>
    <row r="64" spans="1:7" x14ac:dyDescent="0.3">
      <c r="A64" s="344" t="s">
        <v>295</v>
      </c>
      <c r="B64" s="345"/>
      <c r="C64" s="346"/>
      <c r="D64" s="33">
        <f>D63/(COUNT(B56:C62)*2)</f>
        <v>0</v>
      </c>
    </row>
    <row r="65" spans="1:7" s="22" customFormat="1" x14ac:dyDescent="0.3">
      <c r="A65" s="26"/>
      <c r="B65" s="27"/>
      <c r="C65" s="27"/>
      <c r="D65" s="28"/>
      <c r="G65" s="126"/>
    </row>
    <row r="66" spans="1:7" ht="19.5" x14ac:dyDescent="0.4">
      <c r="A66" s="352" t="s">
        <v>130</v>
      </c>
      <c r="B66" s="353"/>
      <c r="C66" s="353"/>
      <c r="D66" s="353"/>
      <c r="E66" s="353"/>
      <c r="F66" s="35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4" t="s">
        <v>36</v>
      </c>
      <c r="B84" s="345"/>
      <c r="C84" s="346"/>
      <c r="D84" s="257">
        <f>SUM(B67:C83)</f>
        <v>0</v>
      </c>
    </row>
    <row r="85" spans="1:7" x14ac:dyDescent="0.3">
      <c r="A85" s="344" t="s">
        <v>295</v>
      </c>
      <c r="B85" s="345"/>
      <c r="C85" s="346"/>
      <c r="D85" s="33">
        <f>D84/(COUNT(B67:C83)*2)</f>
        <v>0</v>
      </c>
    </row>
    <row r="86" spans="1:7" s="22" customFormat="1" x14ac:dyDescent="0.3">
      <c r="A86" s="26"/>
      <c r="B86" s="27"/>
      <c r="C86" s="27"/>
      <c r="D86" s="28"/>
      <c r="G86" s="126"/>
    </row>
    <row r="87" spans="1:7" ht="19.5" x14ac:dyDescent="0.4">
      <c r="A87" s="352" t="s">
        <v>211</v>
      </c>
      <c r="B87" s="353"/>
      <c r="C87" s="353"/>
      <c r="D87" s="353"/>
      <c r="E87" s="353"/>
      <c r="F87" s="35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4" t="s">
        <v>36</v>
      </c>
      <c r="B102" s="345"/>
      <c r="C102" s="346"/>
      <c r="D102" s="257">
        <f>SUM(B88:C101)</f>
        <v>0</v>
      </c>
    </row>
    <row r="103" spans="1:7" x14ac:dyDescent="0.3">
      <c r="A103" s="344" t="s">
        <v>295</v>
      </c>
      <c r="B103" s="345"/>
      <c r="C103" s="34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2" t="s">
        <v>212</v>
      </c>
      <c r="B106" s="353"/>
      <c r="C106" s="353"/>
      <c r="D106" s="353"/>
      <c r="E106" s="353"/>
      <c r="F106" s="35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4" t="s">
        <v>36</v>
      </c>
      <c r="B118" s="345"/>
      <c r="C118" s="346"/>
      <c r="D118" s="257">
        <f>SUM(B107:C117)</f>
        <v>0</v>
      </c>
      <c r="E118" s="13"/>
      <c r="F118" s="13"/>
      <c r="G118" s="126"/>
    </row>
    <row r="119" spans="1:7" s="22" customFormat="1" x14ac:dyDescent="0.3">
      <c r="A119" s="344" t="s">
        <v>295</v>
      </c>
      <c r="B119" s="345"/>
      <c r="C119" s="346"/>
      <c r="D119" s="33">
        <f>D118/(COUNT(B107:C117)*2)</f>
        <v>0</v>
      </c>
      <c r="E119" s="13"/>
      <c r="F119" s="13"/>
      <c r="G119" s="126"/>
    </row>
    <row r="120" spans="1:7" s="22" customFormat="1" x14ac:dyDescent="0.3">
      <c r="A120" s="26"/>
      <c r="B120" s="27"/>
      <c r="C120" s="27"/>
      <c r="D120" s="28"/>
      <c r="G120" s="126"/>
    </row>
    <row r="121" spans="1:7" ht="19.5" x14ac:dyDescent="0.4">
      <c r="A121" s="352" t="s">
        <v>185</v>
      </c>
      <c r="B121" s="353"/>
      <c r="C121" s="353"/>
      <c r="D121" s="353"/>
      <c r="E121" s="353"/>
      <c r="F121" s="35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4" t="s">
        <v>36</v>
      </c>
      <c r="B133" s="345"/>
      <c r="C133" s="346"/>
      <c r="D133" s="257">
        <f>SUM(B122:C132)</f>
        <v>0</v>
      </c>
    </row>
    <row r="134" spans="1:7" x14ac:dyDescent="0.3">
      <c r="A134" s="344" t="s">
        <v>295</v>
      </c>
      <c r="B134" s="345"/>
      <c r="C134" s="346"/>
      <c r="D134" s="32">
        <f>D133/(COUNT(B122:C132)*2)</f>
        <v>0</v>
      </c>
    </row>
    <row r="135" spans="1:7" s="22" customFormat="1" x14ac:dyDescent="0.3">
      <c r="A135" s="26"/>
      <c r="B135" s="27"/>
      <c r="C135" s="27"/>
      <c r="D135" s="31"/>
      <c r="G135" s="126"/>
    </row>
    <row r="136" spans="1:7" ht="19.5" x14ac:dyDescent="0.4">
      <c r="A136" s="352" t="s">
        <v>71</v>
      </c>
      <c r="B136" s="353"/>
      <c r="C136" s="353"/>
      <c r="D136" s="353"/>
      <c r="E136" s="353"/>
      <c r="F136" s="35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4" t="s">
        <v>36</v>
      </c>
      <c r="B149" s="345"/>
      <c r="C149" s="346"/>
      <c r="D149" s="257">
        <f>SUM(B137:C148)</f>
        <v>0</v>
      </c>
    </row>
    <row r="150" spans="1:7" x14ac:dyDescent="0.3">
      <c r="A150" s="344" t="s">
        <v>295</v>
      </c>
      <c r="B150" s="345"/>
      <c r="C150" s="346"/>
      <c r="D150" s="33">
        <f>D149/(COUNT(B137:C148)*2)</f>
        <v>0</v>
      </c>
    </row>
    <row r="151" spans="1:7" s="22" customFormat="1" x14ac:dyDescent="0.3">
      <c r="A151" s="26"/>
      <c r="B151" s="27"/>
      <c r="C151" s="27"/>
      <c r="D151" s="28"/>
      <c r="G151" s="126"/>
    </row>
    <row r="152" spans="1:7" ht="19.5" x14ac:dyDescent="0.4">
      <c r="A152" s="352" t="s">
        <v>217</v>
      </c>
      <c r="B152" s="353"/>
      <c r="C152" s="353"/>
      <c r="D152" s="353"/>
      <c r="E152" s="353"/>
      <c r="F152" s="35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4" t="s">
        <v>36</v>
      </c>
      <c r="B161" s="350"/>
      <c r="C161" s="351"/>
      <c r="D161" s="258">
        <f>SUM(B153:C160)</f>
        <v>0</v>
      </c>
    </row>
    <row r="162" spans="1:7" x14ac:dyDescent="0.3">
      <c r="A162" s="344" t="s">
        <v>295</v>
      </c>
      <c r="B162" s="345"/>
      <c r="C162" s="346"/>
      <c r="D162" s="33">
        <f>D161/(COUNT(B153:C160)*2)</f>
        <v>0</v>
      </c>
    </row>
    <row r="163" spans="1:7" s="22" customFormat="1" x14ac:dyDescent="0.3">
      <c r="A163" s="26"/>
      <c r="B163" s="27"/>
      <c r="C163" s="29"/>
      <c r="D163" s="30"/>
      <c r="G163" s="126"/>
    </row>
    <row r="164" spans="1:7" ht="19.5" x14ac:dyDescent="0.4">
      <c r="A164" s="352" t="s">
        <v>77</v>
      </c>
      <c r="B164" s="353"/>
      <c r="C164" s="353"/>
      <c r="D164" s="353"/>
      <c r="E164" s="353"/>
      <c r="F164" s="35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4" t="s">
        <v>36</v>
      </c>
      <c r="B169" s="345"/>
      <c r="C169" s="346"/>
      <c r="D169" s="257">
        <f>SUM(B165:C168)</f>
        <v>0</v>
      </c>
    </row>
    <row r="170" spans="1:7" x14ac:dyDescent="0.3">
      <c r="A170" s="344" t="s">
        <v>295</v>
      </c>
      <c r="B170" s="345"/>
      <c r="C170" s="346"/>
      <c r="D170" s="33">
        <f>D169/(COUNT(B165:C168)*2)</f>
        <v>0</v>
      </c>
    </row>
    <row r="171" spans="1:7" s="22" customFormat="1" x14ac:dyDescent="0.3">
      <c r="A171" s="26"/>
      <c r="B171" s="27"/>
      <c r="C171" s="27"/>
      <c r="D171" s="28"/>
      <c r="G171" s="126"/>
    </row>
    <row r="172" spans="1:7" ht="19.5" x14ac:dyDescent="0.4">
      <c r="A172" s="356" t="s">
        <v>17</v>
      </c>
      <c r="B172" s="357"/>
      <c r="C172" s="357"/>
      <c r="D172" s="357"/>
      <c r="E172" s="357"/>
      <c r="F172" s="35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4" t="s">
        <v>36</v>
      </c>
      <c r="B177" s="345"/>
      <c r="C177" s="346"/>
      <c r="D177" s="257">
        <f>SUM(B173:C176)</f>
        <v>0</v>
      </c>
    </row>
    <row r="178" spans="1:7" x14ac:dyDescent="0.3">
      <c r="A178" s="344" t="s">
        <v>295</v>
      </c>
      <c r="B178" s="345"/>
      <c r="C178" s="346"/>
      <c r="D178" s="33">
        <f>D177/(COUNT(B173:C176)*2)</f>
        <v>0</v>
      </c>
    </row>
    <row r="179" spans="1:7" s="22" customFormat="1" x14ac:dyDescent="0.3">
      <c r="A179" s="26"/>
      <c r="B179" s="27"/>
      <c r="C179" s="27"/>
      <c r="D179" s="28"/>
      <c r="G179" s="126"/>
    </row>
    <row r="180" spans="1:7" ht="19.5" x14ac:dyDescent="0.4">
      <c r="A180" s="352" t="s">
        <v>78</v>
      </c>
      <c r="B180" s="353"/>
      <c r="C180" s="353"/>
      <c r="D180" s="353"/>
      <c r="E180" s="353"/>
      <c r="F180" s="35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4" t="s">
        <v>36</v>
      </c>
      <c r="B186" s="345"/>
      <c r="C186" s="346"/>
      <c r="D186" s="257">
        <f>SUM(B181:C185)</f>
        <v>0</v>
      </c>
    </row>
    <row r="187" spans="1:7" x14ac:dyDescent="0.3">
      <c r="A187" s="344" t="s">
        <v>295</v>
      </c>
      <c r="B187" s="345"/>
      <c r="C187" s="346"/>
      <c r="D187" s="33">
        <f>D186/(COUNT(B181:C185)*2)</f>
        <v>0</v>
      </c>
    </row>
    <row r="188" spans="1:7" s="22" customFormat="1" x14ac:dyDescent="0.3">
      <c r="A188" s="26"/>
      <c r="B188" s="27"/>
      <c r="C188" s="27"/>
      <c r="D188" s="28"/>
      <c r="G188" s="126"/>
    </row>
    <row r="189" spans="1:7" ht="19.5" x14ac:dyDescent="0.4">
      <c r="A189" s="352" t="s">
        <v>216</v>
      </c>
      <c r="B189" s="353"/>
      <c r="C189" s="353"/>
      <c r="D189" s="353"/>
      <c r="E189" s="353"/>
      <c r="F189" s="35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4" t="s">
        <v>36</v>
      </c>
      <c r="B194" s="345"/>
      <c r="C194" s="346"/>
      <c r="D194" s="54">
        <f>SUM(B190:C193)</f>
        <v>0</v>
      </c>
    </row>
    <row r="195" spans="1:6" x14ac:dyDescent="0.3">
      <c r="A195" s="344" t="s">
        <v>295</v>
      </c>
      <c r="B195" s="345"/>
      <c r="C195" s="346"/>
      <c r="D195" s="33">
        <f>D194/(COUNT(B190:C193)*2)</f>
        <v>0</v>
      </c>
    </row>
    <row r="197" spans="1:6" ht="18" x14ac:dyDescent="0.35">
      <c r="A197" s="64" t="s">
        <v>246</v>
      </c>
      <c r="B197" s="63"/>
      <c r="C197" s="63"/>
      <c r="D197" s="286" t="e">
        <f>E197/F197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XFB549"/>
  <sheetViews>
    <sheetView view="pageBreakPreview" topLeftCell="A243" zoomScale="80" zoomScaleSheetLayoutView="80" workbookViewId="0">
      <selection activeCell="B10" sqref="B10:F1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7" t="s">
        <v>179</v>
      </c>
      <c r="B7" s="317"/>
      <c r="C7" s="317"/>
      <c r="D7" s="317"/>
      <c r="E7" s="317"/>
      <c r="F7" s="317"/>
      <c r="G7" s="125"/>
    </row>
    <row r="8" spans="1:7" ht="29.25" x14ac:dyDescent="0.45">
      <c r="A8" s="318" t="str">
        <f>'Page de garde'!D18</f>
        <v>Béja III</v>
      </c>
      <c r="B8" s="318"/>
      <c r="C8" s="318"/>
      <c r="D8" s="318"/>
      <c r="E8" s="318"/>
      <c r="F8" s="318"/>
      <c r="G8" s="125"/>
    </row>
    <row r="9" spans="1:7" ht="24" x14ac:dyDescent="0.45">
      <c r="A9" s="14" t="s">
        <v>42</v>
      </c>
      <c r="B9" s="319" t="s">
        <v>408</v>
      </c>
      <c r="C9" s="319"/>
      <c r="D9" s="319"/>
      <c r="E9" s="319"/>
      <c r="F9" s="319"/>
      <c r="G9" s="125"/>
    </row>
    <row r="10" spans="1:7" ht="24" x14ac:dyDescent="0.45">
      <c r="A10" s="15" t="s">
        <v>44</v>
      </c>
      <c r="B10" s="320" t="s">
        <v>409</v>
      </c>
      <c r="C10" s="320"/>
      <c r="D10" s="320"/>
      <c r="E10" s="320"/>
      <c r="F10" s="320"/>
      <c r="G10" s="125"/>
    </row>
    <row r="11" spans="1:7" ht="24" x14ac:dyDescent="0.45">
      <c r="A11" s="14" t="s">
        <v>43</v>
      </c>
      <c r="B11" s="315">
        <v>43152</v>
      </c>
      <c r="C11" s="315"/>
      <c r="D11" s="315"/>
      <c r="E11" s="315"/>
      <c r="F11" s="315"/>
      <c r="G11" s="125"/>
    </row>
    <row r="12" spans="1:7" ht="24" x14ac:dyDescent="0.45">
      <c r="A12" s="14" t="s">
        <v>239</v>
      </c>
      <c r="B12" s="321">
        <f>D549</f>
        <v>0.80130293159609123</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43152</v>
      </c>
      <c r="B16" s="188"/>
      <c r="C16" s="188"/>
      <c r="D16" s="188"/>
      <c r="E16" s="188"/>
      <c r="F16" s="202"/>
    </row>
    <row r="17" spans="1:8" ht="16.5" customHeight="1" x14ac:dyDescent="0.3">
      <c r="A17" s="323" t="s">
        <v>30</v>
      </c>
      <c r="B17" s="324" t="s">
        <v>31</v>
      </c>
      <c r="C17" s="324"/>
      <c r="D17" s="324" t="s">
        <v>46</v>
      </c>
      <c r="E17" s="325" t="s">
        <v>310</v>
      </c>
      <c r="F17" s="325" t="s">
        <v>358</v>
      </c>
    </row>
    <row r="18" spans="1:8" ht="16.5" customHeight="1" x14ac:dyDescent="0.3">
      <c r="A18" s="323"/>
      <c r="B18" s="41" t="s">
        <v>34</v>
      </c>
      <c r="C18" s="41" t="s">
        <v>33</v>
      </c>
      <c r="D18" s="324"/>
      <c r="E18" s="325"/>
      <c r="F18" s="325"/>
    </row>
    <row r="19" spans="1:8" x14ac:dyDescent="0.3">
      <c r="A19" s="12"/>
    </row>
    <row r="20" spans="1:8" ht="18" x14ac:dyDescent="0.3">
      <c r="A20" s="192" t="s">
        <v>1</v>
      </c>
      <c r="B20" s="193"/>
      <c r="C20" s="193"/>
      <c r="D20" s="193"/>
      <c r="E20" s="193"/>
      <c r="F20" s="203"/>
    </row>
    <row r="21" spans="1:8" ht="33" x14ac:dyDescent="0.3">
      <c r="A21" s="70" t="s">
        <v>10</v>
      </c>
      <c r="B21" s="130">
        <v>1</v>
      </c>
      <c r="C21" s="130"/>
      <c r="D21" s="95" t="s">
        <v>411</v>
      </c>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33.75" x14ac:dyDescent="0.35">
      <c r="A30" s="215" t="s">
        <v>169</v>
      </c>
      <c r="B30" s="130">
        <v>1</v>
      </c>
      <c r="C30" s="136">
        <v>0</v>
      </c>
      <c r="D30" s="95" t="s">
        <v>412</v>
      </c>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132" x14ac:dyDescent="0.3">
      <c r="A34" s="216" t="s">
        <v>153</v>
      </c>
      <c r="B34" s="130">
        <v>0</v>
      </c>
      <c r="C34" s="218">
        <f>IF(B34=0, -5, 0)</f>
        <v>-5</v>
      </c>
      <c r="D34" s="95" t="s">
        <v>413</v>
      </c>
      <c r="E34" s="95" t="s">
        <v>414</v>
      </c>
      <c r="F34" s="204" t="s">
        <v>356</v>
      </c>
      <c r="G34" s="127"/>
    </row>
    <row r="35" spans="1:7" ht="33" x14ac:dyDescent="0.3">
      <c r="A35" s="190" t="s">
        <v>11</v>
      </c>
      <c r="B35" s="130">
        <v>2</v>
      </c>
      <c r="C35" s="136">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1</v>
      </c>
      <c r="C39" s="130"/>
      <c r="D39" s="95" t="s">
        <v>415</v>
      </c>
      <c r="E39" s="94"/>
      <c r="F39" s="204"/>
    </row>
    <row r="40" spans="1:7" ht="30.75" customHeight="1" x14ac:dyDescent="0.3">
      <c r="A40" s="70" t="s">
        <v>381</v>
      </c>
      <c r="B40" s="130">
        <v>0</v>
      </c>
      <c r="C40" s="130"/>
      <c r="D40" s="95" t="s">
        <v>416</v>
      </c>
      <c r="E40" s="95" t="s">
        <v>417</v>
      </c>
      <c r="F40" s="204" t="s">
        <v>356</v>
      </c>
    </row>
    <row r="41" spans="1:7" ht="45" x14ac:dyDescent="0.3">
      <c r="A41" s="4" t="s">
        <v>249</v>
      </c>
      <c r="B41" s="280">
        <v>2</v>
      </c>
      <c r="C41" s="130"/>
      <c r="D41" s="291">
        <v>1</v>
      </c>
      <c r="E41" s="282"/>
      <c r="F41" s="253"/>
    </row>
    <row r="42" spans="1:7" x14ac:dyDescent="0.3">
      <c r="A42" s="59" t="s">
        <v>36</v>
      </c>
      <c r="B42" s="59"/>
      <c r="C42" s="59"/>
      <c r="D42" s="59">
        <f>SUM(B29:C37,B39:C41)</f>
        <v>13</v>
      </c>
    </row>
    <row r="43" spans="1:7" x14ac:dyDescent="0.3">
      <c r="A43" s="5" t="s">
        <v>35</v>
      </c>
      <c r="B43" s="132"/>
      <c r="C43" s="133"/>
      <c r="D43" s="134">
        <f>D42/(COUNT(B29:C37,B39:C41)*2)</f>
        <v>0.43333333333333335</v>
      </c>
    </row>
    <row r="44" spans="1:7" x14ac:dyDescent="0.3">
      <c r="A44" s="2"/>
      <c r="B44" s="135"/>
      <c r="C44" s="135"/>
      <c r="D44" s="135"/>
    </row>
    <row r="45" spans="1:7" ht="18" x14ac:dyDescent="0.35">
      <c r="A45" s="42" t="s">
        <v>38</v>
      </c>
      <c r="B45" s="141"/>
      <c r="C45" s="142"/>
      <c r="D45" s="143">
        <f>SUM(D42,D25)</f>
        <v>20</v>
      </c>
    </row>
    <row r="46" spans="1:7" ht="18" x14ac:dyDescent="0.35">
      <c r="A46" s="42" t="s">
        <v>198</v>
      </c>
      <c r="B46" s="141"/>
      <c r="C46" s="142"/>
      <c r="D46" s="144">
        <f>D45/(COUNT(B29:C37,B21:C24,B39:C41)*2)</f>
        <v>0.52631578947368418</v>
      </c>
    </row>
    <row r="47" spans="1:7" x14ac:dyDescent="0.3">
      <c r="A47" s="145"/>
      <c r="B47" s="124"/>
      <c r="C47" s="135"/>
      <c r="D47" s="124"/>
    </row>
    <row r="48" spans="1:7" ht="18" x14ac:dyDescent="0.35">
      <c r="A48" s="185" t="s">
        <v>124</v>
      </c>
      <c r="B48" s="185"/>
      <c r="C48" s="185"/>
      <c r="D48" s="185"/>
      <c r="E48" s="185"/>
      <c r="F48" s="201"/>
    </row>
    <row r="49" spans="1:7" x14ac:dyDescent="0.3">
      <c r="A49" s="146">
        <f>B11</f>
        <v>43152</v>
      </c>
      <c r="B49" s="124"/>
      <c r="C49" s="135"/>
      <c r="D49" s="124"/>
    </row>
    <row r="50" spans="1:7" x14ac:dyDescent="0.3">
      <c r="A50" s="323" t="s">
        <v>30</v>
      </c>
      <c r="B50" s="324" t="s">
        <v>31</v>
      </c>
      <c r="C50" s="324"/>
      <c r="D50" s="324" t="s">
        <v>46</v>
      </c>
      <c r="E50" s="325" t="s">
        <v>310</v>
      </c>
      <c r="F50" s="325" t="s">
        <v>360</v>
      </c>
      <c r="G50" s="127"/>
    </row>
    <row r="51" spans="1:7" x14ac:dyDescent="0.3">
      <c r="A51" s="323"/>
      <c r="B51" s="41" t="s">
        <v>34</v>
      </c>
      <c r="C51" s="41" t="s">
        <v>33</v>
      </c>
      <c r="D51" s="324"/>
      <c r="E51" s="325"/>
      <c r="F51" s="325"/>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t="s">
        <v>32</v>
      </c>
      <c r="C57" s="130"/>
      <c r="D57" s="138"/>
      <c r="E57" s="94"/>
      <c r="F57" s="204"/>
    </row>
    <row r="58" spans="1:7" x14ac:dyDescent="0.3">
      <c r="A58" s="18" t="s">
        <v>128</v>
      </c>
      <c r="B58" s="130">
        <v>2</v>
      </c>
      <c r="C58" s="130"/>
      <c r="D58" s="138"/>
      <c r="E58" s="94"/>
      <c r="F58" s="204"/>
    </row>
    <row r="59" spans="1:7" ht="17.25" x14ac:dyDescent="0.35">
      <c r="A59" s="260" t="s">
        <v>7</v>
      </c>
      <c r="B59" s="130">
        <v>2</v>
      </c>
      <c r="C59" s="136" t="s">
        <v>418</v>
      </c>
      <c r="D59" s="129"/>
      <c r="E59" s="94"/>
      <c r="F59" s="204"/>
    </row>
    <row r="60" spans="1:7" x14ac:dyDescent="0.3">
      <c r="A60" s="7" t="s">
        <v>26</v>
      </c>
      <c r="B60" s="130">
        <v>2</v>
      </c>
      <c r="C60" s="148"/>
      <c r="D60" s="129"/>
      <c r="E60" s="94"/>
      <c r="F60" s="204"/>
    </row>
    <row r="61" spans="1:7" x14ac:dyDescent="0.3">
      <c r="A61" s="5" t="s">
        <v>36</v>
      </c>
      <c r="B61" s="5"/>
      <c r="C61" s="5"/>
      <c r="D61" s="5">
        <f>SUM(B53:C60)</f>
        <v>12</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
        <v>418</v>
      </c>
      <c r="D68" s="116"/>
      <c r="E68" s="94"/>
      <c r="F68" s="204"/>
      <c r="G68" s="214"/>
    </row>
    <row r="69" spans="1:7" ht="66" x14ac:dyDescent="0.3">
      <c r="A69" s="209" t="s">
        <v>380</v>
      </c>
      <c r="B69" s="130">
        <v>1</v>
      </c>
      <c r="C69" s="150">
        <v>0</v>
      </c>
      <c r="D69" s="95" t="s">
        <v>419</v>
      </c>
      <c r="E69" s="94"/>
      <c r="F69" s="204" t="s">
        <v>356</v>
      </c>
      <c r="G69" s="214"/>
    </row>
    <row r="70" spans="1:7"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ht="115.5" x14ac:dyDescent="0.3">
      <c r="A74" s="209" t="s">
        <v>393</v>
      </c>
      <c r="B74" s="130">
        <v>0</v>
      </c>
      <c r="C74" s="150">
        <v>-5</v>
      </c>
      <c r="D74" s="292" t="s">
        <v>420</v>
      </c>
      <c r="E74" s="116" t="s">
        <v>421</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66" x14ac:dyDescent="0.3">
      <c r="A79" s="209" t="s">
        <v>155</v>
      </c>
      <c r="B79" s="130">
        <v>1</v>
      </c>
      <c r="C79" s="150">
        <v>0</v>
      </c>
      <c r="D79" s="151" t="s">
        <v>422</v>
      </c>
      <c r="E79" s="106"/>
      <c r="F79" s="204" t="s">
        <v>356</v>
      </c>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
        <v>418</v>
      </c>
      <c r="D82" s="151"/>
      <c r="E82" s="116"/>
      <c r="F82" s="204"/>
      <c r="G82" s="127"/>
    </row>
    <row r="83" spans="1:7" s="112" customFormat="1" x14ac:dyDescent="0.3">
      <c r="A83" s="55" t="s">
        <v>383</v>
      </c>
      <c r="B83" s="130" t="s">
        <v>32</v>
      </c>
      <c r="C83" s="213"/>
      <c r="D83" s="151"/>
      <c r="E83" s="106"/>
      <c r="F83" s="205"/>
      <c r="G83" s="127"/>
    </row>
    <row r="84" spans="1:7" x14ac:dyDescent="0.3">
      <c r="A84" s="5" t="s">
        <v>36</v>
      </c>
      <c r="B84" s="5"/>
      <c r="C84" s="5"/>
      <c r="D84" s="59">
        <f>SUM(B65:C83)</f>
        <v>21</v>
      </c>
    </row>
    <row r="85" spans="1:7" x14ac:dyDescent="0.3">
      <c r="A85" s="5" t="s">
        <v>35</v>
      </c>
      <c r="B85" s="132"/>
      <c r="C85" s="133"/>
      <c r="D85" s="134">
        <f>D84/(COUNT(B65:C83)*2)</f>
        <v>0.52500000000000002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
        <v>418</v>
      </c>
      <c r="D89" s="129"/>
      <c r="E89" s="94"/>
      <c r="F89" s="204"/>
    </row>
    <row r="90" spans="1:7" ht="16.5" customHeight="1" x14ac:dyDescent="0.3">
      <c r="A90" s="8" t="s">
        <v>222</v>
      </c>
      <c r="B90" s="130">
        <v>2</v>
      </c>
      <c r="C90" s="130"/>
      <c r="D90" s="129"/>
      <c r="E90" s="94"/>
      <c r="F90" s="204"/>
    </row>
    <row r="91" spans="1:7" x14ac:dyDescent="0.3">
      <c r="A91" s="264" t="s">
        <v>375</v>
      </c>
      <c r="B91" s="130">
        <v>2</v>
      </c>
      <c r="C91" s="136" t="s">
        <v>418</v>
      </c>
      <c r="D91" s="220"/>
      <c r="E91" s="106"/>
      <c r="F91" s="204"/>
      <c r="G91" s="127"/>
    </row>
    <row r="92" spans="1:7" ht="82.5" x14ac:dyDescent="0.3">
      <c r="A92" s="70" t="s">
        <v>384</v>
      </c>
      <c r="B92" s="130">
        <v>1</v>
      </c>
      <c r="C92" s="218"/>
      <c r="D92" s="147" t="s">
        <v>423</v>
      </c>
      <c r="E92" s="106"/>
      <c r="F92" s="204" t="s">
        <v>356</v>
      </c>
    </row>
    <row r="93" spans="1:7" x14ac:dyDescent="0.3">
      <c r="A93" s="4" t="s">
        <v>359</v>
      </c>
      <c r="B93" s="130">
        <v>2</v>
      </c>
      <c r="C93" s="130"/>
      <c r="D93" s="151"/>
      <c r="E93" s="94"/>
      <c r="F93" s="204"/>
    </row>
    <row r="94" spans="1:7" x14ac:dyDescent="0.3">
      <c r="A94" s="326" t="s">
        <v>379</v>
      </c>
      <c r="B94" s="327"/>
      <c r="C94" s="327"/>
      <c r="D94" s="327"/>
      <c r="E94" s="327"/>
      <c r="F94" s="328"/>
    </row>
    <row r="95" spans="1:7" ht="45.75" customHeight="1" x14ac:dyDescent="0.3">
      <c r="A95" s="229" t="s">
        <v>361</v>
      </c>
      <c r="B95" s="130">
        <v>0</v>
      </c>
      <c r="C95" s="230"/>
      <c r="D95" s="231" t="s">
        <v>424</v>
      </c>
      <c r="E95" s="116" t="s">
        <v>425</v>
      </c>
      <c r="F95" s="204" t="s">
        <v>356</v>
      </c>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v>1</v>
      </c>
      <c r="C97" s="213"/>
      <c r="D97" s="223" t="s">
        <v>426</v>
      </c>
      <c r="E97" s="106"/>
      <c r="F97" s="204" t="s">
        <v>356</v>
      </c>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91">
        <v>1</v>
      </c>
      <c r="E99" s="282"/>
      <c r="F99" s="253"/>
      <c r="G99" s="127"/>
    </row>
    <row r="100" spans="1:7" x14ac:dyDescent="0.3">
      <c r="A100" s="5" t="s">
        <v>36</v>
      </c>
      <c r="B100" s="5"/>
      <c r="C100" s="5"/>
      <c r="D100" s="5">
        <f>SUM(B88:C93,B95:C99)</f>
        <v>16</v>
      </c>
    </row>
    <row r="101" spans="1:7" x14ac:dyDescent="0.3">
      <c r="A101" s="5" t="s">
        <v>35</v>
      </c>
      <c r="B101" s="132"/>
      <c r="C101" s="133"/>
      <c r="D101" s="134">
        <f>D100/(COUNT(B88:C93,B95:C99)*2)</f>
        <v>0.8</v>
      </c>
    </row>
    <row r="102" spans="1:7" ht="18" x14ac:dyDescent="0.35">
      <c r="A102" s="42" t="s">
        <v>61</v>
      </c>
      <c r="B102" s="152"/>
      <c r="C102" s="153"/>
      <c r="D102" s="143">
        <f>SUM(D84,D100,D61)</f>
        <v>49</v>
      </c>
    </row>
    <row r="103" spans="1:7" ht="18" x14ac:dyDescent="0.35">
      <c r="A103" s="42" t="s">
        <v>199</v>
      </c>
      <c r="B103" s="152"/>
      <c r="C103" s="153"/>
      <c r="D103" s="144">
        <f>D102/(COUNT(B88:C93,B53:C60,B65:C83,B95:C99)*2)</f>
        <v>0.68055555555555558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43152</v>
      </c>
      <c r="B106" s="124"/>
      <c r="C106" s="135"/>
      <c r="D106" s="124"/>
    </row>
    <row r="107" spans="1:7" x14ac:dyDescent="0.3">
      <c r="A107" s="323" t="s">
        <v>30</v>
      </c>
      <c r="B107" s="324" t="s">
        <v>31</v>
      </c>
      <c r="C107" s="324"/>
      <c r="D107" s="324" t="s">
        <v>46</v>
      </c>
      <c r="E107" s="325" t="s">
        <v>310</v>
      </c>
      <c r="F107" s="325" t="s">
        <v>360</v>
      </c>
    </row>
    <row r="108" spans="1:7" x14ac:dyDescent="0.3">
      <c r="A108" s="323"/>
      <c r="B108" s="41" t="s">
        <v>34</v>
      </c>
      <c r="C108" s="41" t="s">
        <v>33</v>
      </c>
      <c r="D108" s="324"/>
      <c r="E108" s="325"/>
      <c r="F108" s="32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3" x14ac:dyDescent="0.3">
      <c r="A114" s="10" t="s">
        <v>158</v>
      </c>
      <c r="B114" s="130">
        <v>1</v>
      </c>
      <c r="C114" s="130"/>
      <c r="D114" s="123" t="s">
        <v>427</v>
      </c>
      <c r="E114" s="94"/>
      <c r="F114" s="204" t="s">
        <v>356</v>
      </c>
    </row>
    <row r="115" spans="1:6" ht="17.25" x14ac:dyDescent="0.35">
      <c r="A115" s="260" t="s">
        <v>55</v>
      </c>
      <c r="B115" s="130">
        <v>2</v>
      </c>
      <c r="C115" s="136" t="s">
        <v>418</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428</v>
      </c>
      <c r="E121" s="113"/>
      <c r="F121" s="204" t="s">
        <v>357</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1</v>
      </c>
      <c r="C129" s="213">
        <f>IF(B129=0, -5, 0)</f>
        <v>0</v>
      </c>
      <c r="D129" s="116" t="s">
        <v>429</v>
      </c>
      <c r="E129" s="116"/>
      <c r="F129" s="204" t="s">
        <v>357</v>
      </c>
      <c r="G129" s="127"/>
    </row>
    <row r="130" spans="1:7" ht="18" x14ac:dyDescent="0.3">
      <c r="A130" s="70" t="s">
        <v>240</v>
      </c>
      <c r="B130" s="130">
        <v>2</v>
      </c>
      <c r="C130" s="131"/>
      <c r="D130" s="154"/>
      <c r="E130" s="106"/>
      <c r="F130" s="204"/>
    </row>
    <row r="131" spans="1:7" ht="30" x14ac:dyDescent="0.3">
      <c r="A131" s="209" t="s">
        <v>380</v>
      </c>
      <c r="B131" s="130" t="s">
        <v>32</v>
      </c>
      <c r="C131" s="213">
        <f>IF(B131=0, -5, 0)</f>
        <v>0</v>
      </c>
      <c r="D131" s="95"/>
      <c r="E131" s="95"/>
      <c r="F131" s="204"/>
      <c r="G131" s="127"/>
    </row>
    <row r="132" spans="1:7" ht="33" x14ac:dyDescent="0.3">
      <c r="A132" s="210" t="s">
        <v>157</v>
      </c>
      <c r="B132" s="130">
        <v>1</v>
      </c>
      <c r="C132" s="150">
        <v>0</v>
      </c>
      <c r="D132" s="292" t="s">
        <v>430</v>
      </c>
      <c r="E132" s="95"/>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1</v>
      </c>
      <c r="C134" s="150" t="s">
        <v>418</v>
      </c>
      <c r="D134" s="116" t="s">
        <v>431</v>
      </c>
      <c r="E134" s="106"/>
      <c r="F134" s="204" t="s">
        <v>356</v>
      </c>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
        <v>418</v>
      </c>
      <c r="D138" s="116"/>
      <c r="E138" s="106"/>
      <c r="F138" s="204"/>
      <c r="G138" s="127"/>
    </row>
    <row r="139" spans="1:7" x14ac:dyDescent="0.3">
      <c r="A139" s="5" t="s">
        <v>36</v>
      </c>
      <c r="B139" s="5"/>
      <c r="C139" s="5"/>
      <c r="D139" s="59">
        <f>SUM(B121:C138)</f>
        <v>30</v>
      </c>
    </row>
    <row r="140" spans="1:7" x14ac:dyDescent="0.3">
      <c r="A140" s="5" t="s">
        <v>35</v>
      </c>
      <c r="B140" s="132"/>
      <c r="C140" s="133"/>
      <c r="D140" s="134">
        <f>D139/(COUNT(B121:C138)*2)</f>
        <v>0.7142857142857143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
        <v>418</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
        <v>418</v>
      </c>
      <c r="D145" s="116"/>
      <c r="E145" s="95"/>
      <c r="F145" s="204"/>
    </row>
    <row r="146" spans="1:7" x14ac:dyDescent="0.3">
      <c r="A146" s="191" t="s">
        <v>136</v>
      </c>
      <c r="B146" s="130">
        <v>2</v>
      </c>
      <c r="C146" s="150"/>
      <c r="D146" s="223"/>
      <c r="E146" s="94"/>
      <c r="F146" s="204"/>
    </row>
    <row r="147" spans="1:7" s="112" customFormat="1" ht="49.5" x14ac:dyDescent="0.3">
      <c r="A147" s="238" t="s">
        <v>404</v>
      </c>
      <c r="B147" s="130">
        <v>0</v>
      </c>
      <c r="C147" s="150">
        <v>-5</v>
      </c>
      <c r="D147" s="116" t="s">
        <v>432</v>
      </c>
      <c r="E147" s="116" t="s">
        <v>433</v>
      </c>
      <c r="F147" s="204" t="s">
        <v>356</v>
      </c>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386</v>
      </c>
      <c r="B150" s="130" t="s">
        <v>32</v>
      </c>
      <c r="C150" s="225"/>
      <c r="D150" s="116"/>
      <c r="E150" s="116"/>
      <c r="F150" s="204"/>
      <c r="G150" s="127"/>
    </row>
    <row r="151" spans="1:7" s="112" customFormat="1" x14ac:dyDescent="0.3">
      <c r="A151" s="219" t="s">
        <v>391</v>
      </c>
      <c r="B151" s="130">
        <v>1</v>
      </c>
      <c r="C151" s="225"/>
      <c r="D151" s="116" t="s">
        <v>434</v>
      </c>
      <c r="E151" s="116"/>
      <c r="F151" s="204" t="s">
        <v>356</v>
      </c>
      <c r="G151" s="127"/>
    </row>
    <row r="152" spans="1:7" s="112" customFormat="1" ht="33" x14ac:dyDescent="0.3">
      <c r="A152" s="219" t="s">
        <v>392</v>
      </c>
      <c r="B152" s="130">
        <v>1</v>
      </c>
      <c r="C152" s="150"/>
      <c r="D152" s="116" t="s">
        <v>435</v>
      </c>
      <c r="E152" s="116"/>
      <c r="F152" s="204" t="s">
        <v>356</v>
      </c>
      <c r="G152" s="127"/>
    </row>
    <row r="153" spans="1:7" ht="45" x14ac:dyDescent="0.3">
      <c r="A153" s="55" t="s">
        <v>249</v>
      </c>
      <c r="B153" s="280">
        <v>2</v>
      </c>
      <c r="C153" s="140"/>
      <c r="D153" s="293">
        <v>1</v>
      </c>
      <c r="E153" s="252"/>
      <c r="F153" s="253"/>
    </row>
    <row r="154" spans="1:7" x14ac:dyDescent="0.3">
      <c r="A154" s="5" t="s">
        <v>36</v>
      </c>
      <c r="B154" s="5"/>
      <c r="C154" s="5"/>
      <c r="D154" s="5">
        <f>SUM(B143:C147,B149:C153)</f>
        <v>7</v>
      </c>
    </row>
    <row r="155" spans="1:7" x14ac:dyDescent="0.3">
      <c r="A155" s="5" t="s">
        <v>35</v>
      </c>
      <c r="B155" s="132"/>
      <c r="C155" s="133"/>
      <c r="D155" s="134">
        <f>D154/(COUNT(B143:C147,B149:C153)*2)</f>
        <v>0.3888888888888889</v>
      </c>
    </row>
    <row r="156" spans="1:7" x14ac:dyDescent="0.3">
      <c r="A156" s="145"/>
      <c r="B156" s="124"/>
      <c r="C156" s="135"/>
      <c r="D156" s="124"/>
    </row>
    <row r="157" spans="1:7" ht="18" x14ac:dyDescent="0.35">
      <c r="A157" s="42" t="s">
        <v>125</v>
      </c>
      <c r="B157" s="152"/>
      <c r="C157" s="153"/>
      <c r="D157" s="143">
        <f>SUM(D154,D117,D139)</f>
        <v>50</v>
      </c>
    </row>
    <row r="158" spans="1:7" ht="18" x14ac:dyDescent="0.35">
      <c r="A158" s="42" t="s">
        <v>200</v>
      </c>
      <c r="B158" s="152"/>
      <c r="C158" s="153"/>
      <c r="D158" s="144">
        <f>D157/(COUNT(B143:C147,B110:C116,B121:C138,B149:C153)*2)</f>
        <v>0.67567567567567566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43152</v>
      </c>
      <c r="B161" s="124"/>
      <c r="C161" s="135"/>
      <c r="D161" s="127"/>
    </row>
    <row r="162" spans="1:7" x14ac:dyDescent="0.3">
      <c r="A162" s="323" t="s">
        <v>30</v>
      </c>
      <c r="B162" s="324" t="s">
        <v>31</v>
      </c>
      <c r="C162" s="324"/>
      <c r="D162" s="324" t="s">
        <v>46</v>
      </c>
      <c r="E162" s="325" t="s">
        <v>310</v>
      </c>
      <c r="F162" s="325" t="s">
        <v>360</v>
      </c>
      <c r="G162" s="127"/>
    </row>
    <row r="163" spans="1:7" x14ac:dyDescent="0.3">
      <c r="A163" s="323"/>
      <c r="B163" s="41" t="s">
        <v>34</v>
      </c>
      <c r="C163" s="41" t="s">
        <v>33</v>
      </c>
      <c r="D163" s="324"/>
      <c r="E163" s="325"/>
      <c r="F163" s="32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
        <v>418</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
        <v>418</v>
      </c>
      <c r="D181" s="220"/>
      <c r="E181" s="106"/>
      <c r="F181" s="204"/>
      <c r="G181" s="127"/>
    </row>
    <row r="182" spans="1:7" ht="17.25" x14ac:dyDescent="0.35">
      <c r="A182" s="260" t="s">
        <v>223</v>
      </c>
      <c r="B182" s="130">
        <v>2</v>
      </c>
      <c r="C182" s="136" t="s">
        <v>418</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
        <v>418</v>
      </c>
      <c r="D184" s="157"/>
      <c r="E184" s="95"/>
      <c r="F184" s="204"/>
    </row>
    <row r="185" spans="1:7" ht="18" x14ac:dyDescent="0.3">
      <c r="A185" s="70" t="s">
        <v>136</v>
      </c>
      <c r="B185" s="130">
        <v>2</v>
      </c>
      <c r="C185" s="130"/>
      <c r="D185" s="139"/>
      <c r="E185" s="94"/>
      <c r="F185" s="204"/>
    </row>
    <row r="186" spans="1:7" ht="50.25" customHeight="1" x14ac:dyDescent="0.35">
      <c r="A186" s="266" t="s">
        <v>186</v>
      </c>
      <c r="B186" s="130">
        <v>1</v>
      </c>
      <c r="C186" s="136" t="s">
        <v>418</v>
      </c>
      <c r="D186" s="294" t="s">
        <v>436</v>
      </c>
      <c r="E186" s="94"/>
      <c r="F186" s="204" t="s">
        <v>357</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ht="33" x14ac:dyDescent="0.3">
      <c r="A190" s="209" t="s">
        <v>155</v>
      </c>
      <c r="B190" s="130">
        <v>1</v>
      </c>
      <c r="C190" s="150" t="s">
        <v>418</v>
      </c>
      <c r="D190" s="116" t="s">
        <v>437</v>
      </c>
      <c r="E190" s="106"/>
      <c r="F190" s="204" t="s">
        <v>356</v>
      </c>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
        <v>418</v>
      </c>
      <c r="D194" s="116"/>
      <c r="E194" s="106"/>
      <c r="F194" s="204"/>
      <c r="G194" s="127"/>
    </row>
    <row r="195" spans="1:7" s="112" customFormat="1" ht="20.25" customHeight="1" x14ac:dyDescent="0.3">
      <c r="A195" s="332" t="s">
        <v>379</v>
      </c>
      <c r="B195" s="332"/>
      <c r="C195" s="332"/>
      <c r="D195" s="332"/>
      <c r="E195" s="332"/>
      <c r="F195" s="33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1</v>
      </c>
      <c r="C198" s="131"/>
      <c r="D198" s="116" t="s">
        <v>426</v>
      </c>
      <c r="E198" s="106"/>
      <c r="F198" s="204" t="s">
        <v>356</v>
      </c>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93">
        <v>1</v>
      </c>
      <c r="E200" s="252"/>
      <c r="F200" s="253"/>
      <c r="G200" s="127"/>
    </row>
    <row r="201" spans="1:7" x14ac:dyDescent="0.3">
      <c r="A201" s="59" t="s">
        <v>36</v>
      </c>
      <c r="B201" s="59"/>
      <c r="C201" s="59"/>
      <c r="D201" s="59">
        <f>SUM(B176:C194,B196:C200)</f>
        <v>43</v>
      </c>
    </row>
    <row r="202" spans="1:7" x14ac:dyDescent="0.3">
      <c r="A202" s="5" t="s">
        <v>35</v>
      </c>
      <c r="B202" s="132"/>
      <c r="C202" s="133"/>
      <c r="D202" s="134">
        <f>D201/(COUNT(B176:C194,B196:C200)*2)</f>
        <v>0.93478260869565222</v>
      </c>
    </row>
    <row r="203" spans="1:7" x14ac:dyDescent="0.3">
      <c r="A203" s="145"/>
      <c r="B203" s="124"/>
      <c r="C203" s="135"/>
      <c r="D203" s="124"/>
    </row>
    <row r="204" spans="1:7" ht="18" x14ac:dyDescent="0.35">
      <c r="A204" s="42" t="s">
        <v>126</v>
      </c>
      <c r="B204" s="152"/>
      <c r="C204" s="153"/>
      <c r="D204" s="143">
        <f>SUM(D172,D201)</f>
        <v>57</v>
      </c>
    </row>
    <row r="205" spans="1:7" ht="18" x14ac:dyDescent="0.35">
      <c r="A205" s="42" t="s">
        <v>201</v>
      </c>
      <c r="B205" s="152"/>
      <c r="C205" s="153"/>
      <c r="D205" s="144">
        <f>D204/(COUNT(B165:C171,B176:C194,B196:C200)*2)</f>
        <v>0.95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43152</v>
      </c>
      <c r="B208" s="124"/>
      <c r="C208" s="135"/>
      <c r="D208" s="124"/>
    </row>
    <row r="209" spans="1:7" x14ac:dyDescent="0.3">
      <c r="A209" s="323" t="s">
        <v>30</v>
      </c>
      <c r="B209" s="324" t="s">
        <v>31</v>
      </c>
      <c r="C209" s="324"/>
      <c r="D209" s="324" t="s">
        <v>46</v>
      </c>
      <c r="E209" s="325" t="s">
        <v>310</v>
      </c>
      <c r="F209" s="325" t="s">
        <v>360</v>
      </c>
      <c r="G209" s="127"/>
    </row>
    <row r="210" spans="1:7" x14ac:dyDescent="0.3">
      <c r="A210" s="323"/>
      <c r="B210" s="41" t="s">
        <v>34</v>
      </c>
      <c r="C210" s="41" t="s">
        <v>33</v>
      </c>
      <c r="D210" s="324"/>
      <c r="E210" s="325"/>
      <c r="F210" s="32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ht="66" x14ac:dyDescent="0.3">
      <c r="A217" s="10" t="s">
        <v>27</v>
      </c>
      <c r="B217" s="130">
        <v>0</v>
      </c>
      <c r="C217" s="130"/>
      <c r="D217" s="95" t="s">
        <v>438</v>
      </c>
      <c r="E217" s="95" t="s">
        <v>439</v>
      </c>
      <c r="F217" s="204" t="s">
        <v>356</v>
      </c>
    </row>
    <row r="218" spans="1:7" ht="49.5" x14ac:dyDescent="0.3">
      <c r="A218" s="10" t="s">
        <v>142</v>
      </c>
      <c r="B218" s="130">
        <v>1</v>
      </c>
      <c r="C218" s="130"/>
      <c r="D218" s="138" t="s">
        <v>440</v>
      </c>
      <c r="E218" s="94"/>
      <c r="F218" s="204" t="s">
        <v>356</v>
      </c>
    </row>
    <row r="219" spans="1:7" ht="17.25" x14ac:dyDescent="0.35">
      <c r="A219" s="267" t="s">
        <v>256</v>
      </c>
      <c r="B219" s="130">
        <v>2</v>
      </c>
      <c r="C219" s="136" t="s">
        <v>418</v>
      </c>
      <c r="D219" s="95"/>
      <c r="E219" s="94"/>
      <c r="F219" s="204"/>
    </row>
    <row r="220" spans="1:7" x14ac:dyDescent="0.3">
      <c r="A220" s="207" t="s">
        <v>313</v>
      </c>
      <c r="B220" s="130">
        <v>2</v>
      </c>
      <c r="C220" s="150" t="s">
        <v>418</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17</v>
      </c>
    </row>
    <row r="223" spans="1:7" x14ac:dyDescent="0.3">
      <c r="A223" s="5" t="s">
        <v>35</v>
      </c>
      <c r="B223" s="132"/>
      <c r="C223" s="133"/>
      <c r="D223" s="134">
        <f>D222/(COUNT(B212:C221)*2)</f>
        <v>0.85</v>
      </c>
    </row>
    <row r="224" spans="1:7" x14ac:dyDescent="0.3">
      <c r="A224" s="145"/>
      <c r="B224" s="124"/>
      <c r="C224" s="135"/>
      <c r="D224" s="124"/>
      <c r="G224" s="127"/>
    </row>
    <row r="225" spans="1:7" ht="18" x14ac:dyDescent="0.3">
      <c r="A225" s="194" t="s">
        <v>69</v>
      </c>
      <c r="B225" s="195"/>
      <c r="C225" s="195"/>
      <c r="D225" s="195"/>
      <c r="E225" s="195"/>
      <c r="F225" s="197"/>
    </row>
    <row r="226" spans="1:7" ht="66" x14ac:dyDescent="0.3">
      <c r="A226" s="70" t="s">
        <v>364</v>
      </c>
      <c r="B226" s="130">
        <v>1</v>
      </c>
      <c r="C226" s="130"/>
      <c r="D226" s="95" t="s">
        <v>441</v>
      </c>
      <c r="E226" s="106"/>
      <c r="F226" s="204" t="s">
        <v>357</v>
      </c>
      <c r="G226" s="127"/>
    </row>
    <row r="227" spans="1:7" ht="33" x14ac:dyDescent="0.3">
      <c r="A227" s="208" t="s">
        <v>314</v>
      </c>
      <c r="B227" s="130">
        <v>1</v>
      </c>
      <c r="C227" s="150" t="s">
        <v>418</v>
      </c>
      <c r="D227" s="95" t="s">
        <v>442</v>
      </c>
      <c r="E227" s="94"/>
      <c r="F227" s="204" t="s">
        <v>356</v>
      </c>
      <c r="G227" s="127"/>
    </row>
    <row r="228" spans="1:7" ht="28.5" customHeight="1" x14ac:dyDescent="0.3">
      <c r="A228" s="4" t="s">
        <v>173</v>
      </c>
      <c r="B228" s="130">
        <v>1</v>
      </c>
      <c r="C228" s="136"/>
      <c r="D228" s="113" t="s">
        <v>443</v>
      </c>
      <c r="E228" s="94"/>
      <c r="F228" s="204" t="s">
        <v>356</v>
      </c>
    </row>
    <row r="229" spans="1:7" ht="30" x14ac:dyDescent="0.3">
      <c r="A229" s="70" t="s">
        <v>160</v>
      </c>
      <c r="B229" s="130">
        <v>2</v>
      </c>
      <c r="C229" s="136"/>
      <c r="D229" s="113"/>
      <c r="E229" s="95"/>
      <c r="F229" s="204"/>
    </row>
    <row r="230" spans="1:7" ht="49.5" x14ac:dyDescent="0.35">
      <c r="A230" s="268" t="s">
        <v>388</v>
      </c>
      <c r="B230" s="130">
        <v>2</v>
      </c>
      <c r="C230" s="136" t="s">
        <v>418</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65" x14ac:dyDescent="0.3">
      <c r="A238" s="209" t="s">
        <v>66</v>
      </c>
      <c r="B238" s="130">
        <v>0</v>
      </c>
      <c r="C238" s="150">
        <v>-5</v>
      </c>
      <c r="D238" s="295" t="s">
        <v>444</v>
      </c>
      <c r="E238" s="95" t="s">
        <v>445</v>
      </c>
      <c r="F238" s="204" t="s">
        <v>356</v>
      </c>
      <c r="G238" s="127"/>
    </row>
    <row r="239" spans="1:7" ht="19.5" customHeight="1" x14ac:dyDescent="0.35">
      <c r="A239" s="191" t="s">
        <v>397</v>
      </c>
      <c r="B239" s="130">
        <v>2</v>
      </c>
      <c r="C239" s="131"/>
      <c r="D239" s="95"/>
      <c r="E239" s="67"/>
      <c r="F239" s="204"/>
      <c r="G239" s="127"/>
    </row>
    <row r="240" spans="1:7" ht="66" x14ac:dyDescent="0.3">
      <c r="A240" s="209" t="s">
        <v>155</v>
      </c>
      <c r="B240" s="130">
        <v>0</v>
      </c>
      <c r="C240" s="150">
        <v>-5</v>
      </c>
      <c r="D240" s="116" t="s">
        <v>446</v>
      </c>
      <c r="E240" s="95" t="s">
        <v>447</v>
      </c>
      <c r="F240" s="204" t="s">
        <v>356</v>
      </c>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t="s">
        <v>448</v>
      </c>
      <c r="E243" s="106"/>
      <c r="F243" s="204"/>
      <c r="G243" s="127"/>
    </row>
    <row r="244" spans="1:7" x14ac:dyDescent="0.3">
      <c r="A244" s="5" t="s">
        <v>36</v>
      </c>
      <c r="B244" s="5"/>
      <c r="C244" s="5"/>
      <c r="D244" s="5">
        <f>SUM(B226:C243)</f>
        <v>19</v>
      </c>
    </row>
    <row r="245" spans="1:7" x14ac:dyDescent="0.3">
      <c r="A245" s="5" t="s">
        <v>35</v>
      </c>
      <c r="B245" s="132"/>
      <c r="C245" s="133"/>
      <c r="D245" s="134">
        <f>D244/(COUNT(B226:C243)*2)</f>
        <v>0.45238095238095238</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
        <v>418</v>
      </c>
      <c r="D249" s="137"/>
      <c r="E249" s="94"/>
      <c r="F249" s="204"/>
    </row>
    <row r="250" spans="1:7" x14ac:dyDescent="0.3">
      <c r="A250" s="269" t="s">
        <v>55</v>
      </c>
      <c r="B250" s="130">
        <v>2</v>
      </c>
      <c r="C250" s="136" t="s">
        <v>418</v>
      </c>
      <c r="D250" s="151"/>
      <c r="E250" s="106"/>
      <c r="F250" s="204"/>
    </row>
    <row r="251" spans="1:7" x14ac:dyDescent="0.3">
      <c r="A251" s="269" t="s">
        <v>375</v>
      </c>
      <c r="B251" s="130">
        <v>2</v>
      </c>
      <c r="C251" s="136" t="s">
        <v>418</v>
      </c>
      <c r="D251" s="220"/>
      <c r="E251" s="106"/>
      <c r="F251" s="204"/>
      <c r="G251" s="127"/>
    </row>
    <row r="252" spans="1:7" ht="16.5" customHeight="1" x14ac:dyDescent="0.3">
      <c r="A252" s="208" t="s">
        <v>161</v>
      </c>
      <c r="B252" s="130" t="s">
        <v>32</v>
      </c>
      <c r="C252" s="150" t="s">
        <v>418</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2" t="s">
        <v>379</v>
      </c>
      <c r="B256" s="332"/>
      <c r="C256" s="332"/>
      <c r="D256" s="332"/>
      <c r="E256" s="332"/>
      <c r="F256" s="332"/>
    </row>
    <row r="257" spans="1:7" ht="31.5" customHeight="1" x14ac:dyDescent="0.3">
      <c r="A257" s="58" t="s">
        <v>361</v>
      </c>
      <c r="B257" s="130">
        <v>2</v>
      </c>
      <c r="C257" s="227"/>
      <c r="D257" s="227"/>
      <c r="E257" s="227"/>
      <c r="F257" s="204"/>
      <c r="G257" s="127"/>
    </row>
    <row r="258" spans="1:7" x14ac:dyDescent="0.3">
      <c r="A258" s="55" t="s">
        <v>386</v>
      </c>
      <c r="B258" s="130" t="s">
        <v>32</v>
      </c>
      <c r="C258" s="131"/>
      <c r="D258" s="147"/>
      <c r="E258" s="106"/>
      <c r="F258" s="204"/>
      <c r="G258" s="127"/>
    </row>
    <row r="259" spans="1:7" x14ac:dyDescent="0.3">
      <c r="A259" s="219" t="s">
        <v>391</v>
      </c>
      <c r="B259" s="130">
        <v>1</v>
      </c>
      <c r="C259" s="131"/>
      <c r="D259" s="147" t="s">
        <v>434</v>
      </c>
      <c r="E259" s="106"/>
      <c r="F259" s="204" t="s">
        <v>356</v>
      </c>
      <c r="G259" s="127"/>
    </row>
    <row r="260" spans="1:7" x14ac:dyDescent="0.3">
      <c r="A260" s="219" t="s">
        <v>392</v>
      </c>
      <c r="B260" s="130">
        <v>2</v>
      </c>
      <c r="C260" s="131"/>
      <c r="D260" s="147"/>
      <c r="E260" s="106"/>
      <c r="F260" s="204"/>
      <c r="G260" s="127"/>
    </row>
    <row r="261" spans="1:7" ht="45" x14ac:dyDescent="0.3">
      <c r="A261" s="55" t="s">
        <v>249</v>
      </c>
      <c r="B261" s="280">
        <v>2</v>
      </c>
      <c r="C261" s="140"/>
      <c r="D261" s="293">
        <v>1</v>
      </c>
      <c r="E261" s="252"/>
      <c r="F261" s="253"/>
    </row>
    <row r="262" spans="1:7" x14ac:dyDescent="0.3">
      <c r="A262" s="5" t="s">
        <v>36</v>
      </c>
      <c r="B262" s="5"/>
      <c r="C262" s="5"/>
      <c r="D262" s="5">
        <f>SUM(B248:C255,B257:C261)</f>
        <v>21</v>
      </c>
    </row>
    <row r="263" spans="1:7" x14ac:dyDescent="0.3">
      <c r="A263" s="5" t="s">
        <v>35</v>
      </c>
      <c r="B263" s="132"/>
      <c r="C263" s="133"/>
      <c r="D263" s="134">
        <f>D262/(COUNT(B248:C255,B257:C261)*2)</f>
        <v>0.95454545454545459</v>
      </c>
    </row>
    <row r="264" spans="1:7" x14ac:dyDescent="0.3">
      <c r="A264" s="145"/>
      <c r="B264" s="124"/>
      <c r="C264" s="135"/>
      <c r="D264" s="124"/>
    </row>
    <row r="265" spans="1:7" ht="18" x14ac:dyDescent="0.35">
      <c r="A265" s="42" t="s">
        <v>70</v>
      </c>
      <c r="B265" s="152"/>
      <c r="C265" s="153"/>
      <c r="D265" s="143">
        <f>SUM(D262,D222,D244)</f>
        <v>57</v>
      </c>
    </row>
    <row r="266" spans="1:7" ht="18" x14ac:dyDescent="0.35">
      <c r="A266" s="57" t="s">
        <v>202</v>
      </c>
      <c r="B266" s="160"/>
      <c r="C266" s="161"/>
      <c r="D266" s="162">
        <f>D265/(COUNT(B226:C243,B248:C255,B212:C221,B257:C261)*2)</f>
        <v>0.6785714285714286</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43152</v>
      </c>
      <c r="B269" s="124"/>
      <c r="C269" s="135"/>
      <c r="D269" s="124"/>
      <c r="F269" s="206"/>
      <c r="G269" s="214"/>
    </row>
    <row r="270" spans="1:7" s="16" customFormat="1" x14ac:dyDescent="0.3">
      <c r="A270" s="323" t="s">
        <v>30</v>
      </c>
      <c r="B270" s="324" t="s">
        <v>31</v>
      </c>
      <c r="C270" s="324"/>
      <c r="D270" s="324" t="s">
        <v>46</v>
      </c>
      <c r="E270" s="325" t="s">
        <v>310</v>
      </c>
      <c r="F270" s="325" t="s">
        <v>360</v>
      </c>
      <c r="G270" s="214"/>
    </row>
    <row r="271" spans="1:7" s="16" customFormat="1" x14ac:dyDescent="0.3">
      <c r="A271" s="323"/>
      <c r="B271" s="41" t="s">
        <v>34</v>
      </c>
      <c r="C271" s="41" t="s">
        <v>33</v>
      </c>
      <c r="D271" s="324"/>
      <c r="E271" s="325"/>
      <c r="F271" s="325"/>
      <c r="G271" s="214"/>
    </row>
    <row r="272" spans="1:7" s="16" customFormat="1" ht="18" x14ac:dyDescent="0.3">
      <c r="A272" s="194" t="s">
        <v>72</v>
      </c>
      <c r="B272" s="195"/>
      <c r="C272" s="195"/>
      <c r="D272" s="195"/>
      <c r="E272" s="195"/>
      <c r="F272" s="197"/>
      <c r="G272" s="214"/>
    </row>
    <row r="273" spans="1:7" s="16" customFormat="1" ht="33" x14ac:dyDescent="0.3">
      <c r="A273" s="222" t="s">
        <v>364</v>
      </c>
      <c r="B273" s="130">
        <v>0</v>
      </c>
      <c r="C273" s="150"/>
      <c r="D273" s="95" t="s">
        <v>449</v>
      </c>
      <c r="E273" s="116" t="s">
        <v>450</v>
      </c>
      <c r="F273" s="204" t="s">
        <v>357</v>
      </c>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
        <v>418</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
        <v>418</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
        <v>418</v>
      </c>
      <c r="D291" s="243"/>
      <c r="E291" s="106"/>
      <c r="F291" s="204"/>
      <c r="G291" s="214"/>
    </row>
    <row r="292" spans="1:7" s="16" customFormat="1" x14ac:dyDescent="0.3">
      <c r="A292" s="70" t="s">
        <v>268</v>
      </c>
      <c r="B292" s="130">
        <v>2</v>
      </c>
      <c r="C292" s="130"/>
      <c r="D292" s="165"/>
      <c r="E292" s="106"/>
      <c r="F292" s="204"/>
      <c r="G292" s="214"/>
    </row>
    <row r="293" spans="1:7" s="16" customFormat="1" ht="99" x14ac:dyDescent="0.3">
      <c r="A293" s="70" t="s">
        <v>136</v>
      </c>
      <c r="B293" s="130">
        <v>0</v>
      </c>
      <c r="C293" s="130"/>
      <c r="D293" s="156" t="s">
        <v>451</v>
      </c>
      <c r="E293" s="116" t="s">
        <v>452</v>
      </c>
      <c r="F293" s="204" t="s">
        <v>357</v>
      </c>
      <c r="G293" s="214"/>
    </row>
    <row r="294" spans="1:7" s="16" customFormat="1" ht="17.25" x14ac:dyDescent="0.35">
      <c r="A294" s="261" t="s">
        <v>7</v>
      </c>
      <c r="B294" s="130">
        <v>2</v>
      </c>
      <c r="C294" s="136" t="s">
        <v>418</v>
      </c>
      <c r="D294" s="156"/>
      <c r="E294" s="106"/>
      <c r="F294" s="204"/>
      <c r="G294" s="214"/>
    </row>
    <row r="295" spans="1:7" s="16" customFormat="1" x14ac:dyDescent="0.3">
      <c r="A295" s="269" t="s">
        <v>375</v>
      </c>
      <c r="B295" s="130">
        <v>2</v>
      </c>
      <c r="C295" s="136" t="s">
        <v>418</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
        <v>418</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82.5" x14ac:dyDescent="0.3">
      <c r="A302" s="209" t="s">
        <v>157</v>
      </c>
      <c r="B302" s="130">
        <v>1</v>
      </c>
      <c r="C302" s="150">
        <v>0</v>
      </c>
      <c r="D302" s="165" t="s">
        <v>453</v>
      </c>
      <c r="E302" s="116" t="s">
        <v>454</v>
      </c>
      <c r="F302" s="204" t="s">
        <v>357</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
        <v>418</v>
      </c>
      <c r="D304" s="165"/>
      <c r="E304" s="106"/>
      <c r="F304" s="204"/>
      <c r="G304" s="214"/>
    </row>
    <row r="305" spans="1:7" s="16" customFormat="1" x14ac:dyDescent="0.3">
      <c r="A305" s="8" t="s">
        <v>75</v>
      </c>
      <c r="B305" s="130">
        <v>1</v>
      </c>
      <c r="C305" s="130"/>
      <c r="D305" s="156" t="s">
        <v>455</v>
      </c>
      <c r="E305" s="106"/>
      <c r="F305" s="204" t="s">
        <v>356</v>
      </c>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3" t="s">
        <v>396</v>
      </c>
      <c r="B308" s="334"/>
      <c r="C308" s="334"/>
      <c r="D308" s="334"/>
      <c r="E308" s="334"/>
      <c r="F308" s="335"/>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v>1</v>
      </c>
      <c r="C311" s="213"/>
      <c r="D311" s="165" t="s">
        <v>456</v>
      </c>
      <c r="E311" s="106"/>
      <c r="F311" s="204" t="s">
        <v>356</v>
      </c>
      <c r="G311" s="214"/>
    </row>
    <row r="312" spans="1:7" s="16" customFormat="1" x14ac:dyDescent="0.3">
      <c r="A312" s="219" t="s">
        <v>392</v>
      </c>
      <c r="B312" s="130">
        <v>2</v>
      </c>
      <c r="C312" s="213"/>
      <c r="D312" s="165"/>
      <c r="E312" s="106"/>
      <c r="F312" s="204"/>
      <c r="G312" s="214"/>
    </row>
    <row r="313" spans="1:7" s="16" customFormat="1" ht="45" x14ac:dyDescent="0.3">
      <c r="A313" s="56" t="s">
        <v>249</v>
      </c>
      <c r="B313" s="280">
        <v>0</v>
      </c>
      <c r="C313" s="140"/>
      <c r="D313" s="293">
        <v>0</v>
      </c>
      <c r="E313" s="252"/>
      <c r="F313" s="253"/>
      <c r="G313" s="214"/>
    </row>
    <row r="314" spans="1:7" s="16" customFormat="1" x14ac:dyDescent="0.3">
      <c r="A314" s="5" t="s">
        <v>36</v>
      </c>
      <c r="B314" s="5"/>
      <c r="C314" s="5"/>
      <c r="D314" s="5">
        <f>SUM(B289:C307,B309:C313)</f>
        <v>35</v>
      </c>
      <c r="F314" s="206"/>
      <c r="G314" s="214"/>
    </row>
    <row r="315" spans="1:7" s="16" customFormat="1" x14ac:dyDescent="0.3">
      <c r="A315" s="5" t="s">
        <v>35</v>
      </c>
      <c r="B315" s="132"/>
      <c r="C315" s="133"/>
      <c r="D315" s="134">
        <f>D314/(COUNT(B289:C307,B309:C313)*2)</f>
        <v>0.79545454545454541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57</v>
      </c>
      <c r="F317" s="206"/>
      <c r="G317" s="214"/>
    </row>
    <row r="318" spans="1:7" s="16" customFormat="1" ht="18" x14ac:dyDescent="0.35">
      <c r="A318" s="42" t="s">
        <v>203</v>
      </c>
      <c r="B318" s="152"/>
      <c r="C318" s="153"/>
      <c r="D318" s="144">
        <f>D317/(COUNT(B273:C284,B289:C307,B309:C313)*2)</f>
        <v>0.83823529411764708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43152</v>
      </c>
      <c r="B321" s="124"/>
      <c r="C321" s="135"/>
      <c r="D321" s="127"/>
    </row>
    <row r="322" spans="1:7" x14ac:dyDescent="0.3">
      <c r="A322" s="323" t="s">
        <v>30</v>
      </c>
      <c r="B322" s="324" t="s">
        <v>31</v>
      </c>
      <c r="C322" s="324"/>
      <c r="D322" s="324" t="s">
        <v>46</v>
      </c>
      <c r="E322" s="325" t="s">
        <v>310</v>
      </c>
      <c r="F322" s="325" t="s">
        <v>360</v>
      </c>
      <c r="G322" s="127"/>
    </row>
    <row r="323" spans="1:7" x14ac:dyDescent="0.3">
      <c r="A323" s="323"/>
      <c r="B323" s="41" t="s">
        <v>34</v>
      </c>
      <c r="C323" s="41" t="s">
        <v>33</v>
      </c>
      <c r="D323" s="324"/>
      <c r="E323" s="325"/>
      <c r="F323" s="32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
        <v>418</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
        <v>418</v>
      </c>
      <c r="D340" s="167"/>
      <c r="E340" s="94"/>
      <c r="F340" s="204"/>
    </row>
    <row r="341" spans="1:7" x14ac:dyDescent="0.3">
      <c r="A341" s="70" t="s">
        <v>98</v>
      </c>
      <c r="B341" s="130">
        <v>2</v>
      </c>
      <c r="C341" s="131"/>
      <c r="D341" s="138"/>
      <c r="E341" s="95"/>
      <c r="F341" s="204"/>
    </row>
    <row r="342" spans="1:7" ht="17.25" x14ac:dyDescent="0.35">
      <c r="A342" s="261" t="s">
        <v>57</v>
      </c>
      <c r="B342" s="130">
        <v>2</v>
      </c>
      <c r="C342" s="136" t="s">
        <v>418</v>
      </c>
      <c r="D342" s="129"/>
      <c r="E342" s="95"/>
      <c r="F342" s="204"/>
    </row>
    <row r="343" spans="1:7" ht="18" x14ac:dyDescent="0.35">
      <c r="A343" s="4" t="s">
        <v>226</v>
      </c>
      <c r="B343" s="130">
        <v>2</v>
      </c>
      <c r="C343" s="130"/>
      <c r="D343" s="167"/>
      <c r="E343" s="94"/>
      <c r="F343" s="204"/>
    </row>
    <row r="344" spans="1:7" x14ac:dyDescent="0.3">
      <c r="A344" s="209" t="s">
        <v>155</v>
      </c>
      <c r="B344" s="130">
        <v>2</v>
      </c>
      <c r="C344" s="150" t="s">
        <v>418</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
        <v>418</v>
      </c>
      <c r="D348" s="95"/>
      <c r="E348" s="94"/>
      <c r="F348" s="204"/>
    </row>
    <row r="349" spans="1:7" x14ac:dyDescent="0.3">
      <c r="A349" s="333" t="s">
        <v>379</v>
      </c>
      <c r="B349" s="334"/>
      <c r="C349" s="334"/>
      <c r="D349" s="334"/>
      <c r="E349" s="334"/>
      <c r="F349" s="334"/>
    </row>
    <row r="350" spans="1:7" s="112" customFormat="1" ht="27.75" customHeight="1" x14ac:dyDescent="0.3">
      <c r="A350" s="55" t="s">
        <v>361</v>
      </c>
      <c r="B350" s="130">
        <v>1</v>
      </c>
      <c r="C350" s="227"/>
      <c r="D350" s="296" t="s">
        <v>457</v>
      </c>
      <c r="E350" s="289"/>
      <c r="F350" s="204" t="s">
        <v>356</v>
      </c>
      <c r="G350" s="127"/>
    </row>
    <row r="351" spans="1:7" s="112" customFormat="1" x14ac:dyDescent="0.3">
      <c r="A351" s="219" t="s">
        <v>391</v>
      </c>
      <c r="B351" s="130">
        <v>1</v>
      </c>
      <c r="C351" s="150"/>
      <c r="D351" s="223" t="s">
        <v>458</v>
      </c>
      <c r="E351" s="106"/>
      <c r="F351" s="204" t="s">
        <v>356</v>
      </c>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3">
        <v>1</v>
      </c>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0.95652173913043481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43152</v>
      </c>
      <c r="B361" s="124"/>
      <c r="C361" s="135"/>
      <c r="D361" s="124"/>
    </row>
    <row r="362" spans="1:7" x14ac:dyDescent="0.3">
      <c r="A362" s="323" t="s">
        <v>30</v>
      </c>
      <c r="B362" s="324" t="s">
        <v>31</v>
      </c>
      <c r="C362" s="324"/>
      <c r="D362" s="324" t="s">
        <v>46</v>
      </c>
      <c r="E362" s="325" t="s">
        <v>310</v>
      </c>
      <c r="F362" s="325" t="s">
        <v>360</v>
      </c>
      <c r="G362" s="127"/>
    </row>
    <row r="363" spans="1:7" x14ac:dyDescent="0.3">
      <c r="A363" s="323"/>
      <c r="B363" s="41" t="s">
        <v>34</v>
      </c>
      <c r="C363" s="41" t="s">
        <v>33</v>
      </c>
      <c r="D363" s="324"/>
      <c r="E363" s="325"/>
      <c r="F363" s="325"/>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
        <v>418</v>
      </c>
      <c r="D368" s="95"/>
      <c r="E368" s="94"/>
      <c r="F368" s="204"/>
      <c r="G368" s="127"/>
    </row>
    <row r="369" spans="1:7" ht="17.25" x14ac:dyDescent="0.35">
      <c r="A369" s="261" t="s">
        <v>56</v>
      </c>
      <c r="B369" s="130">
        <v>2</v>
      </c>
      <c r="C369" s="136" t="s">
        <v>418</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
        <v>418</v>
      </c>
      <c r="D371" s="123"/>
      <c r="E371" s="94"/>
      <c r="F371" s="204"/>
      <c r="G371" s="127"/>
    </row>
    <row r="372" spans="1:7" x14ac:dyDescent="0.3">
      <c r="A372" s="70" t="s">
        <v>262</v>
      </c>
      <c r="B372" s="130" t="s">
        <v>32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
        <v>418</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2" t="s">
        <v>379</v>
      </c>
      <c r="B383" s="332"/>
      <c r="C383" s="332"/>
      <c r="D383" s="332"/>
      <c r="E383" s="332"/>
      <c r="F383" s="332"/>
      <c r="G383" s="127"/>
    </row>
    <row r="384" spans="1:7" ht="27" customHeight="1" x14ac:dyDescent="0.3">
      <c r="A384" s="70" t="s">
        <v>361</v>
      </c>
      <c r="B384" s="130" t="s">
        <v>32</v>
      </c>
      <c r="C384" s="130"/>
      <c r="D384" s="149"/>
      <c r="E384" s="94"/>
      <c r="F384" s="204"/>
      <c r="G384" s="127"/>
    </row>
    <row r="385" spans="1:7" ht="63" customHeight="1" x14ac:dyDescent="0.3">
      <c r="A385" s="10" t="s">
        <v>391</v>
      </c>
      <c r="B385" s="130">
        <v>0</v>
      </c>
      <c r="C385" s="130"/>
      <c r="D385" s="113" t="s">
        <v>459</v>
      </c>
      <c r="E385" s="297" t="s">
        <v>460</v>
      </c>
      <c r="F385" s="204" t="s">
        <v>356</v>
      </c>
      <c r="G385" s="127"/>
    </row>
    <row r="386" spans="1:7" ht="45" x14ac:dyDescent="0.3">
      <c r="A386" s="8" t="s">
        <v>249</v>
      </c>
      <c r="B386" s="280">
        <v>2</v>
      </c>
      <c r="C386" s="130"/>
      <c r="D386" s="293">
        <v>1</v>
      </c>
      <c r="E386" s="282"/>
      <c r="F386" s="253"/>
      <c r="G386" s="127"/>
    </row>
    <row r="387" spans="1:7" ht="39.75" customHeight="1" x14ac:dyDescent="0.3">
      <c r="A387" s="59" t="s">
        <v>36</v>
      </c>
      <c r="B387" s="59"/>
      <c r="C387" s="59"/>
      <c r="D387" s="59">
        <f>SUM(B377:C382,B384:C386)</f>
        <v>14</v>
      </c>
      <c r="G387" s="127"/>
    </row>
    <row r="388" spans="1:7" x14ac:dyDescent="0.3">
      <c r="A388" s="5" t="s">
        <v>35</v>
      </c>
      <c r="B388" s="132"/>
      <c r="C388" s="133"/>
      <c r="D388" s="134">
        <f>D387/(COUNT(B377:C382,B384:C386)*2)</f>
        <v>0.77777777777777779</v>
      </c>
      <c r="G388" s="127"/>
    </row>
    <row r="389" spans="1:7" x14ac:dyDescent="0.3">
      <c r="A389" s="2"/>
      <c r="B389" s="135"/>
      <c r="C389" s="135"/>
      <c r="D389" s="135"/>
      <c r="G389" s="127"/>
    </row>
    <row r="390" spans="1:7" ht="18" x14ac:dyDescent="0.35">
      <c r="A390" s="42" t="s">
        <v>40</v>
      </c>
      <c r="B390" s="152"/>
      <c r="C390" s="153"/>
      <c r="D390" s="143">
        <f>SUM(D387,D373)</f>
        <v>28</v>
      </c>
      <c r="G390" s="127"/>
    </row>
    <row r="391" spans="1:7" ht="18" x14ac:dyDescent="0.35">
      <c r="A391" s="42" t="s">
        <v>205</v>
      </c>
      <c r="B391" s="152"/>
      <c r="C391" s="153"/>
      <c r="D391" s="168">
        <f>D390/(COUNT(B377:C382,B365:C372,B384:C386)*2)</f>
        <v>0.875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43152</v>
      </c>
      <c r="B394" s="124"/>
      <c r="C394" s="135"/>
      <c r="D394" s="127"/>
      <c r="G394" s="127"/>
    </row>
    <row r="395" spans="1:7" x14ac:dyDescent="0.3">
      <c r="A395" s="323" t="s">
        <v>30</v>
      </c>
      <c r="B395" s="324" t="s">
        <v>31</v>
      </c>
      <c r="C395" s="324"/>
      <c r="D395" s="324" t="s">
        <v>46</v>
      </c>
      <c r="E395" s="325" t="s">
        <v>310</v>
      </c>
      <c r="F395" s="325" t="s">
        <v>360</v>
      </c>
      <c r="G395" s="127"/>
    </row>
    <row r="396" spans="1:7" x14ac:dyDescent="0.3">
      <c r="A396" s="323"/>
      <c r="B396" s="41" t="s">
        <v>34</v>
      </c>
      <c r="C396" s="41" t="s">
        <v>33</v>
      </c>
      <c r="D396" s="324"/>
      <c r="E396" s="325"/>
      <c r="F396" s="32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t="s">
        <v>32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
        <v>418</v>
      </c>
      <c r="D402" s="95"/>
      <c r="E402" s="94"/>
      <c r="F402" s="204"/>
    </row>
    <row r="403" spans="1:7" x14ac:dyDescent="0.3">
      <c r="A403" s="7" t="s">
        <v>132</v>
      </c>
      <c r="B403" s="130">
        <v>2</v>
      </c>
      <c r="C403" s="148"/>
      <c r="D403" s="95"/>
      <c r="E403" s="94"/>
      <c r="F403" s="204"/>
      <c r="G403" s="127"/>
    </row>
    <row r="404" spans="1:7" x14ac:dyDescent="0.3">
      <c r="A404" s="7" t="s">
        <v>242</v>
      </c>
      <c r="B404" s="130" t="s">
        <v>32</v>
      </c>
      <c r="C404" s="130"/>
      <c r="D404" s="95"/>
      <c r="E404" s="94"/>
      <c r="F404" s="204"/>
      <c r="G404" s="127"/>
    </row>
    <row r="405" spans="1:7" ht="33" x14ac:dyDescent="0.3">
      <c r="A405" s="272" t="s">
        <v>406</v>
      </c>
      <c r="B405" s="130">
        <v>2</v>
      </c>
      <c r="C405" s="136" t="s">
        <v>418</v>
      </c>
      <c r="D405" s="116"/>
      <c r="E405" s="94"/>
      <c r="F405" s="204"/>
      <c r="G405" s="127"/>
    </row>
    <row r="406" spans="1:7" x14ac:dyDescent="0.3">
      <c r="A406" s="59" t="s">
        <v>36</v>
      </c>
      <c r="B406" s="59"/>
      <c r="C406" s="59"/>
      <c r="D406" s="59">
        <f>SUM(B398:C405)</f>
        <v>12</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
        <v>418</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
        <v>418</v>
      </c>
      <c r="D415" s="242"/>
      <c r="E415" s="94"/>
      <c r="F415" s="204"/>
      <c r="G415" s="127"/>
    </row>
    <row r="416" spans="1:7" ht="45.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
        <v>418</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
        <v>418</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
        <v>418</v>
      </c>
      <c r="D431" s="151"/>
      <c r="E431" s="94"/>
      <c r="F431" s="204"/>
    </row>
    <row r="432" spans="1:16382" ht="17.25" x14ac:dyDescent="0.35">
      <c r="A432" s="261" t="s">
        <v>107</v>
      </c>
      <c r="B432" s="130">
        <v>2</v>
      </c>
      <c r="C432" s="136" t="s">
        <v>418</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2" t="s">
        <v>379</v>
      </c>
      <c r="B435" s="332"/>
      <c r="C435" s="332"/>
      <c r="D435" s="332"/>
      <c r="E435" s="332"/>
      <c r="F435" s="332"/>
      <c r="G435" s="12"/>
    </row>
    <row r="436" spans="1:7" ht="46.5" customHeight="1" x14ac:dyDescent="0.3">
      <c r="A436" s="70" t="s">
        <v>361</v>
      </c>
      <c r="B436" s="130">
        <v>1</v>
      </c>
      <c r="C436" s="130"/>
      <c r="D436" s="129" t="s">
        <v>461</v>
      </c>
      <c r="E436" s="94"/>
      <c r="F436" s="204" t="s">
        <v>356</v>
      </c>
      <c r="G436" s="233"/>
    </row>
    <row r="437" spans="1:7" ht="33" x14ac:dyDescent="0.3">
      <c r="A437" s="10" t="s">
        <v>391</v>
      </c>
      <c r="B437" s="130">
        <v>1</v>
      </c>
      <c r="C437" s="130"/>
      <c r="D437" s="129" t="s">
        <v>462</v>
      </c>
      <c r="E437" s="94"/>
      <c r="F437" s="204" t="s">
        <v>356</v>
      </c>
      <c r="G437" s="12"/>
    </row>
    <row r="438" spans="1:7" x14ac:dyDescent="0.3">
      <c r="A438" s="10" t="s">
        <v>392</v>
      </c>
      <c r="B438" s="130">
        <v>2</v>
      </c>
      <c r="C438" s="150" t="s">
        <v>418</v>
      </c>
      <c r="D438" s="129"/>
      <c r="E438" s="94"/>
      <c r="F438" s="204"/>
      <c r="G438" s="12"/>
    </row>
    <row r="439" spans="1:7" ht="45" x14ac:dyDescent="0.3">
      <c r="A439" s="4" t="s">
        <v>249</v>
      </c>
      <c r="B439" s="280">
        <v>2</v>
      </c>
      <c r="C439" s="130"/>
      <c r="D439" s="293">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52</v>
      </c>
    </row>
    <row r="444" spans="1:7" ht="18" x14ac:dyDescent="0.35">
      <c r="A444" s="42" t="s">
        <v>206</v>
      </c>
      <c r="B444" s="152"/>
      <c r="C444" s="153"/>
      <c r="D444" s="144">
        <f>D443/(COUNT(B430:C434,B410:C416,B421:C425,B398:C405,B436:C439)*2)</f>
        <v>0.96296296296296291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43152</v>
      </c>
      <c r="B447" s="124"/>
      <c r="C447" s="135"/>
      <c r="D447" s="124"/>
    </row>
    <row r="448" spans="1:7" x14ac:dyDescent="0.3">
      <c r="A448" s="323" t="s">
        <v>30</v>
      </c>
      <c r="B448" s="324" t="s">
        <v>31</v>
      </c>
      <c r="C448" s="324"/>
      <c r="D448" s="324" t="s">
        <v>46</v>
      </c>
      <c r="E448" s="325" t="s">
        <v>310</v>
      </c>
      <c r="F448" s="325" t="s">
        <v>360</v>
      </c>
      <c r="G448" s="127"/>
    </row>
    <row r="449" spans="1:6" x14ac:dyDescent="0.3">
      <c r="A449" s="323"/>
      <c r="B449" s="41" t="s">
        <v>34</v>
      </c>
      <c r="C449" s="41" t="s">
        <v>33</v>
      </c>
      <c r="D449" s="324"/>
      <c r="E449" s="325"/>
      <c r="F449" s="325"/>
    </row>
    <row r="450" spans="1:6" x14ac:dyDescent="0.3">
      <c r="A450" s="196" t="s">
        <v>19</v>
      </c>
      <c r="B450" s="197"/>
      <c r="C450" s="197"/>
      <c r="D450" s="197"/>
      <c r="E450" s="197"/>
      <c r="F450" s="197"/>
    </row>
    <row r="451" spans="1:6" ht="33" x14ac:dyDescent="0.3">
      <c r="A451" s="6" t="s">
        <v>6</v>
      </c>
      <c r="B451" s="130">
        <v>1</v>
      </c>
      <c r="C451" s="130"/>
      <c r="D451" s="95" t="s">
        <v>463</v>
      </c>
      <c r="E451" s="94"/>
      <c r="F451" s="204" t="s">
        <v>356</v>
      </c>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ht="33" x14ac:dyDescent="0.3">
      <c r="A454" s="9" t="s">
        <v>175</v>
      </c>
      <c r="B454" s="130">
        <v>1</v>
      </c>
      <c r="C454" s="131"/>
      <c r="D454" s="116" t="s">
        <v>464</v>
      </c>
      <c r="E454" s="94"/>
      <c r="F454" s="204" t="s">
        <v>356</v>
      </c>
    </row>
    <row r="455" spans="1:6" ht="17.25" x14ac:dyDescent="0.35">
      <c r="A455" s="261" t="s">
        <v>52</v>
      </c>
      <c r="B455" s="130">
        <v>2</v>
      </c>
      <c r="C455" s="136" t="s">
        <v>418</v>
      </c>
      <c r="D455" s="95"/>
      <c r="E455" s="94"/>
      <c r="F455" s="204"/>
    </row>
    <row r="456" spans="1:6" x14ac:dyDescent="0.3">
      <c r="A456" s="6" t="s">
        <v>106</v>
      </c>
      <c r="B456" s="130">
        <v>2</v>
      </c>
      <c r="C456" s="130"/>
      <c r="D456" s="95"/>
      <c r="E456" s="94"/>
      <c r="F456" s="204"/>
    </row>
    <row r="457" spans="1:6" x14ac:dyDescent="0.3">
      <c r="A457" s="5" t="s">
        <v>36</v>
      </c>
      <c r="B457" s="5"/>
      <c r="C457" s="5"/>
      <c r="D457" s="5">
        <f>SUM(B451:C456)</f>
        <v>10</v>
      </c>
    </row>
    <row r="458" spans="1:6" x14ac:dyDescent="0.3">
      <c r="A458" s="5" t="s">
        <v>35</v>
      </c>
      <c r="B458" s="132"/>
      <c r="C458" s="133"/>
      <c r="D458" s="134">
        <f>D457/(COUNT(B451:C456)*2)</f>
        <v>0.83333333333333337</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
        <v>418</v>
      </c>
      <c r="D461" s="95"/>
      <c r="E461" s="94"/>
      <c r="F461" s="204"/>
    </row>
    <row r="462" spans="1:6" ht="33" x14ac:dyDescent="0.3">
      <c r="A462" s="70" t="s">
        <v>243</v>
      </c>
      <c r="B462" s="130">
        <v>1</v>
      </c>
      <c r="C462" s="130"/>
      <c r="D462" s="95" t="s">
        <v>465</v>
      </c>
      <c r="E462" s="94"/>
      <c r="F462" s="204" t="s">
        <v>356</v>
      </c>
    </row>
    <row r="463" spans="1:6" x14ac:dyDescent="0.3">
      <c r="A463" s="70" t="s">
        <v>351</v>
      </c>
      <c r="B463" s="130">
        <v>2</v>
      </c>
      <c r="C463" s="130"/>
      <c r="D463" s="95"/>
      <c r="E463" s="94"/>
      <c r="F463" s="204"/>
    </row>
    <row r="464" spans="1:6" ht="49.5" x14ac:dyDescent="0.3">
      <c r="A464" s="70" t="s">
        <v>133</v>
      </c>
      <c r="B464" s="130">
        <v>1</v>
      </c>
      <c r="C464" s="130"/>
      <c r="D464" s="138" t="s">
        <v>466</v>
      </c>
      <c r="E464" s="94"/>
      <c r="F464" s="204" t="s">
        <v>357</v>
      </c>
    </row>
    <row r="465" spans="1:7" ht="17.25" x14ac:dyDescent="0.35">
      <c r="A465" s="261" t="s">
        <v>57</v>
      </c>
      <c r="B465" s="130">
        <v>2</v>
      </c>
      <c r="C465" s="136" t="s">
        <v>418</v>
      </c>
      <c r="D465" s="95"/>
      <c r="E465" s="94"/>
      <c r="F465" s="204"/>
    </row>
    <row r="466" spans="1:7" ht="33" x14ac:dyDescent="0.3">
      <c r="A466" s="269" t="s">
        <v>407</v>
      </c>
      <c r="B466" s="130">
        <v>2</v>
      </c>
      <c r="C466" s="136" t="s">
        <v>418</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
        <v>418</v>
      </c>
      <c r="D469" s="116"/>
      <c r="E469" s="106"/>
      <c r="F469" s="204"/>
    </row>
    <row r="470" spans="1:7" x14ac:dyDescent="0.3">
      <c r="A470" s="8" t="s">
        <v>75</v>
      </c>
      <c r="B470" s="130">
        <v>2</v>
      </c>
      <c r="C470" s="130"/>
      <c r="D470" s="95"/>
      <c r="E470" s="94"/>
      <c r="F470" s="204"/>
    </row>
    <row r="471" spans="1:7" x14ac:dyDescent="0.3">
      <c r="A471" s="336" t="s">
        <v>379</v>
      </c>
      <c r="B471" s="337"/>
      <c r="C471" s="337"/>
      <c r="D471" s="337"/>
      <c r="E471" s="337"/>
      <c r="F471" s="337"/>
    </row>
    <row r="472" spans="1:7" s="112" customFormat="1" ht="40.5" customHeight="1" x14ac:dyDescent="0.3">
      <c r="A472" s="55" t="s">
        <v>361</v>
      </c>
      <c r="B472" s="130">
        <v>1</v>
      </c>
      <c r="C472" s="213"/>
      <c r="D472" s="116" t="s">
        <v>467</v>
      </c>
      <c r="E472" s="106"/>
      <c r="F472" s="204" t="s">
        <v>356</v>
      </c>
      <c r="G472" s="127"/>
    </row>
    <row r="473" spans="1:7" s="112" customFormat="1" x14ac:dyDescent="0.3">
      <c r="A473" s="55" t="s">
        <v>386</v>
      </c>
      <c r="B473" s="130" t="s">
        <v>32</v>
      </c>
      <c r="C473" s="213"/>
      <c r="D473" s="116"/>
      <c r="E473" s="106"/>
      <c r="F473" s="204"/>
      <c r="G473" s="127"/>
    </row>
    <row r="474" spans="1:7" s="112" customFormat="1" x14ac:dyDescent="0.3">
      <c r="A474" s="219" t="s">
        <v>391</v>
      </c>
      <c r="B474" s="130">
        <v>1</v>
      </c>
      <c r="C474" s="213"/>
      <c r="D474" s="116" t="s">
        <v>468</v>
      </c>
      <c r="E474" s="106"/>
      <c r="F474" s="204" t="s">
        <v>356</v>
      </c>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3">
        <v>1</v>
      </c>
      <c r="E476" s="252"/>
      <c r="F476" s="253"/>
    </row>
    <row r="477" spans="1:7" x14ac:dyDescent="0.3">
      <c r="A477" s="5" t="s">
        <v>36</v>
      </c>
      <c r="B477" s="5"/>
      <c r="C477" s="5"/>
      <c r="D477" s="234">
        <f>SUM(B461:C470,B472:C476)</f>
        <v>24</v>
      </c>
    </row>
    <row r="478" spans="1:7" x14ac:dyDescent="0.3">
      <c r="A478" s="5" t="s">
        <v>35</v>
      </c>
      <c r="B478" s="132"/>
      <c r="C478" s="133"/>
      <c r="D478" s="134">
        <f>D477/(COUNT(B461:C470,B472:C476)*2)</f>
        <v>0.8571428571428571</v>
      </c>
    </row>
    <row r="479" spans="1:7" x14ac:dyDescent="0.3">
      <c r="A479" s="2"/>
      <c r="B479" s="135"/>
      <c r="C479" s="135"/>
      <c r="D479" s="135"/>
    </row>
    <row r="480" spans="1:7" ht="18" x14ac:dyDescent="0.35">
      <c r="A480" s="42" t="s">
        <v>115</v>
      </c>
      <c r="B480" s="152"/>
      <c r="C480" s="153"/>
      <c r="D480" s="143">
        <f>SUM(D477,D457)</f>
        <v>34</v>
      </c>
    </row>
    <row r="481" spans="1:7" ht="18" x14ac:dyDescent="0.35">
      <c r="A481" s="42" t="s">
        <v>207</v>
      </c>
      <c r="B481" s="152"/>
      <c r="C481" s="153"/>
      <c r="D481" s="144">
        <f>D480/(COUNT(B461:C470,B451:C456,B472:C476)*2)</f>
        <v>0.85</v>
      </c>
    </row>
    <row r="482" spans="1:7" x14ac:dyDescent="0.3">
      <c r="A482" s="1"/>
      <c r="B482" s="124"/>
      <c r="C482" s="135"/>
      <c r="D482" s="124"/>
    </row>
    <row r="483" spans="1:7" ht="21.75" customHeight="1" x14ac:dyDescent="0.35">
      <c r="A483" s="338" t="s">
        <v>367</v>
      </c>
      <c r="B483" s="338"/>
      <c r="C483" s="338"/>
      <c r="D483" s="338"/>
      <c r="E483" s="185"/>
      <c r="F483" s="201"/>
    </row>
    <row r="484" spans="1:7" x14ac:dyDescent="0.3">
      <c r="A484" s="74">
        <f>B11</f>
        <v>43152</v>
      </c>
      <c r="B484" s="124"/>
      <c r="C484" s="135"/>
      <c r="D484" s="124"/>
    </row>
    <row r="485" spans="1:7" x14ac:dyDescent="0.3">
      <c r="A485" s="323" t="s">
        <v>30</v>
      </c>
      <c r="B485" s="324" t="s">
        <v>31</v>
      </c>
      <c r="C485" s="324"/>
      <c r="D485" s="324" t="s">
        <v>46</v>
      </c>
      <c r="E485" s="325" t="s">
        <v>310</v>
      </c>
      <c r="F485" s="325" t="s">
        <v>360</v>
      </c>
      <c r="G485" s="127"/>
    </row>
    <row r="486" spans="1:7" x14ac:dyDescent="0.3">
      <c r="A486" s="323"/>
      <c r="B486" s="41" t="s">
        <v>34</v>
      </c>
      <c r="C486" s="41" t="s">
        <v>33</v>
      </c>
      <c r="D486" s="324"/>
      <c r="E486" s="325"/>
      <c r="F486" s="325"/>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
        <v>418</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43152</v>
      </c>
      <c r="B506" s="124"/>
      <c r="C506" s="135"/>
      <c r="D506" s="124"/>
    </row>
    <row r="507" spans="1:7" x14ac:dyDescent="0.3">
      <c r="A507" s="323" t="s">
        <v>30</v>
      </c>
      <c r="B507" s="324" t="s">
        <v>31</v>
      </c>
      <c r="C507" s="324"/>
      <c r="D507" s="324" t="s">
        <v>46</v>
      </c>
      <c r="E507" s="325" t="s">
        <v>310</v>
      </c>
      <c r="F507" s="325" t="s">
        <v>360</v>
      </c>
      <c r="G507" s="127"/>
    </row>
    <row r="508" spans="1:7" x14ac:dyDescent="0.3">
      <c r="A508" s="323"/>
      <c r="B508" s="41" t="s">
        <v>34</v>
      </c>
      <c r="C508" s="41" t="s">
        <v>33</v>
      </c>
      <c r="D508" s="324"/>
      <c r="E508" s="325"/>
      <c r="F508" s="325"/>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93">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43152</v>
      </c>
      <c r="B517" s="124"/>
      <c r="C517" s="135"/>
      <c r="D517" s="124"/>
    </row>
    <row r="518" spans="1:7" x14ac:dyDescent="0.3">
      <c r="A518" s="323" t="s">
        <v>30</v>
      </c>
      <c r="B518" s="324" t="s">
        <v>31</v>
      </c>
      <c r="C518" s="324"/>
      <c r="D518" s="324" t="s">
        <v>46</v>
      </c>
      <c r="E518" s="325" t="s">
        <v>310</v>
      </c>
      <c r="F518" s="325" t="s">
        <v>360</v>
      </c>
      <c r="G518" s="127"/>
    </row>
    <row r="519" spans="1:7" x14ac:dyDescent="0.3">
      <c r="A519" s="323"/>
      <c r="B519" s="41" t="s">
        <v>34</v>
      </c>
      <c r="C519" s="41" t="s">
        <v>33</v>
      </c>
      <c r="D519" s="324"/>
      <c r="E519" s="325"/>
      <c r="F519" s="325"/>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131">
        <f>IF(B528=0, -5, 0)</f>
        <v>0</v>
      </c>
      <c r="D528" s="174" t="s">
        <v>469</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
        <v>418</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93">
        <v>1</v>
      </c>
      <c r="E532" s="252"/>
      <c r="F532" s="253"/>
    </row>
    <row r="533" spans="1:7" x14ac:dyDescent="0.3">
      <c r="A533" s="5" t="s">
        <v>36</v>
      </c>
      <c r="B533" s="5"/>
      <c r="C533" s="5"/>
      <c r="D533" s="5">
        <f>SUM(B520:C532)</f>
        <v>14</v>
      </c>
    </row>
    <row r="534" spans="1:7" x14ac:dyDescent="0.3">
      <c r="A534" s="5" t="s">
        <v>35</v>
      </c>
      <c r="B534" s="132"/>
      <c r="C534" s="133"/>
      <c r="D534" s="134">
        <f>D533/(COUNT(B520:C532)*2)</f>
        <v>0.875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43152</v>
      </c>
      <c r="B537" s="124"/>
      <c r="C537" s="135"/>
      <c r="D537" s="124"/>
      <c r="G537" s="127"/>
    </row>
    <row r="538" spans="1:7" x14ac:dyDescent="0.3">
      <c r="A538" s="323" t="s">
        <v>30</v>
      </c>
      <c r="B538" s="324" t="s">
        <v>31</v>
      </c>
      <c r="C538" s="324"/>
      <c r="D538" s="324" t="s">
        <v>46</v>
      </c>
      <c r="E538" s="325" t="s">
        <v>310</v>
      </c>
      <c r="F538" s="325" t="s">
        <v>360</v>
      </c>
      <c r="G538" s="127"/>
    </row>
    <row r="539" spans="1:7" x14ac:dyDescent="0.3">
      <c r="A539" s="323"/>
      <c r="B539" s="41" t="s">
        <v>34</v>
      </c>
      <c r="C539" s="41" t="s">
        <v>33</v>
      </c>
      <c r="D539" s="324"/>
      <c r="E539" s="325"/>
      <c r="F539" s="325"/>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
        <v>418</v>
      </c>
      <c r="D542" s="95"/>
      <c r="E542" s="94"/>
      <c r="F542" s="204"/>
    </row>
    <row r="543" spans="1:7" ht="45" x14ac:dyDescent="0.3">
      <c r="A543" s="66" t="s">
        <v>249</v>
      </c>
      <c r="B543" s="280">
        <v>2</v>
      </c>
      <c r="C543" s="130"/>
      <c r="D543" s="293">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0.9285714285714286</v>
      </c>
    </row>
    <row r="548" spans="1:4" ht="22.5" x14ac:dyDescent="0.45">
      <c r="A548" s="35" t="s">
        <v>45</v>
      </c>
      <c r="B548" s="181"/>
      <c r="C548" s="182"/>
      <c r="D548" s="183">
        <f>SUM(D544,D533,D513,D502,D443,D390,D357,D45,D317,D265,D157,D480,D204,D102)</f>
        <v>492</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0.80130293159609123</v>
      </c>
    </row>
  </sheetData>
  <sheetProtection algorithmName="SHA-512" hashValue="WjKeU4NzNCra586uirSDh3+laEfb2ZttKc/dBMQNj/pxbFPdJ17ZbaNFhQBZCoskjDADihkon9f35f5VCJ3wDA==" saltValue="Zv6uRgDzRDOB9ej8ixFM1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20:B531 B509:B511 B39:B40 B53:B60 B65:B83 B29:B37 B110:B116 B95:B98 B121:B138 B88:B93 B149:B152 B165:B171 B143:B147 B196:B199 B212:B221 B226:B243 B176:B194 B257:B260 B273:B284 B248:B255 B309:B312 B325:B332 B289:B307 B350:B352 B365:B372 B337:B348 B384:B385 B398:B405 B410:B416 B421:B425 B377:B382 B436:B438 B451:B456 B430:B434 B472:B475 B461:B470 B488:B492 B496:B497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532 B41 B99 B153 B200 B261 B313 B353 B386 B439 B476 B498 B512 B543"/>
  </dataValidations>
  <pageMargins left="0.7" right="0.7" top="0.75" bottom="0.75" header="0.3" footer="0.3"/>
  <pageSetup paperSize="9" scale="35" orientation="portrait" r:id="rId1"/>
  <rowBreaks count="4" manualBreakCount="4">
    <brk id="85" max="6" man="1"/>
    <brk id="174" max="6" man="1"/>
    <brk id="267" max="6" man="1"/>
    <brk id="482"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G199"/>
  <sheetViews>
    <sheetView view="pageBreakPreview" zoomScale="84" zoomScaleNormal="90" zoomScaleSheetLayoutView="84" workbookViewId="0">
      <selection activeCell="F197" sqref="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0" t="s">
        <v>50</v>
      </c>
      <c r="B6" s="340"/>
      <c r="C6" s="340"/>
      <c r="D6" s="340"/>
      <c r="E6" s="340"/>
      <c r="F6" s="340"/>
      <c r="G6" s="125"/>
    </row>
    <row r="7" spans="1:7" s="12" customFormat="1" ht="21.75" customHeight="1" x14ac:dyDescent="0.45">
      <c r="A7" s="318" t="str">
        <f>'A1 Exploitation'!A8:F8</f>
        <v>Béja III</v>
      </c>
      <c r="B7" s="318"/>
      <c r="C7" s="318"/>
      <c r="D7" s="318"/>
      <c r="E7" s="318"/>
      <c r="F7" s="318"/>
      <c r="G7" s="125"/>
    </row>
    <row r="8" spans="1:7" s="12" customFormat="1" ht="24" x14ac:dyDescent="0.45">
      <c r="A8" s="14" t="s">
        <v>42</v>
      </c>
      <c r="B8" s="341" t="str">
        <f>'A1 Exploitation'!B9:F9</f>
        <v>Dr Mejed Heni - M. Souheil Draoui</v>
      </c>
      <c r="C8" s="341"/>
      <c r="D8" s="341"/>
      <c r="E8" s="341"/>
      <c r="F8" s="341"/>
      <c r="G8" s="125"/>
    </row>
    <row r="9" spans="1:7" s="12" customFormat="1" ht="24" x14ac:dyDescent="0.45">
      <c r="A9" s="15" t="s">
        <v>44</v>
      </c>
      <c r="B9" s="342" t="str">
        <f>'A1 Exploitation'!B10:F10</f>
        <v>M. Kais Mansour (DM) et les chefs rayons</v>
      </c>
      <c r="C9" s="342"/>
      <c r="D9" s="342"/>
      <c r="E9" s="342"/>
      <c r="F9" s="342"/>
      <c r="G9" s="125"/>
    </row>
    <row r="10" spans="1:7" s="12" customFormat="1" ht="24" x14ac:dyDescent="0.45">
      <c r="A10" s="14" t="s">
        <v>43</v>
      </c>
      <c r="B10" s="339">
        <f>'A1 Exploitation'!B11:F11</f>
        <v>43152</v>
      </c>
      <c r="C10" s="339"/>
      <c r="D10" s="339"/>
      <c r="E10" s="339"/>
      <c r="F10" s="339"/>
      <c r="G10" s="125"/>
    </row>
    <row r="11" spans="1:7" s="12" customFormat="1" ht="24" x14ac:dyDescent="0.45">
      <c r="A11" s="14" t="s">
        <v>294</v>
      </c>
      <c r="B11" s="343">
        <f>D199</f>
        <v>0.93805309734513276</v>
      </c>
      <c r="C11" s="343"/>
      <c r="D11" s="343"/>
      <c r="E11" s="343"/>
      <c r="F11" s="343"/>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9" t="s">
        <v>36</v>
      </c>
      <c r="B22" s="350"/>
      <c r="C22" s="351"/>
      <c r="D22" s="250">
        <f>SUM(B17:C21)</f>
        <v>10</v>
      </c>
    </row>
    <row r="23" spans="1:7" x14ac:dyDescent="0.3">
      <c r="A23" s="344" t="s">
        <v>295</v>
      </c>
      <c r="B23" s="345"/>
      <c r="C23" s="346"/>
      <c r="D23" s="33">
        <f>D22/(COUNT(B17:C21)*2)</f>
        <v>1</v>
      </c>
    </row>
    <row r="24" spans="1:7" s="22" customFormat="1" x14ac:dyDescent="0.3">
      <c r="A24" s="26"/>
      <c r="B24" s="27"/>
      <c r="C24" s="27"/>
      <c r="D24" s="28"/>
      <c r="G24" s="126"/>
    </row>
    <row r="25" spans="1:7" ht="19.5" x14ac:dyDescent="0.4">
      <c r="A25" s="352" t="s">
        <v>4</v>
      </c>
      <c r="B25" s="353"/>
      <c r="C25" s="353"/>
      <c r="D25" s="353"/>
      <c r="E25" s="353"/>
      <c r="F25" s="35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4" t="s">
        <v>36</v>
      </c>
      <c r="B33" s="345"/>
      <c r="C33" s="346"/>
      <c r="D33" s="248">
        <f>SUM(B26:C32)</f>
        <v>14</v>
      </c>
    </row>
    <row r="34" spans="1:7" x14ac:dyDescent="0.3">
      <c r="A34" s="344" t="s">
        <v>295</v>
      </c>
      <c r="B34" s="345"/>
      <c r="C34" s="346"/>
      <c r="D34" s="33">
        <f>D33/(COUNT(B26:C32)*2)</f>
        <v>1</v>
      </c>
    </row>
    <row r="35" spans="1:7" s="22" customFormat="1" x14ac:dyDescent="0.3">
      <c r="A35" s="26"/>
      <c r="B35" s="27"/>
      <c r="C35" s="27"/>
      <c r="D35" s="28"/>
      <c r="G35" s="126"/>
    </row>
    <row r="36" spans="1:7" s="22" customFormat="1" ht="19.5" x14ac:dyDescent="0.4">
      <c r="A36" s="352" t="s">
        <v>219</v>
      </c>
      <c r="B36" s="353"/>
      <c r="C36" s="353"/>
      <c r="D36" s="353"/>
      <c r="E36" s="353"/>
      <c r="F36" s="35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4" t="s">
        <v>36</v>
      </c>
      <c r="B42" s="345"/>
      <c r="C42" s="346"/>
      <c r="D42" s="248">
        <f>SUM(B37:C41)</f>
        <v>10</v>
      </c>
      <c r="E42" s="13"/>
      <c r="F42" s="13"/>
      <c r="G42" s="126"/>
    </row>
    <row r="43" spans="1:7" s="22" customFormat="1" x14ac:dyDescent="0.3">
      <c r="A43" s="344" t="s">
        <v>295</v>
      </c>
      <c r="B43" s="345"/>
      <c r="C43" s="346"/>
      <c r="D43" s="33">
        <f>D42/(COUNT(B37:C41)*2)</f>
        <v>1</v>
      </c>
      <c r="E43" s="13"/>
      <c r="F43" s="13"/>
      <c r="G43" s="126"/>
    </row>
    <row r="44" spans="1:7" s="22" customFormat="1" x14ac:dyDescent="0.3">
      <c r="A44" s="47"/>
      <c r="B44" s="48"/>
      <c r="C44" s="48"/>
      <c r="D44" s="49"/>
      <c r="G44" s="126"/>
    </row>
    <row r="45" spans="1:7" ht="19.5" x14ac:dyDescent="0.4">
      <c r="A45" s="354" t="s">
        <v>21</v>
      </c>
      <c r="B45" s="355"/>
      <c r="C45" s="355"/>
      <c r="D45" s="355"/>
      <c r="E45" s="355"/>
      <c r="F45" s="355"/>
    </row>
    <row r="46" spans="1:7" x14ac:dyDescent="0.3">
      <c r="A46" s="17" t="s">
        <v>270</v>
      </c>
      <c r="B46" s="94">
        <v>1</v>
      </c>
      <c r="C46" s="94"/>
      <c r="D46" s="98" t="s">
        <v>470</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t="s">
        <v>32</v>
      </c>
      <c r="C50" s="94"/>
      <c r="D50" s="95"/>
      <c r="E50" s="94"/>
      <c r="F50" s="94"/>
    </row>
    <row r="51" spans="1:7" ht="31.5" x14ac:dyDescent="0.35">
      <c r="A51" s="40" t="s">
        <v>296</v>
      </c>
      <c r="B51" s="94">
        <v>1</v>
      </c>
      <c r="C51" s="120" t="str">
        <f>IF(B51=0, -5, "0")</f>
        <v>0</v>
      </c>
      <c r="D51" s="98" t="s">
        <v>471</v>
      </c>
      <c r="E51" s="94"/>
      <c r="F51" s="94" t="s">
        <v>357</v>
      </c>
    </row>
    <row r="52" spans="1:7" x14ac:dyDescent="0.3">
      <c r="A52" s="344" t="s">
        <v>36</v>
      </c>
      <c r="B52" s="345"/>
      <c r="C52" s="346"/>
      <c r="D52" s="248">
        <f>SUM(B46:C51)</f>
        <v>8</v>
      </c>
    </row>
    <row r="53" spans="1:7" x14ac:dyDescent="0.3">
      <c r="A53" s="344" t="s">
        <v>295</v>
      </c>
      <c r="B53" s="345"/>
      <c r="C53" s="346"/>
      <c r="D53" s="33">
        <f>D52/(COUNT(B46:C51)*2)</f>
        <v>0.8</v>
      </c>
    </row>
    <row r="54" spans="1:7" s="22" customFormat="1" x14ac:dyDescent="0.3">
      <c r="A54" s="26"/>
      <c r="B54" s="27"/>
      <c r="C54" s="27"/>
      <c r="D54" s="28"/>
      <c r="G54" s="126"/>
    </row>
    <row r="55" spans="1:7" ht="19.5" x14ac:dyDescent="0.4">
      <c r="A55" s="352" t="s">
        <v>8</v>
      </c>
      <c r="B55" s="353"/>
      <c r="C55" s="353"/>
      <c r="D55" s="353"/>
      <c r="E55" s="353"/>
      <c r="F55" s="353"/>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472</v>
      </c>
      <c r="E60" s="94"/>
      <c r="F60" s="94"/>
    </row>
    <row r="61" spans="1:7" ht="33.75" x14ac:dyDescent="0.35">
      <c r="A61" s="40" t="s">
        <v>297</v>
      </c>
      <c r="B61" s="94">
        <v>1</v>
      </c>
      <c r="C61" s="120" t="str">
        <f>IF(B61=0, -5, "0")</f>
        <v>0</v>
      </c>
      <c r="D61" s="95" t="s">
        <v>473</v>
      </c>
      <c r="E61" s="94"/>
      <c r="F61" s="94" t="s">
        <v>356</v>
      </c>
    </row>
    <row r="62" spans="1:7" x14ac:dyDescent="0.3">
      <c r="A62" s="17" t="s">
        <v>293</v>
      </c>
      <c r="B62" s="94">
        <v>2</v>
      </c>
      <c r="C62" s="94"/>
      <c r="D62" s="98"/>
      <c r="E62" s="94"/>
      <c r="F62" s="94"/>
    </row>
    <row r="63" spans="1:7" x14ac:dyDescent="0.3">
      <c r="A63" s="344" t="s">
        <v>36</v>
      </c>
      <c r="B63" s="345"/>
      <c r="C63" s="346"/>
      <c r="D63" s="248">
        <f>SUM(B56:C62)</f>
        <v>13</v>
      </c>
    </row>
    <row r="64" spans="1:7" x14ac:dyDescent="0.3">
      <c r="A64" s="344" t="s">
        <v>295</v>
      </c>
      <c r="B64" s="345"/>
      <c r="C64" s="346"/>
      <c r="D64" s="33">
        <f>D63/(COUNT(B56:C62)*2)</f>
        <v>0.9285714285714286</v>
      </c>
    </row>
    <row r="65" spans="1:7" s="22" customFormat="1" x14ac:dyDescent="0.3">
      <c r="A65" s="26"/>
      <c r="B65" s="27"/>
      <c r="C65" s="27"/>
      <c r="D65" s="28"/>
      <c r="G65" s="126"/>
    </row>
    <row r="66" spans="1:7" ht="19.5" x14ac:dyDescent="0.4">
      <c r="A66" s="352" t="s">
        <v>130</v>
      </c>
      <c r="B66" s="353"/>
      <c r="C66" s="353"/>
      <c r="D66" s="353"/>
      <c r="E66" s="353"/>
      <c r="F66" s="353"/>
    </row>
    <row r="67" spans="1:7" ht="19.5" x14ac:dyDescent="0.4">
      <c r="A67" s="17" t="s">
        <v>271</v>
      </c>
      <c r="B67" s="100">
        <v>1</v>
      </c>
      <c r="C67" s="101"/>
      <c r="D67" s="102"/>
      <c r="E67" s="102"/>
      <c r="F67" s="94"/>
    </row>
    <row r="68" spans="1:7" ht="19.5" x14ac:dyDescent="0.4">
      <c r="A68" s="17" t="s">
        <v>272</v>
      </c>
      <c r="B68" s="100">
        <v>2</v>
      </c>
      <c r="C68" s="101"/>
      <c r="D68" s="95"/>
      <c r="E68" s="102"/>
      <c r="F68" s="94"/>
    </row>
    <row r="69" spans="1:7" ht="32.25" x14ac:dyDescent="0.4">
      <c r="A69" s="17" t="s">
        <v>293</v>
      </c>
      <c r="B69" s="100">
        <v>2</v>
      </c>
      <c r="C69" s="101"/>
      <c r="D69" s="103" t="s">
        <v>474</v>
      </c>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4" t="s">
        <v>36</v>
      </c>
      <c r="B84" s="345"/>
      <c r="C84" s="346"/>
      <c r="D84" s="248">
        <f>SUM(B67:C83)</f>
        <v>27</v>
      </c>
    </row>
    <row r="85" spans="1:7" x14ac:dyDescent="0.3">
      <c r="A85" s="344" t="s">
        <v>295</v>
      </c>
      <c r="B85" s="345"/>
      <c r="C85" s="346"/>
      <c r="D85" s="33">
        <f>D84/(COUNT(B67:C83)*2)</f>
        <v>0.9642857142857143</v>
      </c>
    </row>
    <row r="86" spans="1:7" s="22" customFormat="1" x14ac:dyDescent="0.3">
      <c r="A86" s="26"/>
      <c r="B86" s="27"/>
      <c r="C86" s="27"/>
      <c r="D86" s="28"/>
      <c r="G86" s="126"/>
    </row>
    <row r="87" spans="1:7" ht="19.5" x14ac:dyDescent="0.4">
      <c r="A87" s="352" t="s">
        <v>211</v>
      </c>
      <c r="B87" s="353"/>
      <c r="C87" s="353"/>
      <c r="D87" s="353"/>
      <c r="E87" s="353"/>
      <c r="F87" s="353"/>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49.5" x14ac:dyDescent="0.3">
      <c r="A97" s="25" t="s">
        <v>283</v>
      </c>
      <c r="B97" s="110">
        <v>1</v>
      </c>
      <c r="C97" s="94"/>
      <c r="D97" s="95" t="s">
        <v>475</v>
      </c>
      <c r="E97" s="94"/>
      <c r="F97" s="94" t="s">
        <v>356</v>
      </c>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4" t="s">
        <v>36</v>
      </c>
      <c r="B102" s="345"/>
      <c r="C102" s="346"/>
      <c r="D102" s="248">
        <f>SUM(B88:C101)</f>
        <v>27</v>
      </c>
    </row>
    <row r="103" spans="1:7" x14ac:dyDescent="0.3">
      <c r="A103" s="344" t="s">
        <v>295</v>
      </c>
      <c r="B103" s="345"/>
      <c r="C103" s="346"/>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2" t="s">
        <v>212</v>
      </c>
      <c r="B106" s="353"/>
      <c r="C106" s="353"/>
      <c r="D106" s="353"/>
      <c r="E106" s="353"/>
      <c r="F106" s="353"/>
      <c r="G106" s="126"/>
    </row>
    <row r="107" spans="1:7" s="22" customFormat="1" ht="34.5" x14ac:dyDescent="0.4">
      <c r="A107" s="50" t="s">
        <v>274</v>
      </c>
      <c r="B107" s="110">
        <v>2</v>
      </c>
      <c r="C107" s="101"/>
      <c r="D107" s="107"/>
      <c r="E107" s="94"/>
      <c r="F107" s="94"/>
      <c r="G107" s="126"/>
    </row>
    <row r="108" spans="1:7" s="22" customFormat="1" ht="67.5" x14ac:dyDescent="0.4">
      <c r="A108" s="17" t="s">
        <v>184</v>
      </c>
      <c r="B108" s="110">
        <v>0</v>
      </c>
      <c r="C108" s="101"/>
      <c r="D108" s="107" t="s">
        <v>476</v>
      </c>
      <c r="E108" s="95" t="s">
        <v>477</v>
      </c>
      <c r="F108" s="94" t="s">
        <v>356</v>
      </c>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4" t="s">
        <v>36</v>
      </c>
      <c r="B118" s="345"/>
      <c r="C118" s="346"/>
      <c r="D118" s="248">
        <f>SUM(B107:C117)</f>
        <v>20</v>
      </c>
      <c r="E118" s="13"/>
      <c r="F118" s="13"/>
      <c r="G118" s="126"/>
    </row>
    <row r="119" spans="1:7" s="22" customFormat="1" x14ac:dyDescent="0.3">
      <c r="A119" s="344" t="s">
        <v>295</v>
      </c>
      <c r="B119" s="345"/>
      <c r="C119" s="346"/>
      <c r="D119" s="33">
        <f>D118/(COUNT(B107:C117)*2)</f>
        <v>0.90909090909090906</v>
      </c>
      <c r="E119" s="13"/>
      <c r="F119" s="13"/>
      <c r="G119" s="126"/>
    </row>
    <row r="120" spans="1:7" s="22" customFormat="1" x14ac:dyDescent="0.3">
      <c r="A120" s="26"/>
      <c r="B120" s="27"/>
      <c r="C120" s="27"/>
      <c r="D120" s="28"/>
      <c r="G120" s="126"/>
    </row>
    <row r="121" spans="1:7" ht="19.5" x14ac:dyDescent="0.4">
      <c r="A121" s="352" t="s">
        <v>185</v>
      </c>
      <c r="B121" s="353"/>
      <c r="C121" s="353"/>
      <c r="D121" s="353"/>
      <c r="E121" s="353"/>
      <c r="F121" s="353"/>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34.5" x14ac:dyDescent="0.4">
      <c r="A124" s="17" t="s">
        <v>293</v>
      </c>
      <c r="B124" s="111">
        <v>1</v>
      </c>
      <c r="C124" s="101"/>
      <c r="D124" s="95" t="s">
        <v>478</v>
      </c>
      <c r="E124" s="95"/>
      <c r="F124" s="94" t="s">
        <v>356</v>
      </c>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4" t="s">
        <v>36</v>
      </c>
      <c r="B133" s="345"/>
      <c r="C133" s="346"/>
      <c r="D133" s="248">
        <f>SUM(B122:C132)</f>
        <v>21</v>
      </c>
    </row>
    <row r="134" spans="1:7" x14ac:dyDescent="0.3">
      <c r="A134" s="344" t="s">
        <v>295</v>
      </c>
      <c r="B134" s="345"/>
      <c r="C134" s="346"/>
      <c r="D134" s="32">
        <f>D133/(COUNT(B122:C132)*2)</f>
        <v>0.95454545454545459</v>
      </c>
    </row>
    <row r="135" spans="1:7" s="22" customFormat="1" x14ac:dyDescent="0.3">
      <c r="A135" s="26"/>
      <c r="B135" s="27"/>
      <c r="C135" s="27"/>
      <c r="D135" s="31"/>
      <c r="G135" s="126"/>
    </row>
    <row r="136" spans="1:7" ht="19.5" x14ac:dyDescent="0.4">
      <c r="A136" s="352" t="s">
        <v>71</v>
      </c>
      <c r="B136" s="353"/>
      <c r="C136" s="353"/>
      <c r="D136" s="353"/>
      <c r="E136" s="353"/>
      <c r="F136" s="353"/>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49.5" x14ac:dyDescent="0.3">
      <c r="A140" s="52" t="s">
        <v>278</v>
      </c>
      <c r="B140" s="110">
        <v>0</v>
      </c>
      <c r="C140" s="95"/>
      <c r="D140" s="129" t="s">
        <v>479</v>
      </c>
      <c r="E140" s="95" t="s">
        <v>480</v>
      </c>
      <c r="F140" s="94" t="s">
        <v>357</v>
      </c>
    </row>
    <row r="141" spans="1:7" s="22" customFormat="1" x14ac:dyDescent="0.3">
      <c r="A141" s="21" t="s">
        <v>303</v>
      </c>
      <c r="B141" s="110">
        <v>2</v>
      </c>
      <c r="C141" s="116"/>
      <c r="D141" s="11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4" t="s">
        <v>36</v>
      </c>
      <c r="B149" s="345"/>
      <c r="C149" s="346"/>
      <c r="D149" s="248">
        <f>SUM(B137:C148)</f>
        <v>22</v>
      </c>
    </row>
    <row r="150" spans="1:7" x14ac:dyDescent="0.3">
      <c r="A150" s="344" t="s">
        <v>295</v>
      </c>
      <c r="B150" s="345"/>
      <c r="C150" s="346"/>
      <c r="D150" s="33">
        <f>D149/(COUNT(B137:C148)*2)</f>
        <v>0.91666666666666663</v>
      </c>
    </row>
    <row r="151" spans="1:7" s="22" customFormat="1" x14ac:dyDescent="0.3">
      <c r="A151" s="26"/>
      <c r="B151" s="27"/>
      <c r="C151" s="27"/>
      <c r="D151" s="28"/>
      <c r="G151" s="126"/>
    </row>
    <row r="152" spans="1:7" ht="19.5" x14ac:dyDescent="0.4">
      <c r="A152" s="352" t="s">
        <v>217</v>
      </c>
      <c r="B152" s="353"/>
      <c r="C152" s="353"/>
      <c r="D152" s="353"/>
      <c r="E152" s="353"/>
      <c r="F152" s="353"/>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481</v>
      </c>
      <c r="E156" s="94"/>
      <c r="F156" s="94" t="s">
        <v>356</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4" t="s">
        <v>36</v>
      </c>
      <c r="B161" s="350"/>
      <c r="C161" s="351"/>
      <c r="D161" s="250">
        <f>SUM(B153:C160)</f>
        <v>15</v>
      </c>
    </row>
    <row r="162" spans="1:7" x14ac:dyDescent="0.3">
      <c r="A162" s="344" t="s">
        <v>295</v>
      </c>
      <c r="B162" s="345"/>
      <c r="C162" s="346"/>
      <c r="D162" s="33">
        <f>D161/(COUNT(B153:C160)*2)</f>
        <v>0.9375</v>
      </c>
    </row>
    <row r="163" spans="1:7" s="22" customFormat="1" x14ac:dyDescent="0.3">
      <c r="A163" s="26"/>
      <c r="B163" s="27"/>
      <c r="C163" s="29"/>
      <c r="D163" s="30"/>
      <c r="G163" s="126"/>
    </row>
    <row r="164" spans="1:7" ht="19.5" x14ac:dyDescent="0.4">
      <c r="A164" s="352" t="s">
        <v>77</v>
      </c>
      <c r="B164" s="353"/>
      <c r="C164" s="353"/>
      <c r="D164" s="353"/>
      <c r="E164" s="353"/>
      <c r="F164" s="353"/>
    </row>
    <row r="165" spans="1:7" ht="18" x14ac:dyDescent="0.35">
      <c r="A165" s="40" t="s">
        <v>286</v>
      </c>
      <c r="B165" s="94" t="s">
        <v>32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4" t="s">
        <v>36</v>
      </c>
      <c r="B169" s="345"/>
      <c r="C169" s="346"/>
      <c r="D169" s="248">
        <f>SUM(B165:C168)</f>
        <v>6</v>
      </c>
    </row>
    <row r="170" spans="1:7" x14ac:dyDescent="0.3">
      <c r="A170" s="344" t="s">
        <v>295</v>
      </c>
      <c r="B170" s="345"/>
      <c r="C170" s="346"/>
      <c r="D170" s="33">
        <f>D169/(COUNT(B165:C168)*2)</f>
        <v>1</v>
      </c>
    </row>
    <row r="171" spans="1:7" s="22" customFormat="1" x14ac:dyDescent="0.3">
      <c r="A171" s="26"/>
      <c r="B171" s="27"/>
      <c r="C171" s="27"/>
      <c r="D171" s="28"/>
      <c r="G171" s="126"/>
    </row>
    <row r="172" spans="1:7" ht="19.5" x14ac:dyDescent="0.4">
      <c r="A172" s="356" t="s">
        <v>17</v>
      </c>
      <c r="B172" s="357"/>
      <c r="C172" s="357"/>
      <c r="D172" s="357"/>
      <c r="E172" s="357"/>
      <c r="F172" s="357"/>
    </row>
    <row r="173" spans="1:7" ht="99" x14ac:dyDescent="0.3">
      <c r="A173" s="20" t="s">
        <v>180</v>
      </c>
      <c r="B173" s="94">
        <v>0</v>
      </c>
      <c r="C173" s="94"/>
      <c r="D173" s="297" t="s">
        <v>482</v>
      </c>
      <c r="E173" s="95" t="s">
        <v>483</v>
      </c>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4" t="s">
        <v>36</v>
      </c>
      <c r="B177" s="345"/>
      <c r="C177" s="346"/>
      <c r="D177" s="248">
        <f>SUM(B173:C176)</f>
        <v>6</v>
      </c>
    </row>
    <row r="178" spans="1:7" x14ac:dyDescent="0.3">
      <c r="A178" s="344" t="s">
        <v>295</v>
      </c>
      <c r="B178" s="345"/>
      <c r="C178" s="346"/>
      <c r="D178" s="33">
        <f>D177/(COUNT(B173:C176)*2)</f>
        <v>0.75</v>
      </c>
    </row>
    <row r="179" spans="1:7" s="22" customFormat="1" x14ac:dyDescent="0.3">
      <c r="A179" s="26"/>
      <c r="B179" s="27"/>
      <c r="C179" s="27"/>
      <c r="D179" s="28"/>
      <c r="G179" s="126"/>
    </row>
    <row r="180" spans="1:7" ht="19.5" x14ac:dyDescent="0.4">
      <c r="A180" s="352" t="s">
        <v>78</v>
      </c>
      <c r="B180" s="353"/>
      <c r="C180" s="353"/>
      <c r="D180" s="353"/>
      <c r="E180" s="353"/>
      <c r="F180" s="353"/>
    </row>
    <row r="181" spans="1:7" x14ac:dyDescent="0.3">
      <c r="A181" s="44" t="s">
        <v>315</v>
      </c>
      <c r="B181" s="94">
        <v>2</v>
      </c>
      <c r="C181" s="94"/>
      <c r="D181" s="95"/>
      <c r="E181" s="95"/>
      <c r="F181" s="94"/>
    </row>
    <row r="182" spans="1:7" x14ac:dyDescent="0.3">
      <c r="A182" s="52" t="s">
        <v>220</v>
      </c>
      <c r="B182" s="94">
        <v>1</v>
      </c>
      <c r="C182" s="94"/>
      <c r="D182" s="95" t="s">
        <v>484</v>
      </c>
      <c r="E182" s="69"/>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4" t="s">
        <v>36</v>
      </c>
      <c r="B186" s="345"/>
      <c r="C186" s="346"/>
      <c r="D186" s="248">
        <f>SUM(B181:C185)</f>
        <v>9</v>
      </c>
    </row>
    <row r="187" spans="1:7" x14ac:dyDescent="0.3">
      <c r="A187" s="344" t="s">
        <v>295</v>
      </c>
      <c r="B187" s="345"/>
      <c r="C187" s="346"/>
      <c r="D187" s="33">
        <f>D186/(COUNT(B181:C185)*2)</f>
        <v>0.9</v>
      </c>
    </row>
    <row r="188" spans="1:7" s="22" customFormat="1" x14ac:dyDescent="0.3">
      <c r="A188" s="26"/>
      <c r="B188" s="27"/>
      <c r="C188" s="27"/>
      <c r="D188" s="28"/>
      <c r="G188" s="126"/>
    </row>
    <row r="189" spans="1:7" ht="19.5" x14ac:dyDescent="0.4">
      <c r="A189" s="352" t="s">
        <v>216</v>
      </c>
      <c r="B189" s="353"/>
      <c r="C189" s="353"/>
      <c r="D189" s="353"/>
      <c r="E189" s="353"/>
      <c r="F189" s="353"/>
    </row>
    <row r="190" spans="1:7" x14ac:dyDescent="0.3">
      <c r="A190" s="44" t="s">
        <v>371</v>
      </c>
      <c r="B190" s="94" t="s">
        <v>32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44" t="s">
        <v>36</v>
      </c>
      <c r="B194" s="345"/>
      <c r="C194" s="346"/>
      <c r="D194" s="54">
        <f>SUM(B190:C193)</f>
        <v>4</v>
      </c>
    </row>
    <row r="195" spans="1:6" x14ac:dyDescent="0.3">
      <c r="A195" s="344" t="s">
        <v>295</v>
      </c>
      <c r="B195" s="345"/>
      <c r="C195" s="346"/>
      <c r="D195" s="33">
        <f>D194/(COUNT(B190:C193)*2)</f>
        <v>1</v>
      </c>
    </row>
    <row r="197" spans="1:6" ht="18" x14ac:dyDescent="0.35">
      <c r="A197" s="64" t="s">
        <v>246</v>
      </c>
      <c r="B197" s="63"/>
      <c r="C197" s="63"/>
      <c r="D197" s="298">
        <v>0.88</v>
      </c>
      <c r="E197" s="287"/>
      <c r="F197" s="288"/>
    </row>
    <row r="198" spans="1:6" ht="22.5" x14ac:dyDescent="0.3">
      <c r="A198" s="35" t="s">
        <v>322</v>
      </c>
      <c r="B198" s="36"/>
      <c r="C198" s="37"/>
      <c r="D198" s="38">
        <f>SUM(D194,D186,D177,D169,D161,D63,D52,D33,D22,D118,D149,D133,D102,D84,D42)</f>
        <v>212</v>
      </c>
    </row>
    <row r="199" spans="1:6" ht="22.5" x14ac:dyDescent="0.3">
      <c r="A199" s="35" t="s">
        <v>323</v>
      </c>
      <c r="B199" s="36"/>
      <c r="C199" s="37"/>
      <c r="D199" s="39">
        <f>D198/(COUNT(B190:C193,B181:C185,B173:C176,B165:C168,B153:C160,B56:C62,B46:C51,B26:C32,B17:C21,B107:C117,B137:C148,B122:C132,B88:C101,B67:C83,B37:C41)*2)</f>
        <v>0.93805309734513276</v>
      </c>
    </row>
  </sheetData>
  <sheetProtection algorithmName="SHA-512" hashValue="8NHaG8Vikl8Q58PxhBpwbRnVO1ZMzzevhlhIMXc//xkCbvrCHx4LIQh3pYNph1nnwjcfIRvY6LHuvwBlKiKzpw==" saltValue="RSCFXNZfySfx3opAeHNxo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137:B148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9" orientation="portrait" r:id="rId1"/>
  <rowBreaks count="2" manualBreakCount="2">
    <brk id="65" max="5" man="1"/>
    <brk id="134"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XFB549"/>
  <sheetViews>
    <sheetView view="pageBreakPreview" topLeftCell="A4" zoomScale="80" zoomScaleNormal="100" zoomScaleSheetLayoutView="80" workbookViewId="0">
      <selection activeCell="B520" sqref="B520:B532"/>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7" t="s">
        <v>179</v>
      </c>
      <c r="B7" s="317"/>
      <c r="C7" s="317"/>
      <c r="D7" s="317"/>
      <c r="E7" s="317"/>
      <c r="F7" s="317"/>
      <c r="G7" s="125"/>
    </row>
    <row r="8" spans="1:7" ht="29.25" x14ac:dyDescent="0.45">
      <c r="A8" s="318" t="str">
        <f>'Page de garde'!D18</f>
        <v>Béja III</v>
      </c>
      <c r="B8" s="318"/>
      <c r="C8" s="318"/>
      <c r="D8" s="318"/>
      <c r="E8" s="318"/>
      <c r="F8" s="318"/>
      <c r="G8" s="125"/>
    </row>
    <row r="9" spans="1:7" ht="24" x14ac:dyDescent="0.45">
      <c r="A9" s="14" t="s">
        <v>42</v>
      </c>
      <c r="B9" s="319" t="s">
        <v>485</v>
      </c>
      <c r="C9" s="319"/>
      <c r="D9" s="319"/>
      <c r="E9" s="319"/>
      <c r="F9" s="319"/>
      <c r="G9" s="125"/>
    </row>
    <row r="10" spans="1:7" ht="24" x14ac:dyDescent="0.45">
      <c r="A10" s="15" t="s">
        <v>44</v>
      </c>
      <c r="B10" s="320" t="s">
        <v>486</v>
      </c>
      <c r="C10" s="320"/>
      <c r="D10" s="320"/>
      <c r="E10" s="320"/>
      <c r="F10" s="320"/>
      <c r="G10" s="125"/>
    </row>
    <row r="11" spans="1:7" ht="24" x14ac:dyDescent="0.45">
      <c r="A11" s="14" t="s">
        <v>43</v>
      </c>
      <c r="B11" s="315">
        <v>43220</v>
      </c>
      <c r="C11" s="315"/>
      <c r="D11" s="315"/>
      <c r="E11" s="315"/>
      <c r="F11" s="315"/>
      <c r="G11" s="125"/>
    </row>
    <row r="12" spans="1:7" ht="24" x14ac:dyDescent="0.45">
      <c r="A12" s="14" t="s">
        <v>239</v>
      </c>
      <c r="B12" s="321">
        <f>D549</f>
        <v>0.81622516556291391</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43220</v>
      </c>
      <c r="B16" s="188"/>
      <c r="C16" s="188"/>
      <c r="D16" s="188"/>
      <c r="E16" s="188"/>
      <c r="F16" s="202"/>
    </row>
    <row r="17" spans="1:8" ht="16.5" customHeight="1" x14ac:dyDescent="0.3">
      <c r="A17" s="323" t="s">
        <v>30</v>
      </c>
      <c r="B17" s="324" t="s">
        <v>31</v>
      </c>
      <c r="C17" s="324"/>
      <c r="D17" s="324" t="s">
        <v>46</v>
      </c>
      <c r="E17" s="325" t="s">
        <v>310</v>
      </c>
      <c r="F17" s="325" t="s">
        <v>358</v>
      </c>
    </row>
    <row r="18" spans="1:8" ht="16.5" customHeight="1" x14ac:dyDescent="0.3">
      <c r="A18" s="323"/>
      <c r="B18" s="41" t="s">
        <v>34</v>
      </c>
      <c r="C18" s="41" t="s">
        <v>33</v>
      </c>
      <c r="D18" s="324"/>
      <c r="E18" s="325"/>
      <c r="F18" s="32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t="s">
        <v>356</v>
      </c>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99">
        <f>IFERROR(E41/F41,"N.A")</f>
        <v>1</v>
      </c>
      <c r="E41" s="282">
        <f>COUNTIF('A1 Exploitation'!F21:F40,"ok")</f>
        <v>2</v>
      </c>
      <c r="F41" s="283">
        <f>COUNTA('A1 Exploitation'!F21:F40)</f>
        <v>2</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43220</v>
      </c>
      <c r="B49" s="124"/>
      <c r="C49" s="135"/>
      <c r="D49" s="124"/>
    </row>
    <row r="50" spans="1:7" x14ac:dyDescent="0.3">
      <c r="A50" s="323" t="s">
        <v>30</v>
      </c>
      <c r="B50" s="324" t="s">
        <v>31</v>
      </c>
      <c r="C50" s="324"/>
      <c r="D50" s="324" t="s">
        <v>46</v>
      </c>
      <c r="E50" s="325" t="s">
        <v>310</v>
      </c>
      <c r="F50" s="325" t="s">
        <v>360</v>
      </c>
      <c r="G50" s="127"/>
    </row>
    <row r="51" spans="1:7" x14ac:dyDescent="0.3">
      <c r="A51" s="323"/>
      <c r="B51" s="41" t="s">
        <v>34</v>
      </c>
      <c r="C51" s="41" t="s">
        <v>33</v>
      </c>
      <c r="D51" s="324"/>
      <c r="E51" s="325"/>
      <c r="F51" s="325"/>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t="s">
        <v>32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12</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33" x14ac:dyDescent="0.3">
      <c r="A74" s="209" t="s">
        <v>393</v>
      </c>
      <c r="B74" s="130">
        <v>2</v>
      </c>
      <c r="C74" s="150" t="str">
        <f>IF(B74=0, -5, "0")</f>
        <v>0</v>
      </c>
      <c r="D74" s="292" t="s">
        <v>540</v>
      </c>
      <c r="E74" s="116"/>
      <c r="F74" s="204" t="s">
        <v>356</v>
      </c>
      <c r="G74" s="214"/>
    </row>
    <row r="75" spans="1:7" s="112" customFormat="1" x14ac:dyDescent="0.3">
      <c r="A75" s="70" t="s">
        <v>251</v>
      </c>
      <c r="B75" s="130">
        <v>2</v>
      </c>
      <c r="C75" s="131"/>
      <c r="D75" s="151"/>
      <c r="E75" s="106"/>
      <c r="F75" s="204"/>
      <c r="G75" s="214"/>
    </row>
    <row r="76" spans="1:7" s="112" customFormat="1" ht="33" x14ac:dyDescent="0.3">
      <c r="A76" s="70" t="s">
        <v>156</v>
      </c>
      <c r="B76" s="130">
        <v>1</v>
      </c>
      <c r="C76" s="131"/>
      <c r="D76" s="138" t="s">
        <v>515</v>
      </c>
      <c r="E76" s="106"/>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t="s">
        <v>32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0.9642857142857143</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66" x14ac:dyDescent="0.3">
      <c r="A92" s="70" t="s">
        <v>384</v>
      </c>
      <c r="B92" s="130">
        <v>1</v>
      </c>
      <c r="C92" s="218"/>
      <c r="D92" s="147" t="s">
        <v>526</v>
      </c>
      <c r="E92" s="106"/>
      <c r="F92" s="204" t="s">
        <v>356</v>
      </c>
    </row>
    <row r="93" spans="1:7" ht="30"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x14ac:dyDescent="0.3">
      <c r="A96" s="55" t="s">
        <v>527</v>
      </c>
      <c r="B96" s="130">
        <v>2</v>
      </c>
      <c r="C96" s="213"/>
      <c r="D96" s="223"/>
      <c r="E96" s="106"/>
      <c r="F96" s="204"/>
      <c r="G96" s="127"/>
    </row>
    <row r="97" spans="1:7" s="112" customFormat="1" ht="31.5" customHeight="1" x14ac:dyDescent="0.3">
      <c r="A97" s="219" t="s">
        <v>528</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COUNTIF('A1 Exploitation'!F53:F98,"ok")</f>
        <v>6</v>
      </c>
      <c r="F99" s="283">
        <f>COUNTA('A1 Exploitation'!F53:F98)</f>
        <v>6</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60</v>
      </c>
    </row>
    <row r="103" spans="1:7" ht="18" x14ac:dyDescent="0.35">
      <c r="A103" s="42" t="s">
        <v>199</v>
      </c>
      <c r="B103" s="152"/>
      <c r="C103" s="153"/>
      <c r="D103" s="144">
        <f>D102/(COUNT(B88:C93,B53:C60,B65:C83,B95:C99)*2)</f>
        <v>0.967741935483871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43220</v>
      </c>
      <c r="B106" s="124"/>
      <c r="C106" s="135"/>
      <c r="D106" s="124"/>
    </row>
    <row r="107" spans="1:7" x14ac:dyDescent="0.3">
      <c r="A107" s="323" t="s">
        <v>30</v>
      </c>
      <c r="B107" s="324" t="s">
        <v>31</v>
      </c>
      <c r="C107" s="324"/>
      <c r="D107" s="324" t="s">
        <v>46</v>
      </c>
      <c r="E107" s="325" t="s">
        <v>310</v>
      </c>
      <c r="F107" s="325" t="s">
        <v>360</v>
      </c>
    </row>
    <row r="108" spans="1:7" x14ac:dyDescent="0.3">
      <c r="A108" s="323"/>
      <c r="B108" s="41" t="s">
        <v>34</v>
      </c>
      <c r="C108" s="41" t="s">
        <v>33</v>
      </c>
      <c r="D108" s="324"/>
      <c r="E108" s="325"/>
      <c r="F108" s="32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90" customHeight="1" x14ac:dyDescent="0.35">
      <c r="A115" s="260" t="s">
        <v>55</v>
      </c>
      <c r="B115" s="130">
        <v>0</v>
      </c>
      <c r="C115" s="136">
        <f>IF(B115=0, -10, IF(B115=1, -5, "0"))</f>
        <v>-10</v>
      </c>
      <c r="D115" s="95" t="s">
        <v>509</v>
      </c>
      <c r="E115" s="95" t="s">
        <v>541</v>
      </c>
      <c r="F115" s="204" t="s">
        <v>356</v>
      </c>
    </row>
    <row r="116" spans="1:6" ht="28.5" customHeight="1" x14ac:dyDescent="0.3">
      <c r="A116" s="7" t="s">
        <v>118</v>
      </c>
      <c r="B116" s="130">
        <v>2</v>
      </c>
      <c r="C116" s="148"/>
      <c r="D116" s="95"/>
      <c r="E116" s="94"/>
      <c r="F116" s="204"/>
    </row>
    <row r="117" spans="1:6" x14ac:dyDescent="0.3">
      <c r="A117" s="5" t="s">
        <v>36</v>
      </c>
      <c r="B117" s="5"/>
      <c r="C117" s="5"/>
      <c r="D117" s="5">
        <f>SUM(B110:C116)</f>
        <v>2</v>
      </c>
    </row>
    <row r="118" spans="1:6" x14ac:dyDescent="0.3">
      <c r="A118" s="5" t="s">
        <v>35</v>
      </c>
      <c r="B118" s="132"/>
      <c r="C118" s="133"/>
      <c r="D118" s="134">
        <f>D117/(COUNT(B110:C116)*2)</f>
        <v>0.125</v>
      </c>
    </row>
    <row r="119" spans="1:6" x14ac:dyDescent="0.3">
      <c r="A119" s="145"/>
      <c r="B119" s="124"/>
      <c r="C119" s="135"/>
      <c r="D119" s="124"/>
      <c r="E119" s="198"/>
    </row>
    <row r="120" spans="1:6" ht="18" x14ac:dyDescent="0.3">
      <c r="A120" s="194" t="s">
        <v>120</v>
      </c>
      <c r="B120" s="279"/>
      <c r="C120" s="195"/>
      <c r="D120" s="195"/>
      <c r="E120" s="195"/>
      <c r="F120" s="197"/>
    </row>
    <row r="121" spans="1:6" ht="66" x14ac:dyDescent="0.3">
      <c r="A121" s="4" t="s">
        <v>252</v>
      </c>
      <c r="B121" s="130">
        <v>1</v>
      </c>
      <c r="C121" s="130"/>
      <c r="D121" s="113" t="s">
        <v>542</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108.75" customHeight="1" x14ac:dyDescent="0.3">
      <c r="A129" s="238" t="s">
        <v>529</v>
      </c>
      <c r="B129" s="130">
        <v>1</v>
      </c>
      <c r="C129" s="213" t="str">
        <f>IF(B129=0, -5, "0")</f>
        <v>0</v>
      </c>
      <c r="D129" s="116" t="s">
        <v>530</v>
      </c>
      <c r="E129" s="116"/>
      <c r="F129" s="204" t="s">
        <v>356</v>
      </c>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274.5" customHeight="1" x14ac:dyDescent="0.3">
      <c r="A132" s="210" t="s">
        <v>157</v>
      </c>
      <c r="B132" s="130">
        <v>0</v>
      </c>
      <c r="C132" s="150">
        <f>IF(B132=0, -5, "0")</f>
        <v>-5</v>
      </c>
      <c r="D132" s="292" t="s">
        <v>555</v>
      </c>
      <c r="E132" s="95" t="s">
        <v>511</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55.5" customHeight="1" x14ac:dyDescent="0.3">
      <c r="A136" s="70" t="s">
        <v>178</v>
      </c>
      <c r="B136" s="130">
        <v>0</v>
      </c>
      <c r="C136" s="130"/>
      <c r="D136" s="95" t="s">
        <v>501</v>
      </c>
      <c r="E136" s="95" t="s">
        <v>502</v>
      </c>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25</v>
      </c>
    </row>
    <row r="140" spans="1:7" x14ac:dyDescent="0.3">
      <c r="A140" s="5" t="s">
        <v>35</v>
      </c>
      <c r="B140" s="132"/>
      <c r="C140" s="133"/>
      <c r="D140" s="134">
        <f>D139/(COUNT(B121:C138)*2)</f>
        <v>0.65789473684210531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ht="33" x14ac:dyDescent="0.3">
      <c r="A144" s="4" t="s">
        <v>131</v>
      </c>
      <c r="B144" s="130">
        <v>2</v>
      </c>
      <c r="C144" s="130"/>
      <c r="D144" s="113" t="s">
        <v>531</v>
      </c>
      <c r="E144" s="94"/>
      <c r="F144" s="204" t="s">
        <v>357</v>
      </c>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527</v>
      </c>
      <c r="B150" s="130">
        <v>2</v>
      </c>
      <c r="C150" s="225"/>
      <c r="D150" s="116"/>
      <c r="E150" s="116"/>
      <c r="F150" s="204"/>
      <c r="G150" s="127"/>
    </row>
    <row r="151" spans="1:7" s="112" customFormat="1" ht="30" x14ac:dyDescent="0.3">
      <c r="A151" s="219" t="s">
        <v>528</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0.75</v>
      </c>
      <c r="E153" s="282">
        <f>COUNTIF('A1 Exploitation'!F110:F152,"ok")</f>
        <v>6</v>
      </c>
      <c r="F153" s="283">
        <f>COUNTA('A1 Exploitation'!F110:F152)</f>
        <v>8</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46</v>
      </c>
    </row>
    <row r="158" spans="1:7" ht="18" x14ac:dyDescent="0.35">
      <c r="A158" s="42" t="s">
        <v>200</v>
      </c>
      <c r="B158" s="152"/>
      <c r="C158" s="153"/>
      <c r="D158" s="144">
        <f>D157/(COUNT(B143:C147,B110:C116,B121:C138,B149:C153)*2)</f>
        <v>0.6216216216216216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43220</v>
      </c>
      <c r="B161" s="124"/>
      <c r="C161" s="135"/>
      <c r="D161" s="127"/>
    </row>
    <row r="162" spans="1:7" x14ac:dyDescent="0.3">
      <c r="A162" s="323" t="s">
        <v>30</v>
      </c>
      <c r="B162" s="324" t="s">
        <v>31</v>
      </c>
      <c r="C162" s="324"/>
      <c r="D162" s="324" t="s">
        <v>46</v>
      </c>
      <c r="E162" s="325" t="s">
        <v>310</v>
      </c>
      <c r="F162" s="325" t="s">
        <v>360</v>
      </c>
      <c r="G162" s="127"/>
    </row>
    <row r="163" spans="1:7" x14ac:dyDescent="0.3">
      <c r="A163" s="323"/>
      <c r="B163" s="41" t="s">
        <v>34</v>
      </c>
      <c r="C163" s="41" t="s">
        <v>33</v>
      </c>
      <c r="D163" s="324"/>
      <c r="E163" s="325"/>
      <c r="F163" s="32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82.5" x14ac:dyDescent="0.3">
      <c r="A168" s="10" t="s">
        <v>123</v>
      </c>
      <c r="B168" s="130">
        <v>1</v>
      </c>
      <c r="C168" s="130"/>
      <c r="D168" s="138" t="s">
        <v>543</v>
      </c>
      <c r="E168" s="94"/>
      <c r="F168" s="204" t="s">
        <v>356</v>
      </c>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ht="21.75" customHeight="1" x14ac:dyDescent="0.3">
      <c r="A176" s="4" t="s">
        <v>93</v>
      </c>
      <c r="B176" s="130">
        <v>1</v>
      </c>
      <c r="C176" s="130"/>
      <c r="D176" s="113" t="s">
        <v>503</v>
      </c>
      <c r="E176" s="94"/>
      <c r="F176" s="204" t="s">
        <v>356</v>
      </c>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ht="49.5" x14ac:dyDescent="0.3">
      <c r="A179" s="4" t="s">
        <v>241</v>
      </c>
      <c r="B179" s="130">
        <v>1</v>
      </c>
      <c r="C179" s="130"/>
      <c r="D179" s="157" t="s">
        <v>544</v>
      </c>
      <c r="E179" s="94"/>
      <c r="F179" s="204" t="s">
        <v>356</v>
      </c>
    </row>
    <row r="180" spans="1:7" ht="18" x14ac:dyDescent="0.3">
      <c r="A180" s="70" t="s">
        <v>254</v>
      </c>
      <c r="B180" s="130">
        <v>2</v>
      </c>
      <c r="C180" s="131"/>
      <c r="D180" s="139"/>
      <c r="E180" s="106"/>
      <c r="F180" s="204"/>
    </row>
    <row r="181" spans="1:7" ht="83.25" x14ac:dyDescent="0.35">
      <c r="A181" s="260" t="s">
        <v>375</v>
      </c>
      <c r="B181" s="130">
        <v>0</v>
      </c>
      <c r="C181" s="136">
        <f>IF(B181=0, -10, "0")</f>
        <v>-10</v>
      </c>
      <c r="D181" s="220" t="s">
        <v>545</v>
      </c>
      <c r="E181" s="116" t="s">
        <v>496</v>
      </c>
      <c r="F181" s="204" t="s">
        <v>356</v>
      </c>
      <c r="G181" s="127"/>
    </row>
    <row r="182" spans="1:7" ht="33" x14ac:dyDescent="0.35">
      <c r="A182" s="260" t="s">
        <v>223</v>
      </c>
      <c r="B182" s="130">
        <v>1</v>
      </c>
      <c r="C182" s="136">
        <f>IF(B182=0, -10, IF(B182=1, -5, "0"))</f>
        <v>-5</v>
      </c>
      <c r="D182" s="157" t="s">
        <v>497</v>
      </c>
      <c r="E182" s="95"/>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02.5" customHeight="1" x14ac:dyDescent="0.35">
      <c r="A186" s="266" t="s">
        <v>186</v>
      </c>
      <c r="B186" s="130">
        <v>0</v>
      </c>
      <c r="C186" s="136">
        <f>IF(B186=0, -10, "0")</f>
        <v>-10</v>
      </c>
      <c r="D186" s="295" t="s">
        <v>546</v>
      </c>
      <c r="E186" s="95" t="s">
        <v>532</v>
      </c>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0</v>
      </c>
      <c r="C192" s="130"/>
      <c r="D192" s="116" t="s">
        <v>501</v>
      </c>
      <c r="E192" s="95" t="s">
        <v>502</v>
      </c>
      <c r="F192" s="204" t="s">
        <v>356</v>
      </c>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32" t="s">
        <v>379</v>
      </c>
      <c r="B195" s="332"/>
      <c r="C195" s="332"/>
      <c r="D195" s="332"/>
      <c r="E195" s="332"/>
      <c r="F195" s="33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527</v>
      </c>
      <c r="B197" s="130">
        <v>2</v>
      </c>
      <c r="C197" s="131"/>
      <c r="D197" s="116"/>
      <c r="E197" s="106"/>
      <c r="F197" s="204"/>
      <c r="G197" s="127"/>
    </row>
    <row r="198" spans="1:7" s="112" customFormat="1" ht="33" customHeight="1" x14ac:dyDescent="0.3">
      <c r="A198" s="10" t="s">
        <v>528</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0.66666666666666663</v>
      </c>
      <c r="E200" s="282">
        <f>COUNTIF('A1 Exploitation'!F165:F199,"ok")</f>
        <v>2</v>
      </c>
      <c r="F200" s="283">
        <f>COUNTA('A1 Exploitation'!F165:F199)</f>
        <v>3</v>
      </c>
      <c r="G200" s="127"/>
    </row>
    <row r="201" spans="1:7" x14ac:dyDescent="0.3">
      <c r="A201" s="59" t="s">
        <v>36</v>
      </c>
      <c r="B201" s="59"/>
      <c r="C201" s="59"/>
      <c r="D201" s="59">
        <f>SUM(B176:C194,B196:C200)</f>
        <v>13</v>
      </c>
    </row>
    <row r="202" spans="1:7" x14ac:dyDescent="0.3">
      <c r="A202" s="5" t="s">
        <v>35</v>
      </c>
      <c r="B202" s="132"/>
      <c r="C202" s="133"/>
      <c r="D202" s="134">
        <f>D201/(COUNT(B176:C194,B196:C200)*2)</f>
        <v>0.24074074074074073</v>
      </c>
    </row>
    <row r="203" spans="1:7" x14ac:dyDescent="0.3">
      <c r="A203" s="145"/>
      <c r="B203" s="124"/>
      <c r="C203" s="135"/>
      <c r="D203" s="124"/>
    </row>
    <row r="204" spans="1:7" ht="18" x14ac:dyDescent="0.35">
      <c r="A204" s="42" t="s">
        <v>126</v>
      </c>
      <c r="B204" s="152"/>
      <c r="C204" s="153"/>
      <c r="D204" s="143">
        <f>SUM(D172,D201)</f>
        <v>26</v>
      </c>
    </row>
    <row r="205" spans="1:7" ht="18" x14ac:dyDescent="0.35">
      <c r="A205" s="42" t="s">
        <v>201</v>
      </c>
      <c r="B205" s="152"/>
      <c r="C205" s="153"/>
      <c r="D205" s="144">
        <f>D204/(COUNT(B165:C171,B176:C194,B196:C200)*2)</f>
        <v>0.38235294117647056</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43220</v>
      </c>
      <c r="B208" s="124"/>
      <c r="C208" s="135"/>
      <c r="D208" s="124"/>
    </row>
    <row r="209" spans="1:7" x14ac:dyDescent="0.3">
      <c r="A209" s="323" t="s">
        <v>30</v>
      </c>
      <c r="B209" s="324" t="s">
        <v>31</v>
      </c>
      <c r="C209" s="324"/>
      <c r="D209" s="324" t="s">
        <v>46</v>
      </c>
      <c r="E209" s="325" t="s">
        <v>310</v>
      </c>
      <c r="F209" s="325" t="s">
        <v>360</v>
      </c>
      <c r="G209" s="127"/>
    </row>
    <row r="210" spans="1:7" x14ac:dyDescent="0.3">
      <c r="A210" s="323"/>
      <c r="B210" s="41" t="s">
        <v>34</v>
      </c>
      <c r="C210" s="41" t="s">
        <v>33</v>
      </c>
      <c r="D210" s="324"/>
      <c r="E210" s="325"/>
      <c r="F210" s="32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49.5" x14ac:dyDescent="0.3">
      <c r="A226" s="70" t="s">
        <v>364</v>
      </c>
      <c r="B226" s="130">
        <v>1</v>
      </c>
      <c r="C226" s="130"/>
      <c r="D226" s="95" t="s">
        <v>518</v>
      </c>
      <c r="E226" s="106"/>
      <c r="F226" s="204" t="s">
        <v>356</v>
      </c>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1</v>
      </c>
      <c r="C228" s="136"/>
      <c r="D228" s="113" t="s">
        <v>488</v>
      </c>
      <c r="E228" s="94"/>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65" x14ac:dyDescent="0.3">
      <c r="A238" s="209" t="s">
        <v>66</v>
      </c>
      <c r="B238" s="130">
        <v>0</v>
      </c>
      <c r="C238" s="150">
        <f>IF(B238=0, -5, "0")</f>
        <v>-5</v>
      </c>
      <c r="D238" s="295" t="s">
        <v>547</v>
      </c>
      <c r="E238" s="95" t="s">
        <v>489</v>
      </c>
      <c r="F238" s="204" t="s">
        <v>357</v>
      </c>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533</v>
      </c>
      <c r="E240" s="94"/>
      <c r="F240" s="204" t="s">
        <v>356</v>
      </c>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0.68421052631578949</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534</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2" t="s">
        <v>379</v>
      </c>
      <c r="B256" s="332"/>
      <c r="C256" s="332"/>
      <c r="D256" s="332"/>
      <c r="E256" s="332"/>
      <c r="F256" s="332"/>
    </row>
    <row r="257" spans="1:7" ht="39.75" customHeight="1" x14ac:dyDescent="0.3">
      <c r="A257" s="58" t="s">
        <v>361</v>
      </c>
      <c r="B257" s="130">
        <v>1</v>
      </c>
      <c r="C257" s="227"/>
      <c r="D257" s="296" t="s">
        <v>519</v>
      </c>
      <c r="E257" s="227"/>
      <c r="F257" s="204" t="s">
        <v>356</v>
      </c>
      <c r="G257" s="127"/>
    </row>
    <row r="258" spans="1:7" x14ac:dyDescent="0.3">
      <c r="A258" s="55" t="s">
        <v>527</v>
      </c>
      <c r="B258" s="130">
        <v>2</v>
      </c>
      <c r="C258" s="131"/>
      <c r="D258" s="147"/>
      <c r="E258" s="106"/>
      <c r="F258" s="204"/>
      <c r="G258" s="127"/>
    </row>
    <row r="259" spans="1:7" ht="30" x14ac:dyDescent="0.3">
      <c r="A259" s="219" t="s">
        <v>528</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0.875</v>
      </c>
      <c r="E261" s="282">
        <f>COUNTIF('A1 Exploitation'!F212:F260,"ok")</f>
        <v>7</v>
      </c>
      <c r="F261" s="283">
        <f>COUNTA('A1 Exploitation'!F212:F260)</f>
        <v>8</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70</v>
      </c>
    </row>
    <row r="266" spans="1:7" ht="18" x14ac:dyDescent="0.35">
      <c r="A266" s="57" t="s">
        <v>202</v>
      </c>
      <c r="B266" s="160"/>
      <c r="C266" s="161"/>
      <c r="D266" s="162">
        <f>D265/(COUNT(B226:C243,B248:C255,B212:C221,B257:C261)*2)</f>
        <v>0.83333333333333337</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43220</v>
      </c>
      <c r="B269" s="124"/>
      <c r="C269" s="135"/>
      <c r="D269" s="124"/>
      <c r="F269" s="206"/>
      <c r="G269" s="214"/>
    </row>
    <row r="270" spans="1:7" s="16" customFormat="1" x14ac:dyDescent="0.3">
      <c r="A270" s="323" t="s">
        <v>30</v>
      </c>
      <c r="B270" s="324" t="s">
        <v>31</v>
      </c>
      <c r="C270" s="324"/>
      <c r="D270" s="324" t="s">
        <v>46</v>
      </c>
      <c r="E270" s="325" t="s">
        <v>310</v>
      </c>
      <c r="F270" s="325" t="s">
        <v>360</v>
      </c>
      <c r="G270" s="214"/>
    </row>
    <row r="271" spans="1:7" s="16" customFormat="1" x14ac:dyDescent="0.3">
      <c r="A271" s="323"/>
      <c r="B271" s="41" t="s">
        <v>34</v>
      </c>
      <c r="C271" s="41" t="s">
        <v>33</v>
      </c>
      <c r="D271" s="324"/>
      <c r="E271" s="325"/>
      <c r="F271" s="325"/>
      <c r="G271" s="214"/>
    </row>
    <row r="272" spans="1:7" s="16" customFormat="1" ht="18" x14ac:dyDescent="0.3">
      <c r="A272" s="194" t="s">
        <v>72</v>
      </c>
      <c r="B272" s="195"/>
      <c r="C272" s="195"/>
      <c r="D272" s="195"/>
      <c r="E272" s="195"/>
      <c r="F272" s="197"/>
      <c r="G272" s="214"/>
    </row>
    <row r="273" spans="1:7" s="16" customFormat="1" ht="49.5" x14ac:dyDescent="0.3">
      <c r="A273" s="222" t="s">
        <v>364</v>
      </c>
      <c r="B273" s="130">
        <v>0</v>
      </c>
      <c r="C273" s="150"/>
      <c r="D273" s="95" t="s">
        <v>505</v>
      </c>
      <c r="E273" s="116" t="s">
        <v>506</v>
      </c>
      <c r="F273" s="204" t="s">
        <v>356</v>
      </c>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ht="82.5" x14ac:dyDescent="0.3">
      <c r="A290" s="4" t="s">
        <v>183</v>
      </c>
      <c r="B290" s="130">
        <v>1</v>
      </c>
      <c r="C290" s="130"/>
      <c r="D290" s="156" t="s">
        <v>510</v>
      </c>
      <c r="E290" s="106"/>
      <c r="F290" s="204" t="s">
        <v>357</v>
      </c>
      <c r="G290" s="214"/>
    </row>
    <row r="291" spans="1:7" s="16" customFormat="1" x14ac:dyDescent="0.3">
      <c r="A291" s="269" t="s">
        <v>405</v>
      </c>
      <c r="B291" s="130">
        <v>2</v>
      </c>
      <c r="C291" s="136" t="str">
        <f>IF(B291=0, -10, "0")</f>
        <v>0</v>
      </c>
      <c r="D291" s="165"/>
      <c r="E291" s="106"/>
      <c r="F291" s="204"/>
      <c r="G291" s="214"/>
    </row>
    <row r="292" spans="1:7" s="16" customFormat="1" ht="33" x14ac:dyDescent="0.3">
      <c r="A292" s="70" t="s">
        <v>268</v>
      </c>
      <c r="B292" s="130">
        <v>1</v>
      </c>
      <c r="C292" s="130"/>
      <c r="D292" s="165" t="s">
        <v>535</v>
      </c>
      <c r="E292" s="106"/>
      <c r="F292" s="204" t="s">
        <v>356</v>
      </c>
      <c r="G292" s="214"/>
    </row>
    <row r="293" spans="1:7" s="16" customFormat="1" ht="66" x14ac:dyDescent="0.3">
      <c r="A293" s="70" t="s">
        <v>136</v>
      </c>
      <c r="B293" s="130">
        <v>1</v>
      </c>
      <c r="C293" s="130"/>
      <c r="D293" s="156" t="s">
        <v>548</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50.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65" x14ac:dyDescent="0.3">
      <c r="A302" s="209" t="s">
        <v>157</v>
      </c>
      <c r="B302" s="130">
        <v>0</v>
      </c>
      <c r="C302" s="150">
        <f>IF(B302=0, -5, "0")</f>
        <v>-5</v>
      </c>
      <c r="D302" s="165" t="s">
        <v>549</v>
      </c>
      <c r="E302" s="116" t="s">
        <v>507</v>
      </c>
      <c r="F302" s="204" t="s">
        <v>356</v>
      </c>
      <c r="G302" s="214"/>
    </row>
    <row r="303" spans="1:7" s="16" customFormat="1" ht="18" customHeight="1" x14ac:dyDescent="0.35">
      <c r="A303" s="191" t="s">
        <v>399</v>
      </c>
      <c r="B303" s="130">
        <v>2</v>
      </c>
      <c r="C303" s="131"/>
      <c r="D303" s="165"/>
      <c r="E303" s="67"/>
      <c r="F303" s="204"/>
      <c r="G303" s="214"/>
    </row>
    <row r="304" spans="1:7" s="16" customFormat="1" ht="34.5" customHeight="1" x14ac:dyDescent="0.3">
      <c r="A304" s="209" t="s">
        <v>155</v>
      </c>
      <c r="B304" s="130">
        <v>1</v>
      </c>
      <c r="C304" s="150" t="str">
        <f>IF(B304=0, -5, "0")</f>
        <v>0</v>
      </c>
      <c r="D304" s="165" t="s">
        <v>550</v>
      </c>
      <c r="E304" s="106"/>
      <c r="F304" s="204" t="s">
        <v>356</v>
      </c>
      <c r="G304" s="214"/>
    </row>
    <row r="305" spans="1:7" s="16" customFormat="1" ht="49.5" x14ac:dyDescent="0.3">
      <c r="A305" s="8" t="s">
        <v>75</v>
      </c>
      <c r="B305" s="130">
        <v>1</v>
      </c>
      <c r="C305" s="130"/>
      <c r="D305" s="156" t="s">
        <v>492</v>
      </c>
      <c r="E305" s="106"/>
      <c r="F305" s="204" t="s">
        <v>356</v>
      </c>
      <c r="G305" s="214"/>
    </row>
    <row r="306" spans="1:7" s="16" customFormat="1" ht="66" x14ac:dyDescent="0.3">
      <c r="A306" s="70" t="s">
        <v>178</v>
      </c>
      <c r="B306" s="130">
        <v>0</v>
      </c>
      <c r="C306" s="131"/>
      <c r="D306" s="165" t="s">
        <v>493</v>
      </c>
      <c r="E306" s="116" t="s">
        <v>494</v>
      </c>
      <c r="F306" s="204" t="s">
        <v>356</v>
      </c>
      <c r="G306" s="214"/>
    </row>
    <row r="307" spans="1:7" s="16" customFormat="1" ht="33" x14ac:dyDescent="0.3">
      <c r="A307" s="55" t="s">
        <v>383</v>
      </c>
      <c r="B307" s="130">
        <v>1</v>
      </c>
      <c r="C307" s="131"/>
      <c r="D307" s="217" t="s">
        <v>551</v>
      </c>
      <c r="E307" s="106"/>
      <c r="F307" s="204" t="s">
        <v>356</v>
      </c>
      <c r="G307" s="214"/>
    </row>
    <row r="308" spans="1:7" s="16" customFormat="1" x14ac:dyDescent="0.3">
      <c r="A308" s="333" t="s">
        <v>396</v>
      </c>
      <c r="B308" s="334"/>
      <c r="C308" s="334"/>
      <c r="D308" s="334"/>
      <c r="E308" s="334"/>
      <c r="F308" s="335"/>
      <c r="G308" s="214"/>
    </row>
    <row r="309" spans="1:7" s="16" customFormat="1" ht="30" customHeight="1" x14ac:dyDescent="0.3">
      <c r="A309" s="58" t="s">
        <v>361</v>
      </c>
      <c r="B309" s="130">
        <v>2</v>
      </c>
      <c r="C309" s="213"/>
      <c r="D309" s="165"/>
      <c r="E309" s="106"/>
      <c r="F309" s="204"/>
      <c r="G309" s="214"/>
    </row>
    <row r="310" spans="1:7" s="16" customFormat="1" x14ac:dyDescent="0.3">
      <c r="A310" s="55" t="s">
        <v>527</v>
      </c>
      <c r="B310" s="130">
        <v>2</v>
      </c>
      <c r="C310" s="213"/>
      <c r="D310" s="165"/>
      <c r="E310" s="106"/>
      <c r="F310" s="204"/>
      <c r="G310" s="214"/>
    </row>
    <row r="311" spans="1:7" s="16" customFormat="1" ht="30" x14ac:dyDescent="0.3">
      <c r="A311" s="219" t="s">
        <v>528</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1</v>
      </c>
      <c r="C313" s="140"/>
      <c r="D313" s="281">
        <f>IFERROR(E313/F313,"N.A")</f>
        <v>0.4</v>
      </c>
      <c r="E313" s="282">
        <f>COUNTIF('A1 Exploitation'!F273:F312,"ok")</f>
        <v>2</v>
      </c>
      <c r="F313" s="283">
        <f>COUNTA('A1 Exploitation'!F273:F312)</f>
        <v>5</v>
      </c>
      <c r="G313" s="214"/>
    </row>
    <row r="314" spans="1:7" s="16" customFormat="1" x14ac:dyDescent="0.3">
      <c r="A314" s="5" t="s">
        <v>36</v>
      </c>
      <c r="B314" s="5"/>
      <c r="C314" s="5"/>
      <c r="D314" s="5">
        <f>SUM(B289:C307,B309:C313)</f>
        <v>32</v>
      </c>
      <c r="F314" s="206"/>
      <c r="G314" s="214"/>
    </row>
    <row r="315" spans="1:7" s="16" customFormat="1" x14ac:dyDescent="0.3">
      <c r="A315" s="5" t="s">
        <v>35</v>
      </c>
      <c r="B315" s="132"/>
      <c r="C315" s="133"/>
      <c r="D315" s="134">
        <f>D314/(COUNT(B289:C307,B309:C313)*2)</f>
        <v>0.64</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54</v>
      </c>
      <c r="F317" s="206"/>
      <c r="G317" s="214"/>
    </row>
    <row r="318" spans="1:7" s="16" customFormat="1" ht="18" x14ac:dyDescent="0.35">
      <c r="A318" s="42" t="s">
        <v>203</v>
      </c>
      <c r="B318" s="152"/>
      <c r="C318" s="153"/>
      <c r="D318" s="144">
        <f>D317/(COUNT(B273:C284,B289:C307,B309:C313)*2)</f>
        <v>0.72972972972972971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43220</v>
      </c>
      <c r="B321" s="124"/>
      <c r="C321" s="135"/>
      <c r="D321" s="127"/>
    </row>
    <row r="322" spans="1:7" x14ac:dyDescent="0.3">
      <c r="A322" s="323" t="s">
        <v>30</v>
      </c>
      <c r="B322" s="324" t="s">
        <v>31</v>
      </c>
      <c r="C322" s="324"/>
      <c r="D322" s="324" t="s">
        <v>46</v>
      </c>
      <c r="E322" s="325" t="s">
        <v>310</v>
      </c>
      <c r="F322" s="325" t="s">
        <v>360</v>
      </c>
      <c r="G322" s="127"/>
    </row>
    <row r="323" spans="1:7" x14ac:dyDescent="0.3">
      <c r="A323" s="323"/>
      <c r="B323" s="41" t="s">
        <v>34</v>
      </c>
      <c r="C323" s="41" t="s">
        <v>33</v>
      </c>
      <c r="D323" s="324"/>
      <c r="E323" s="325"/>
      <c r="F323" s="32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99" x14ac:dyDescent="0.3">
      <c r="A340" s="210" t="s">
        <v>318</v>
      </c>
      <c r="B340" s="130">
        <v>1</v>
      </c>
      <c r="C340" s="150" t="str">
        <f>IF(B340=0, -5, "0")</f>
        <v>0</v>
      </c>
      <c r="D340" s="129" t="s">
        <v>552</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3" t="s">
        <v>379</v>
      </c>
      <c r="B349" s="334"/>
      <c r="C349" s="334"/>
      <c r="D349" s="334"/>
      <c r="E349" s="334"/>
      <c r="F349" s="334"/>
    </row>
    <row r="350" spans="1:7" s="112" customFormat="1" ht="27.75" customHeight="1" x14ac:dyDescent="0.3">
      <c r="A350" s="55" t="s">
        <v>361</v>
      </c>
      <c r="B350" s="130">
        <v>2</v>
      </c>
      <c r="C350" s="227"/>
      <c r="D350" s="227"/>
      <c r="E350" s="227"/>
      <c r="F350" s="204"/>
      <c r="G350" s="127"/>
    </row>
    <row r="351" spans="1:7" s="112" customFormat="1" ht="30" x14ac:dyDescent="0.3">
      <c r="A351" s="219" t="s">
        <v>528</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COUNTIF('A1 Exploitation'!F325:F352,"ok")</f>
        <v>2</v>
      </c>
      <c r="F353" s="283">
        <f>COUNTA('A1 Exploitation'!F325:F352)</f>
        <v>2</v>
      </c>
    </row>
    <row r="354" spans="1:7" x14ac:dyDescent="0.3">
      <c r="A354" s="5" t="s">
        <v>36</v>
      </c>
      <c r="B354" s="59"/>
      <c r="C354" s="59"/>
      <c r="D354" s="232">
        <f>SUM(B337:C348,B350:C353)</f>
        <v>27</v>
      </c>
    </row>
    <row r="355" spans="1:7" x14ac:dyDescent="0.3">
      <c r="A355" s="5" t="s">
        <v>35</v>
      </c>
      <c r="B355" s="132"/>
      <c r="C355" s="133"/>
      <c r="D355" s="134">
        <f>D354/(COUNT(B337:C348,B350:C353)*2)</f>
        <v>0.9642857142857143</v>
      </c>
    </row>
    <row r="356" spans="1:7" x14ac:dyDescent="0.3">
      <c r="A356" s="2"/>
      <c r="B356" s="135"/>
      <c r="C356" s="135"/>
      <c r="D356" s="135"/>
    </row>
    <row r="357" spans="1:7" ht="18" x14ac:dyDescent="0.35">
      <c r="A357" s="42" t="s">
        <v>39</v>
      </c>
      <c r="B357" s="152"/>
      <c r="C357" s="153"/>
      <c r="D357" s="143">
        <f>SUM(D354,D333)</f>
        <v>41</v>
      </c>
    </row>
    <row r="358" spans="1:7" ht="18" x14ac:dyDescent="0.35">
      <c r="A358" s="42" t="s">
        <v>204</v>
      </c>
      <c r="B358" s="152"/>
      <c r="C358" s="153"/>
      <c r="D358" s="144">
        <f>D357/(COUNT(B337:C348,B325:C332,B350:C353)*2)</f>
        <v>0.97619047619047616</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43220</v>
      </c>
      <c r="B361" s="124"/>
      <c r="C361" s="135"/>
      <c r="D361" s="124"/>
    </row>
    <row r="362" spans="1:7" x14ac:dyDescent="0.3">
      <c r="A362" s="323" t="s">
        <v>30</v>
      </c>
      <c r="B362" s="324" t="s">
        <v>31</v>
      </c>
      <c r="C362" s="324"/>
      <c r="D362" s="324" t="s">
        <v>46</v>
      </c>
      <c r="E362" s="325" t="s">
        <v>310</v>
      </c>
      <c r="F362" s="325" t="s">
        <v>360</v>
      </c>
      <c r="G362" s="127"/>
    </row>
    <row r="363" spans="1:7" x14ac:dyDescent="0.3">
      <c r="A363" s="323"/>
      <c r="B363" s="41" t="s">
        <v>34</v>
      </c>
      <c r="C363" s="41" t="s">
        <v>33</v>
      </c>
      <c r="D363" s="324"/>
      <c r="E363" s="325"/>
      <c r="F363" s="325"/>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149" t="s">
        <v>553</v>
      </c>
      <c r="E381" s="94"/>
      <c r="F381" s="204" t="s">
        <v>356</v>
      </c>
      <c r="G381" s="127"/>
    </row>
    <row r="382" spans="1:7" ht="27" customHeight="1" x14ac:dyDescent="0.3">
      <c r="A382" s="70" t="s">
        <v>178</v>
      </c>
      <c r="B382" s="130" t="s">
        <v>32</v>
      </c>
      <c r="C382" s="130"/>
      <c r="D382" s="149"/>
      <c r="E382" s="94"/>
      <c r="F382" s="204"/>
      <c r="G382" s="127"/>
    </row>
    <row r="383" spans="1:7" ht="22.5" customHeight="1" x14ac:dyDescent="0.3">
      <c r="A383" s="332" t="s">
        <v>379</v>
      </c>
      <c r="B383" s="332"/>
      <c r="C383" s="332"/>
      <c r="D383" s="332"/>
      <c r="E383" s="332"/>
      <c r="F383" s="332"/>
      <c r="G383" s="127"/>
    </row>
    <row r="384" spans="1:7" ht="27" customHeight="1" x14ac:dyDescent="0.3">
      <c r="A384" s="70" t="s">
        <v>361</v>
      </c>
      <c r="B384" s="130">
        <v>2</v>
      </c>
      <c r="C384" s="130"/>
      <c r="D384" s="149"/>
      <c r="E384" s="94"/>
      <c r="F384" s="204"/>
      <c r="G384" s="127"/>
    </row>
    <row r="385" spans="1:7" ht="27" customHeight="1" x14ac:dyDescent="0.3">
      <c r="A385" s="10" t="s">
        <v>528</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0.9375</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0.96666666666666667</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43220</v>
      </c>
      <c r="B394" s="124"/>
      <c r="C394" s="135"/>
      <c r="D394" s="127"/>
      <c r="G394" s="127"/>
    </row>
    <row r="395" spans="1:7" x14ac:dyDescent="0.3">
      <c r="A395" s="323" t="s">
        <v>30</v>
      </c>
      <c r="B395" s="324" t="s">
        <v>31</v>
      </c>
      <c r="C395" s="324"/>
      <c r="D395" s="324" t="s">
        <v>46</v>
      </c>
      <c r="E395" s="325" t="s">
        <v>310</v>
      </c>
      <c r="F395" s="325" t="s">
        <v>360</v>
      </c>
      <c r="G395" s="127"/>
    </row>
    <row r="396" spans="1:7" x14ac:dyDescent="0.3">
      <c r="A396" s="323"/>
      <c r="B396" s="41" t="s">
        <v>34</v>
      </c>
      <c r="C396" s="41" t="s">
        <v>33</v>
      </c>
      <c r="D396" s="324"/>
      <c r="E396" s="325"/>
      <c r="F396" s="32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t="s">
        <v>356</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2" t="s">
        <v>379</v>
      </c>
      <c r="B435" s="332"/>
      <c r="C435" s="332"/>
      <c r="D435" s="332"/>
      <c r="E435" s="332"/>
      <c r="F435" s="332"/>
      <c r="G435" s="12"/>
    </row>
    <row r="436" spans="1:7" ht="26.25" customHeight="1" x14ac:dyDescent="0.3">
      <c r="A436" s="70" t="s">
        <v>361</v>
      </c>
      <c r="B436" s="130">
        <v>2</v>
      </c>
      <c r="C436" s="130"/>
      <c r="D436" s="129"/>
      <c r="E436" s="94"/>
      <c r="F436" s="204"/>
      <c r="G436" s="233"/>
    </row>
    <row r="437" spans="1:7" ht="30" x14ac:dyDescent="0.3">
      <c r="A437" s="10" t="s">
        <v>528</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COUNTIF('A1 Exploitation'!F398:F438,"ok")</f>
        <v>2</v>
      </c>
      <c r="F439" s="283">
        <f>COUNTA('A1 Exploitation'!F398:F438)</f>
        <v>2</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43220</v>
      </c>
      <c r="B447" s="124"/>
      <c r="C447" s="135"/>
      <c r="D447" s="124"/>
    </row>
    <row r="448" spans="1:7" x14ac:dyDescent="0.3">
      <c r="A448" s="323" t="s">
        <v>30</v>
      </c>
      <c r="B448" s="324" t="s">
        <v>31</v>
      </c>
      <c r="C448" s="324"/>
      <c r="D448" s="324" t="s">
        <v>46</v>
      </c>
      <c r="E448" s="325" t="s">
        <v>310</v>
      </c>
      <c r="F448" s="325" t="s">
        <v>360</v>
      </c>
      <c r="G448" s="127"/>
    </row>
    <row r="449" spans="1:6" x14ac:dyDescent="0.3">
      <c r="A449" s="323"/>
      <c r="B449" s="41" t="s">
        <v>34</v>
      </c>
      <c r="C449" s="41" t="s">
        <v>33</v>
      </c>
      <c r="D449" s="324"/>
      <c r="E449" s="325"/>
      <c r="F449" s="32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49.5" x14ac:dyDescent="0.3">
      <c r="A464" s="70" t="s">
        <v>133</v>
      </c>
      <c r="B464" s="130">
        <v>1</v>
      </c>
      <c r="C464" s="130"/>
      <c r="D464" s="138" t="s">
        <v>536</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36" t="s">
        <v>379</v>
      </c>
      <c r="B471" s="337"/>
      <c r="C471" s="337"/>
      <c r="D471" s="337"/>
      <c r="E471" s="337"/>
      <c r="F471" s="337"/>
    </row>
    <row r="472" spans="1:7" s="112" customFormat="1" ht="27.75" customHeight="1" x14ac:dyDescent="0.3">
      <c r="A472" s="55" t="s">
        <v>361</v>
      </c>
      <c r="B472" s="130">
        <v>2</v>
      </c>
      <c r="C472" s="213"/>
      <c r="D472" s="116"/>
      <c r="E472" s="106"/>
      <c r="F472" s="204"/>
      <c r="G472" s="127"/>
    </row>
    <row r="473" spans="1:7" s="112" customFormat="1" x14ac:dyDescent="0.3">
      <c r="A473" s="55" t="s">
        <v>527</v>
      </c>
      <c r="B473" s="130">
        <v>2</v>
      </c>
      <c r="C473" s="213"/>
      <c r="D473" s="116"/>
      <c r="E473" s="106"/>
      <c r="F473" s="204"/>
      <c r="G473" s="127"/>
    </row>
    <row r="474" spans="1:7" s="112" customFormat="1" ht="30" x14ac:dyDescent="0.3">
      <c r="A474" s="219" t="s">
        <v>528</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1">
        <f>IF(D476=1, 2, IF(AND(D476&lt;1,D476&gt;0), 1, IF(D476=0,"0","NA")))</f>
        <v>1</v>
      </c>
      <c r="C476" s="305"/>
      <c r="D476" s="291">
        <f>IFERROR(E476/F476,"N.A")</f>
        <v>0.83333333333333337</v>
      </c>
      <c r="E476" s="282">
        <f>COUNTIF('A1 Exploitation'!F451:F475,"ok")</f>
        <v>5</v>
      </c>
      <c r="F476" s="283">
        <f>COUNTA('A1 Exploitation'!F451:F475)</f>
        <v>6</v>
      </c>
    </row>
    <row r="477" spans="1:7" x14ac:dyDescent="0.3">
      <c r="A477" s="5" t="s">
        <v>36</v>
      </c>
      <c r="B477" s="5"/>
      <c r="C477" s="5"/>
      <c r="D477" s="234">
        <f>SUM(B461:C470,B472:C476)</f>
        <v>24</v>
      </c>
    </row>
    <row r="478" spans="1:7" x14ac:dyDescent="0.3">
      <c r="A478" s="5" t="s">
        <v>35</v>
      </c>
      <c r="B478" s="132"/>
      <c r="C478" s="133"/>
      <c r="D478" s="134">
        <f>D477/(COUNT(B461:C470,B472:C476)*2)</f>
        <v>0.92307692307692313</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0.94736842105263153</v>
      </c>
    </row>
    <row r="482" spans="1:7" x14ac:dyDescent="0.3">
      <c r="A482" s="1"/>
      <c r="B482" s="124"/>
      <c r="C482" s="135"/>
      <c r="D482" s="124"/>
    </row>
    <row r="483" spans="1:7" ht="21.75" customHeight="1" x14ac:dyDescent="0.35">
      <c r="A483" s="338" t="s">
        <v>367</v>
      </c>
      <c r="B483" s="338"/>
      <c r="C483" s="338"/>
      <c r="D483" s="338"/>
      <c r="E483" s="185"/>
      <c r="F483" s="201"/>
    </row>
    <row r="484" spans="1:7" x14ac:dyDescent="0.3">
      <c r="A484" s="74">
        <f>B11</f>
        <v>43220</v>
      </c>
      <c r="B484" s="124"/>
      <c r="C484" s="135"/>
      <c r="D484" s="124"/>
    </row>
    <row r="485" spans="1:7" x14ac:dyDescent="0.3">
      <c r="A485" s="323" t="s">
        <v>30</v>
      </c>
      <c r="B485" s="324" t="s">
        <v>31</v>
      </c>
      <c r="C485" s="324"/>
      <c r="D485" s="324" t="s">
        <v>46</v>
      </c>
      <c r="E485" s="325" t="s">
        <v>310</v>
      </c>
      <c r="F485" s="325" t="s">
        <v>360</v>
      </c>
      <c r="G485" s="127"/>
    </row>
    <row r="486" spans="1:7" x14ac:dyDescent="0.3">
      <c r="A486" s="323"/>
      <c r="B486" s="41" t="s">
        <v>34</v>
      </c>
      <c r="C486" s="41" t="s">
        <v>33</v>
      </c>
      <c r="D486" s="324"/>
      <c r="E486" s="325"/>
      <c r="F486" s="325"/>
    </row>
    <row r="487" spans="1:7" ht="18" x14ac:dyDescent="0.3">
      <c r="A487" s="194" t="s">
        <v>368</v>
      </c>
      <c r="B487" s="195"/>
      <c r="C487" s="195"/>
      <c r="D487" s="195"/>
      <c r="E487" s="195"/>
      <c r="F487" s="197"/>
    </row>
    <row r="488" spans="1:7" ht="27" customHeight="1" x14ac:dyDescent="0.3">
      <c r="A488" s="4" t="s">
        <v>263</v>
      </c>
      <c r="B488" s="130">
        <v>2</v>
      </c>
      <c r="C488" s="130"/>
      <c r="D488" s="95"/>
      <c r="E488" s="94"/>
      <c r="F488" s="204" t="s">
        <v>356</v>
      </c>
    </row>
    <row r="489" spans="1:7"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91" t="str">
        <f>IFERROR(E498/F498,"N.A")</f>
        <v>N.A</v>
      </c>
      <c r="E498" s="282">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43220</v>
      </c>
      <c r="B506" s="124"/>
      <c r="C506" s="135"/>
      <c r="D506" s="124"/>
    </row>
    <row r="507" spans="1:7" x14ac:dyDescent="0.3">
      <c r="A507" s="323" t="s">
        <v>30</v>
      </c>
      <c r="B507" s="324" t="s">
        <v>31</v>
      </c>
      <c r="C507" s="324"/>
      <c r="D507" s="324" t="s">
        <v>46</v>
      </c>
      <c r="E507" s="325" t="s">
        <v>310</v>
      </c>
      <c r="F507" s="325" t="s">
        <v>360</v>
      </c>
      <c r="G507" s="127"/>
    </row>
    <row r="508" spans="1:7" x14ac:dyDescent="0.3">
      <c r="A508" s="323"/>
      <c r="B508" s="41" t="s">
        <v>34</v>
      </c>
      <c r="C508" s="41" t="s">
        <v>33</v>
      </c>
      <c r="D508" s="358"/>
      <c r="E508" s="325"/>
      <c r="F508" s="325"/>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81" t="str">
        <f>IFERROR(E512/F512,"N.A")</f>
        <v>N.A</v>
      </c>
      <c r="E512" s="284">
        <f>COUNTIF('A1 Exploitation'!F509:F511,"ok")</f>
        <v>0</v>
      </c>
      <c r="F512" s="285">
        <f>COUNTA('A1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43220</v>
      </c>
      <c r="B517" s="124"/>
      <c r="C517" s="135"/>
      <c r="D517" s="124"/>
    </row>
    <row r="518" spans="1:7" x14ac:dyDescent="0.3">
      <c r="A518" s="323" t="s">
        <v>30</v>
      </c>
      <c r="B518" s="324" t="s">
        <v>31</v>
      </c>
      <c r="C518" s="324"/>
      <c r="D518" s="324" t="s">
        <v>46</v>
      </c>
      <c r="E518" s="325" t="s">
        <v>310</v>
      </c>
      <c r="F518" s="325" t="s">
        <v>360</v>
      </c>
      <c r="G518" s="127"/>
    </row>
    <row r="519" spans="1:7" x14ac:dyDescent="0.3">
      <c r="A519" s="323"/>
      <c r="B519" s="41" t="s">
        <v>34</v>
      </c>
      <c r="C519" s="41" t="s">
        <v>33</v>
      </c>
      <c r="D519" s="358"/>
      <c r="E519" s="325"/>
      <c r="F519" s="325"/>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66" x14ac:dyDescent="0.3">
      <c r="A528" s="55" t="s">
        <v>353</v>
      </c>
      <c r="B528" s="130">
        <v>1</v>
      </c>
      <c r="C528" s="290" t="str">
        <f>IF(B528=0, -5, "0")</f>
        <v>0</v>
      </c>
      <c r="D528" s="174" t="s">
        <v>554</v>
      </c>
      <c r="E528" s="106"/>
      <c r="F528" s="204" t="s">
        <v>356</v>
      </c>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COUNTIF('A1 Exploitation'!F520:F531,"ok")</f>
        <v>0</v>
      </c>
      <c r="F532" s="285">
        <f>COUNTA('A1 Exploitation'!F520:F531)</f>
        <v>0</v>
      </c>
    </row>
    <row r="533" spans="1:7" x14ac:dyDescent="0.3">
      <c r="A533" s="5" t="s">
        <v>36</v>
      </c>
      <c r="B533" s="5"/>
      <c r="C533" s="5"/>
      <c r="D533" s="5">
        <f>SUM(B520:C532)</f>
        <v>17</v>
      </c>
    </row>
    <row r="534" spans="1:7" x14ac:dyDescent="0.3">
      <c r="A534" s="5" t="s">
        <v>35</v>
      </c>
      <c r="B534" s="132"/>
      <c r="C534" s="133"/>
      <c r="D534" s="134">
        <f>D533/(COUNT(B520:C532)*2)</f>
        <v>0.94444444444444442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43220</v>
      </c>
      <c r="B537" s="124"/>
      <c r="C537" s="135"/>
      <c r="D537" s="124"/>
      <c r="G537" s="127"/>
    </row>
    <row r="538" spans="1:7" x14ac:dyDescent="0.3">
      <c r="A538" s="323" t="s">
        <v>30</v>
      </c>
      <c r="B538" s="324" t="s">
        <v>31</v>
      </c>
      <c r="C538" s="324"/>
      <c r="D538" s="324" t="s">
        <v>46</v>
      </c>
      <c r="E538" s="325" t="s">
        <v>310</v>
      </c>
      <c r="F538" s="325" t="s">
        <v>360</v>
      </c>
      <c r="G538" s="127"/>
    </row>
    <row r="539" spans="1:7" x14ac:dyDescent="0.3">
      <c r="A539" s="323"/>
      <c r="B539" s="41" t="s">
        <v>34</v>
      </c>
      <c r="C539" s="41" t="s">
        <v>33</v>
      </c>
      <c r="D539" s="358"/>
      <c r="E539" s="325"/>
      <c r="F539" s="325"/>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0.85250000000000004</v>
      </c>
    </row>
    <row r="548" spans="1:4" ht="22.5" x14ac:dyDescent="0.45">
      <c r="A548" s="35" t="s">
        <v>45</v>
      </c>
      <c r="B548" s="181"/>
      <c r="C548" s="182"/>
      <c r="D548" s="183">
        <f>SUM(D544,D533,D513,D502,D443,D390,D357,D45,D317,D265,D157,D480,D204,D102)</f>
        <v>493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0.81622516556291391</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6" orientation="portrait" r:id="rId1"/>
  <rowBreaks count="3" manualBreakCount="3">
    <brk id="85" max="6" man="1"/>
    <brk id="159"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G199"/>
  <sheetViews>
    <sheetView view="pageBreakPreview" topLeftCell="A182" zoomScale="80" zoomScaleNormal="90" zoomScaleSheetLayoutView="80" workbookViewId="0">
      <selection activeCell="D156" sqref="D15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0" t="s">
        <v>50</v>
      </c>
      <c r="B6" s="340"/>
      <c r="C6" s="340"/>
      <c r="D6" s="340"/>
      <c r="E6" s="340"/>
      <c r="F6" s="340"/>
      <c r="G6" s="125"/>
    </row>
    <row r="7" spans="1:7" s="12" customFormat="1" ht="21.75" customHeight="1" x14ac:dyDescent="0.45">
      <c r="A7" s="318" t="str">
        <f>'A2 Exploitation'!A8:F8</f>
        <v>Béja III</v>
      </c>
      <c r="B7" s="318"/>
      <c r="C7" s="318"/>
      <c r="D7" s="318"/>
      <c r="E7" s="318"/>
      <c r="F7" s="318"/>
      <c r="G7" s="125"/>
    </row>
    <row r="8" spans="1:7" s="12" customFormat="1" ht="24" x14ac:dyDescent="0.45">
      <c r="A8" s="14" t="s">
        <v>42</v>
      </c>
      <c r="B8" s="341" t="str">
        <f>'A2 Exploitation'!B9:F9</f>
        <v>Mme Meriam CHOUCHENE &amp; M. Souhaiel DHAOUI</v>
      </c>
      <c r="C8" s="341"/>
      <c r="D8" s="341"/>
      <c r="E8" s="341"/>
      <c r="F8" s="341"/>
      <c r="G8" s="125"/>
    </row>
    <row r="9" spans="1:7" s="12" customFormat="1" ht="24" x14ac:dyDescent="0.45">
      <c r="A9" s="15" t="s">
        <v>44</v>
      </c>
      <c r="B9" s="342" t="str">
        <f>'A2 Exploitation'!B10:F10</f>
        <v>Directeur magasin &amp; chefs rayons</v>
      </c>
      <c r="C9" s="342"/>
      <c r="D9" s="342"/>
      <c r="E9" s="342"/>
      <c r="F9" s="342"/>
      <c r="G9" s="125"/>
    </row>
    <row r="10" spans="1:7" s="12" customFormat="1" ht="24" x14ac:dyDescent="0.45">
      <c r="A10" s="14" t="s">
        <v>43</v>
      </c>
      <c r="B10" s="339">
        <f>'A2 Exploitation'!B11:F11</f>
        <v>43220</v>
      </c>
      <c r="C10" s="339"/>
      <c r="D10" s="339"/>
      <c r="E10" s="339"/>
      <c r="F10" s="339"/>
      <c r="G10" s="125"/>
    </row>
    <row r="11" spans="1:7" s="12" customFormat="1" ht="24" x14ac:dyDescent="0.45">
      <c r="A11" s="14" t="s">
        <v>294</v>
      </c>
      <c r="B11" s="343">
        <f>D199</f>
        <v>0.90265486725663713</v>
      </c>
      <c r="C11" s="343"/>
      <c r="D11" s="343"/>
      <c r="E11" s="343"/>
      <c r="F11" s="343"/>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7" t="s">
        <v>0</v>
      </c>
      <c r="B16" s="348"/>
      <c r="C16" s="348"/>
      <c r="D16" s="348"/>
      <c r="E16" s="348"/>
      <c r="F16" s="348"/>
      <c r="G16" s="126" t="s">
        <v>356</v>
      </c>
    </row>
    <row r="17" spans="1:7" ht="33" x14ac:dyDescent="0.3">
      <c r="A17" s="17" t="s">
        <v>269</v>
      </c>
      <c r="B17" s="94">
        <v>1</v>
      </c>
      <c r="C17" s="94"/>
      <c r="D17" s="95" t="s">
        <v>512</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ht="66" x14ac:dyDescent="0.3">
      <c r="A20" s="17" t="s">
        <v>151</v>
      </c>
      <c r="B20" s="94">
        <v>0</v>
      </c>
      <c r="C20" s="94"/>
      <c r="D20" s="95" t="s">
        <v>556</v>
      </c>
      <c r="E20" s="95" t="s">
        <v>557</v>
      </c>
      <c r="F20" s="94" t="s">
        <v>356</v>
      </c>
    </row>
    <row r="21" spans="1:7" x14ac:dyDescent="0.3">
      <c r="A21" s="44" t="s">
        <v>210</v>
      </c>
      <c r="B21" s="94">
        <v>2</v>
      </c>
      <c r="C21" s="94"/>
      <c r="D21" s="97"/>
      <c r="E21" s="94"/>
      <c r="F21" s="94"/>
    </row>
    <row r="22" spans="1:7" x14ac:dyDescent="0.3">
      <c r="A22" s="349" t="s">
        <v>36</v>
      </c>
      <c r="B22" s="350"/>
      <c r="C22" s="351"/>
      <c r="D22" s="250">
        <f>SUM(B17:C21)</f>
        <v>7</v>
      </c>
    </row>
    <row r="23" spans="1:7" x14ac:dyDescent="0.3">
      <c r="A23" s="344" t="s">
        <v>295</v>
      </c>
      <c r="B23" s="345"/>
      <c r="C23" s="346"/>
      <c r="D23" s="33">
        <f>D22/(COUNT(B17:C21)*2)</f>
        <v>0.7</v>
      </c>
    </row>
    <row r="24" spans="1:7" s="22" customFormat="1" x14ac:dyDescent="0.3">
      <c r="A24" s="26"/>
      <c r="B24" s="27"/>
      <c r="C24" s="27"/>
      <c r="D24" s="28"/>
      <c r="G24" s="126"/>
    </row>
    <row r="25" spans="1:7" ht="19.5" x14ac:dyDescent="0.4">
      <c r="A25" s="352" t="s">
        <v>4</v>
      </c>
      <c r="B25" s="353"/>
      <c r="C25" s="353"/>
      <c r="D25" s="353"/>
      <c r="E25" s="353"/>
      <c r="F25" s="35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4" t="s">
        <v>36</v>
      </c>
      <c r="B33" s="345"/>
      <c r="C33" s="346"/>
      <c r="D33" s="248">
        <f>SUM(B26:C32)</f>
        <v>14</v>
      </c>
    </row>
    <row r="34" spans="1:7" x14ac:dyDescent="0.3">
      <c r="A34" s="344" t="s">
        <v>295</v>
      </c>
      <c r="B34" s="345"/>
      <c r="C34" s="346"/>
      <c r="D34" s="33">
        <f>D33/(COUNT(B26:C32)*2)</f>
        <v>1</v>
      </c>
    </row>
    <row r="35" spans="1:7" s="22" customFormat="1" x14ac:dyDescent="0.3">
      <c r="A35" s="26"/>
      <c r="B35" s="27"/>
      <c r="C35" s="27"/>
      <c r="D35" s="28"/>
      <c r="G35" s="126"/>
    </row>
    <row r="36" spans="1:7" s="22" customFormat="1" ht="19.5" x14ac:dyDescent="0.4">
      <c r="A36" s="352" t="s">
        <v>219</v>
      </c>
      <c r="B36" s="353"/>
      <c r="C36" s="353"/>
      <c r="D36" s="353"/>
      <c r="E36" s="353"/>
      <c r="F36" s="35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4" t="s">
        <v>36</v>
      </c>
      <c r="B42" s="345"/>
      <c r="C42" s="346"/>
      <c r="D42" s="248">
        <f>SUM(B37:C41)</f>
        <v>8</v>
      </c>
      <c r="E42" s="13"/>
      <c r="F42" s="13"/>
      <c r="G42" s="126"/>
    </row>
    <row r="43" spans="1:7" s="22" customFormat="1" x14ac:dyDescent="0.3">
      <c r="A43" s="344" t="s">
        <v>295</v>
      </c>
      <c r="B43" s="345"/>
      <c r="C43" s="346"/>
      <c r="D43" s="33">
        <f>D42/(COUNT(B37:C41)*2)</f>
        <v>1</v>
      </c>
      <c r="E43" s="13"/>
      <c r="F43" s="13"/>
      <c r="G43" s="126"/>
    </row>
    <row r="44" spans="1:7" s="22" customFormat="1" x14ac:dyDescent="0.3">
      <c r="A44" s="47"/>
      <c r="B44" s="48"/>
      <c r="C44" s="48"/>
      <c r="D44" s="49"/>
      <c r="G44" s="126"/>
    </row>
    <row r="45" spans="1:7" ht="19.5" x14ac:dyDescent="0.4">
      <c r="A45" s="354" t="s">
        <v>21</v>
      </c>
      <c r="B45" s="355"/>
      <c r="C45" s="355"/>
      <c r="D45" s="355"/>
      <c r="E45" s="355"/>
      <c r="F45" s="355"/>
    </row>
    <row r="46" spans="1:7" ht="33" x14ac:dyDescent="0.3">
      <c r="A46" s="17" t="s">
        <v>270</v>
      </c>
      <c r="B46" s="94">
        <v>1</v>
      </c>
      <c r="C46" s="94"/>
      <c r="D46" s="95" t="s">
        <v>524</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514</v>
      </c>
      <c r="E50" s="94"/>
      <c r="F50" s="94"/>
    </row>
    <row r="51" spans="1:7" ht="33.75" x14ac:dyDescent="0.35">
      <c r="A51" s="40" t="s">
        <v>296</v>
      </c>
      <c r="B51" s="94">
        <v>1</v>
      </c>
      <c r="C51" s="120" t="str">
        <f>IF(B51=0, -5, "0")</f>
        <v>0</v>
      </c>
      <c r="D51" s="95" t="s">
        <v>471</v>
      </c>
      <c r="E51" s="94"/>
      <c r="F51" s="94" t="s">
        <v>356</v>
      </c>
    </row>
    <row r="52" spans="1:7" x14ac:dyDescent="0.3">
      <c r="A52" s="344" t="s">
        <v>36</v>
      </c>
      <c r="B52" s="345"/>
      <c r="C52" s="346"/>
      <c r="D52" s="248">
        <f>SUM(B46:C51)</f>
        <v>10</v>
      </c>
    </row>
    <row r="53" spans="1:7" x14ac:dyDescent="0.3">
      <c r="A53" s="344" t="s">
        <v>295</v>
      </c>
      <c r="B53" s="345"/>
      <c r="C53" s="346"/>
      <c r="D53" s="33">
        <f>D52/(COUNT(B46:C51)*2)</f>
        <v>0.83333333333333337</v>
      </c>
    </row>
    <row r="54" spans="1:7" s="22" customFormat="1" x14ac:dyDescent="0.3">
      <c r="A54" s="26"/>
      <c r="B54" s="27"/>
      <c r="C54" s="27"/>
      <c r="D54" s="28"/>
      <c r="G54" s="126"/>
    </row>
    <row r="55" spans="1:7" ht="19.5" x14ac:dyDescent="0.4">
      <c r="A55" s="352" t="s">
        <v>8</v>
      </c>
      <c r="B55" s="353"/>
      <c r="C55" s="353"/>
      <c r="D55" s="353"/>
      <c r="E55" s="353"/>
      <c r="F55" s="353"/>
    </row>
    <row r="56" spans="1:7" ht="36" x14ac:dyDescent="0.35">
      <c r="A56" s="43" t="s">
        <v>176</v>
      </c>
      <c r="B56" s="94">
        <v>1</v>
      </c>
      <c r="C56" s="120" t="str">
        <f>IF(B56=0, -5, "0")</f>
        <v>0</v>
      </c>
      <c r="D56" s="95" t="s">
        <v>521</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4" t="s">
        <v>36</v>
      </c>
      <c r="B63" s="345"/>
      <c r="C63" s="346"/>
      <c r="D63" s="248">
        <f>SUM(B56:C62)</f>
        <v>13</v>
      </c>
    </row>
    <row r="64" spans="1:7" x14ac:dyDescent="0.3">
      <c r="A64" s="344" t="s">
        <v>295</v>
      </c>
      <c r="B64" s="345"/>
      <c r="C64" s="346"/>
      <c r="D64" s="33">
        <f>D63/(COUNT(B56:C62)*2)</f>
        <v>0.9285714285714286</v>
      </c>
    </row>
    <row r="65" spans="1:7" s="22" customFormat="1" x14ac:dyDescent="0.3">
      <c r="A65" s="26"/>
      <c r="B65" s="27"/>
      <c r="C65" s="27"/>
      <c r="D65" s="28"/>
      <c r="G65" s="126"/>
    </row>
    <row r="66" spans="1:7" ht="19.5" x14ac:dyDescent="0.4">
      <c r="A66" s="352" t="s">
        <v>130</v>
      </c>
      <c r="B66" s="353"/>
      <c r="C66" s="353"/>
      <c r="D66" s="353"/>
      <c r="E66" s="353"/>
      <c r="F66" s="353"/>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33.75" x14ac:dyDescent="0.35">
      <c r="A77" s="46" t="s">
        <v>285</v>
      </c>
      <c r="B77" s="100">
        <v>1</v>
      </c>
      <c r="C77" s="120" t="str">
        <f>IF(B77=0, -5, "0")</f>
        <v>0</v>
      </c>
      <c r="D77" s="95" t="s">
        <v>521</v>
      </c>
      <c r="E77" s="105"/>
      <c r="F77" s="94" t="s">
        <v>357</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4" t="s">
        <v>36</v>
      </c>
      <c r="B84" s="345"/>
      <c r="C84" s="346"/>
      <c r="D84" s="248">
        <f>SUM(B67:C83)</f>
        <v>23</v>
      </c>
    </row>
    <row r="85" spans="1:7" x14ac:dyDescent="0.3">
      <c r="A85" s="344" t="s">
        <v>295</v>
      </c>
      <c r="B85" s="345"/>
      <c r="C85" s="346"/>
      <c r="D85" s="33">
        <f>D84/(COUNT(B67:C83)*2)</f>
        <v>0.95833333333333337</v>
      </c>
    </row>
    <row r="86" spans="1:7" s="22" customFormat="1" x14ac:dyDescent="0.3">
      <c r="A86" s="26"/>
      <c r="B86" s="27"/>
      <c r="C86" s="27"/>
      <c r="D86" s="28"/>
      <c r="G86" s="126"/>
    </row>
    <row r="87" spans="1:7" ht="19.5" x14ac:dyDescent="0.4">
      <c r="A87" s="352" t="s">
        <v>211</v>
      </c>
      <c r="B87" s="353"/>
      <c r="C87" s="353"/>
      <c r="D87" s="353"/>
      <c r="E87" s="353"/>
      <c r="F87" s="353"/>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1</v>
      </c>
      <c r="C95" s="94"/>
      <c r="D95" s="95" t="s">
        <v>508</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498</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4" t="s">
        <v>36</v>
      </c>
      <c r="B102" s="345"/>
      <c r="C102" s="346"/>
      <c r="D102" s="248">
        <f>SUM(B88:C101)</f>
        <v>27</v>
      </c>
    </row>
    <row r="103" spans="1:7" x14ac:dyDescent="0.3">
      <c r="A103" s="344" t="s">
        <v>295</v>
      </c>
      <c r="B103" s="345"/>
      <c r="C103" s="346"/>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2" t="s">
        <v>212</v>
      </c>
      <c r="B106" s="353"/>
      <c r="C106" s="353"/>
      <c r="D106" s="353"/>
      <c r="E106" s="353"/>
      <c r="F106" s="35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27"/>
      <c r="E108" s="95"/>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t="s">
        <v>499</v>
      </c>
      <c r="E112" s="94"/>
      <c r="F112" s="94"/>
      <c r="G112" s="126"/>
    </row>
    <row r="113" spans="1:7" s="22" customFormat="1" ht="49.5" x14ac:dyDescent="0.3">
      <c r="A113" s="21" t="s">
        <v>165</v>
      </c>
      <c r="B113" s="110">
        <v>1</v>
      </c>
      <c r="C113" s="94"/>
      <c r="D113" s="95" t="s">
        <v>500</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4" t="s">
        <v>36</v>
      </c>
      <c r="B118" s="345"/>
      <c r="C118" s="346"/>
      <c r="D118" s="248">
        <f>SUM(B107:C117)</f>
        <v>21</v>
      </c>
      <c r="E118" s="13"/>
      <c r="F118" s="13"/>
      <c r="G118" s="126"/>
    </row>
    <row r="119" spans="1:7" s="22" customFormat="1" x14ac:dyDescent="0.3">
      <c r="A119" s="344" t="s">
        <v>295</v>
      </c>
      <c r="B119" s="345"/>
      <c r="C119" s="346"/>
      <c r="D119" s="33">
        <f>D118/(COUNT(B107:C117)*2)</f>
        <v>0.95454545454545459</v>
      </c>
      <c r="E119" s="13"/>
      <c r="F119" s="13"/>
      <c r="G119" s="126"/>
    </row>
    <row r="120" spans="1:7" s="22" customFormat="1" x14ac:dyDescent="0.3">
      <c r="A120" s="26"/>
      <c r="B120" s="27"/>
      <c r="C120" s="27"/>
      <c r="D120" s="28"/>
      <c r="G120" s="126"/>
    </row>
    <row r="121" spans="1:7" ht="19.5" x14ac:dyDescent="0.4">
      <c r="A121" s="352" t="s">
        <v>185</v>
      </c>
      <c r="B121" s="353"/>
      <c r="C121" s="353"/>
      <c r="D121" s="353"/>
      <c r="E121" s="353"/>
      <c r="F121" s="353"/>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487</v>
      </c>
      <c r="E128" s="95"/>
      <c r="F128" s="94"/>
    </row>
    <row r="129" spans="1:7" x14ac:dyDescent="0.3">
      <c r="A129" s="20" t="s">
        <v>166</v>
      </c>
      <c r="B129" s="111">
        <v>2</v>
      </c>
      <c r="C129" s="121"/>
      <c r="D129" s="95"/>
      <c r="E129" s="95"/>
      <c r="F129" s="94"/>
    </row>
    <row r="130" spans="1:7" ht="36" x14ac:dyDescent="0.35">
      <c r="A130" s="43" t="s">
        <v>194</v>
      </c>
      <c r="B130" s="111">
        <v>1</v>
      </c>
      <c r="C130" s="120" t="str">
        <f>IF(B130=0, -5, "0")</f>
        <v>0</v>
      </c>
      <c r="D130" s="95" t="s">
        <v>495</v>
      </c>
      <c r="E130" s="95"/>
      <c r="F130" s="94" t="s">
        <v>356</v>
      </c>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4" t="s">
        <v>36</v>
      </c>
      <c r="B133" s="345"/>
      <c r="C133" s="346"/>
      <c r="D133" s="248">
        <f>SUM(B122:C132)</f>
        <v>21</v>
      </c>
    </row>
    <row r="134" spans="1:7" x14ac:dyDescent="0.3">
      <c r="A134" s="344" t="s">
        <v>295</v>
      </c>
      <c r="B134" s="345"/>
      <c r="C134" s="346"/>
      <c r="D134" s="32">
        <f>D133/(COUNT(B122:C132)*2)</f>
        <v>0.95454545454545459</v>
      </c>
    </row>
    <row r="135" spans="1:7" s="22" customFormat="1" x14ac:dyDescent="0.3">
      <c r="A135" s="26"/>
      <c r="B135" s="27"/>
      <c r="C135" s="27"/>
      <c r="D135" s="31"/>
      <c r="G135" s="126"/>
    </row>
    <row r="136" spans="1:7" ht="19.5" x14ac:dyDescent="0.4">
      <c r="A136" s="352" t="s">
        <v>71</v>
      </c>
      <c r="B136" s="353"/>
      <c r="C136" s="353"/>
      <c r="D136" s="353"/>
      <c r="E136" s="353"/>
      <c r="F136" s="353"/>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0</v>
      </c>
      <c r="C140" s="95"/>
      <c r="D140" s="129" t="s">
        <v>520</v>
      </c>
      <c r="E140" s="95" t="s">
        <v>525</v>
      </c>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ht="33" x14ac:dyDescent="0.3">
      <c r="A143" s="23" t="s">
        <v>304</v>
      </c>
      <c r="B143" s="110">
        <v>1</v>
      </c>
      <c r="C143" s="122"/>
      <c r="D143" s="129" t="s">
        <v>523</v>
      </c>
      <c r="E143" s="94"/>
      <c r="F143" s="94" t="s">
        <v>357</v>
      </c>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95" t="s">
        <v>537</v>
      </c>
      <c r="E147" s="94"/>
      <c r="F147" s="94" t="s">
        <v>356</v>
      </c>
    </row>
    <row r="148" spans="1:7" x14ac:dyDescent="0.3">
      <c r="A148" s="17" t="s">
        <v>305</v>
      </c>
      <c r="B148" s="110">
        <v>2</v>
      </c>
      <c r="C148" s="95"/>
      <c r="D148" s="115"/>
      <c r="E148" s="94"/>
      <c r="F148" s="94"/>
    </row>
    <row r="149" spans="1:7" x14ac:dyDescent="0.3">
      <c r="A149" s="344" t="s">
        <v>36</v>
      </c>
      <c r="B149" s="345"/>
      <c r="C149" s="346"/>
      <c r="D149" s="248">
        <f>SUM(B137:C148)</f>
        <v>20</v>
      </c>
    </row>
    <row r="150" spans="1:7" x14ac:dyDescent="0.3">
      <c r="A150" s="344" t="s">
        <v>295</v>
      </c>
      <c r="B150" s="345"/>
      <c r="C150" s="346"/>
      <c r="D150" s="33">
        <f>D149/(COUNT(B137:C148)*2)</f>
        <v>0.83333333333333337</v>
      </c>
    </row>
    <row r="151" spans="1:7" s="22" customFormat="1" x14ac:dyDescent="0.3">
      <c r="A151" s="26"/>
      <c r="B151" s="27"/>
      <c r="C151" s="27"/>
      <c r="D151" s="28"/>
      <c r="G151" s="126"/>
    </row>
    <row r="152" spans="1:7" ht="19.5" x14ac:dyDescent="0.4">
      <c r="A152" s="352" t="s">
        <v>217</v>
      </c>
      <c r="B152" s="353"/>
      <c r="C152" s="353"/>
      <c r="D152" s="353"/>
      <c r="E152" s="353"/>
      <c r="F152" s="353"/>
    </row>
    <row r="153" spans="1:7" x14ac:dyDescent="0.3">
      <c r="A153" s="50" t="s">
        <v>279</v>
      </c>
      <c r="B153" s="94">
        <v>2</v>
      </c>
      <c r="C153" s="94"/>
      <c r="D153" s="95"/>
      <c r="E153" s="95"/>
      <c r="F153" s="94"/>
    </row>
    <row r="154" spans="1:7" x14ac:dyDescent="0.3">
      <c r="A154" s="17" t="s">
        <v>149</v>
      </c>
      <c r="B154" s="94">
        <v>2</v>
      </c>
      <c r="C154" s="94"/>
      <c r="D154" s="95"/>
      <c r="E154" s="94"/>
      <c r="F154" s="94"/>
    </row>
    <row r="155" spans="1:7" ht="50.25" x14ac:dyDescent="0.35">
      <c r="A155" s="40" t="s">
        <v>306</v>
      </c>
      <c r="B155" s="94">
        <v>1</v>
      </c>
      <c r="C155" s="120" t="str">
        <f>IF(B155=0, -5, "0")</f>
        <v>0</v>
      </c>
      <c r="D155" s="95" t="s">
        <v>516</v>
      </c>
      <c r="E155" s="94"/>
      <c r="F155" s="94" t="s">
        <v>356</v>
      </c>
    </row>
    <row r="156" spans="1:7" ht="33.75" x14ac:dyDescent="0.35">
      <c r="A156" s="40" t="s">
        <v>307</v>
      </c>
      <c r="B156" s="94">
        <v>1</v>
      </c>
      <c r="C156" s="120" t="str">
        <f>IF(B156=0, -5, "0")</f>
        <v>0</v>
      </c>
      <c r="D156" s="95" t="s">
        <v>517</v>
      </c>
      <c r="E156" s="94"/>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4" t="s">
        <v>36</v>
      </c>
      <c r="B161" s="350"/>
      <c r="C161" s="351"/>
      <c r="D161" s="250">
        <f>SUM(B153:C160)</f>
        <v>14</v>
      </c>
    </row>
    <row r="162" spans="1:7" x14ac:dyDescent="0.3">
      <c r="A162" s="344" t="s">
        <v>295</v>
      </c>
      <c r="B162" s="345"/>
      <c r="C162" s="346"/>
      <c r="D162" s="33">
        <f>D161/(COUNT(B153:C160)*2)</f>
        <v>0.875</v>
      </c>
    </row>
    <row r="163" spans="1:7" s="22" customFormat="1" x14ac:dyDescent="0.3">
      <c r="A163" s="26"/>
      <c r="B163" s="27"/>
      <c r="C163" s="29"/>
      <c r="D163" s="30"/>
      <c r="G163" s="126"/>
    </row>
    <row r="164" spans="1:7" ht="19.5" x14ac:dyDescent="0.4">
      <c r="A164" s="352" t="s">
        <v>77</v>
      </c>
      <c r="B164" s="353"/>
      <c r="C164" s="353"/>
      <c r="D164" s="353"/>
      <c r="E164" s="353"/>
      <c r="F164" s="353"/>
    </row>
    <row r="165" spans="1:7" ht="33.75" x14ac:dyDescent="0.35">
      <c r="A165" s="40" t="s">
        <v>286</v>
      </c>
      <c r="B165" s="94">
        <v>1</v>
      </c>
      <c r="C165" s="120" t="str">
        <f>IF(B165=0, -5, "0")</f>
        <v>0</v>
      </c>
      <c r="D165" s="95" t="s">
        <v>491</v>
      </c>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4" t="s">
        <v>36</v>
      </c>
      <c r="B169" s="345"/>
      <c r="C169" s="346"/>
      <c r="D169" s="248">
        <f>SUM(B165:C168)</f>
        <v>7</v>
      </c>
    </row>
    <row r="170" spans="1:7" x14ac:dyDescent="0.3">
      <c r="A170" s="344" t="s">
        <v>295</v>
      </c>
      <c r="B170" s="345"/>
      <c r="C170" s="346"/>
      <c r="D170" s="33">
        <f>D169/(COUNT(B165:C168)*2)</f>
        <v>0.875</v>
      </c>
    </row>
    <row r="171" spans="1:7" s="22" customFormat="1" x14ac:dyDescent="0.3">
      <c r="A171" s="26"/>
      <c r="B171" s="27"/>
      <c r="C171" s="27"/>
      <c r="D171" s="28"/>
      <c r="G171" s="126"/>
    </row>
    <row r="172" spans="1:7" ht="19.5" x14ac:dyDescent="0.4">
      <c r="A172" s="356" t="s">
        <v>17</v>
      </c>
      <c r="B172" s="357"/>
      <c r="C172" s="357"/>
      <c r="D172" s="357"/>
      <c r="E172" s="357"/>
      <c r="F172" s="357"/>
    </row>
    <row r="173" spans="1:7" ht="66" x14ac:dyDescent="0.3">
      <c r="A173" s="20" t="s">
        <v>180</v>
      </c>
      <c r="B173" s="94">
        <v>1</v>
      </c>
      <c r="C173" s="94"/>
      <c r="D173" s="95" t="s">
        <v>504</v>
      </c>
      <c r="E173" s="94"/>
      <c r="F173" s="94" t="s">
        <v>356</v>
      </c>
    </row>
    <row r="174" spans="1:7" x14ac:dyDescent="0.3">
      <c r="A174" s="17" t="s">
        <v>87</v>
      </c>
      <c r="B174" s="94">
        <v>2</v>
      </c>
      <c r="C174" s="94"/>
      <c r="D174" s="119"/>
      <c r="E174" s="94"/>
      <c r="F174" s="94"/>
    </row>
    <row r="175" spans="1:7" ht="33" x14ac:dyDescent="0.3">
      <c r="A175" s="44" t="s">
        <v>197</v>
      </c>
      <c r="B175" s="94">
        <v>1</v>
      </c>
      <c r="C175" s="94"/>
      <c r="D175" s="95" t="s">
        <v>538</v>
      </c>
      <c r="E175" s="94"/>
      <c r="F175" s="94" t="s">
        <v>356</v>
      </c>
    </row>
    <row r="176" spans="1:7" x14ac:dyDescent="0.3">
      <c r="A176" s="17" t="s">
        <v>150</v>
      </c>
      <c r="B176" s="94">
        <v>2</v>
      </c>
      <c r="C176" s="94"/>
      <c r="D176" s="95"/>
      <c r="E176" s="95"/>
      <c r="F176" s="94"/>
    </row>
    <row r="177" spans="1:7" x14ac:dyDescent="0.3">
      <c r="A177" s="344" t="s">
        <v>36</v>
      </c>
      <c r="B177" s="345"/>
      <c r="C177" s="346"/>
      <c r="D177" s="248">
        <f>SUM(B173:C176)</f>
        <v>6</v>
      </c>
    </row>
    <row r="178" spans="1:7" x14ac:dyDescent="0.3">
      <c r="A178" s="344" t="s">
        <v>295</v>
      </c>
      <c r="B178" s="345"/>
      <c r="C178" s="346"/>
      <c r="D178" s="33">
        <f>D177/(COUNT(B173:C176)*2)</f>
        <v>0.75</v>
      </c>
    </row>
    <row r="179" spans="1:7" s="22" customFormat="1" x14ac:dyDescent="0.3">
      <c r="A179" s="26"/>
      <c r="B179" s="27"/>
      <c r="C179" s="27"/>
      <c r="D179" s="28"/>
      <c r="G179" s="126"/>
    </row>
    <row r="180" spans="1:7" ht="19.5" x14ac:dyDescent="0.4">
      <c r="A180" s="352" t="s">
        <v>78</v>
      </c>
      <c r="B180" s="353"/>
      <c r="C180" s="353"/>
      <c r="D180" s="353"/>
      <c r="E180" s="353"/>
      <c r="F180" s="353"/>
    </row>
    <row r="181" spans="1:7" x14ac:dyDescent="0.3">
      <c r="A181" s="44" t="s">
        <v>315</v>
      </c>
      <c r="B181" s="94">
        <v>2</v>
      </c>
      <c r="C181" s="94"/>
      <c r="D181" s="95"/>
      <c r="E181" s="95"/>
      <c r="F181" s="94"/>
    </row>
    <row r="182" spans="1:7" x14ac:dyDescent="0.3">
      <c r="A182" s="52" t="s">
        <v>220</v>
      </c>
      <c r="B182" s="94">
        <v>2</v>
      </c>
      <c r="C182" s="94"/>
      <c r="D182" s="95"/>
      <c r="E182" s="69"/>
      <c r="F182" s="94"/>
    </row>
    <row r="183" spans="1:7" ht="33" x14ac:dyDescent="0.3">
      <c r="A183" s="17" t="s">
        <v>88</v>
      </c>
      <c r="B183" s="94">
        <v>1</v>
      </c>
      <c r="C183" s="94"/>
      <c r="D183" s="95" t="s">
        <v>490</v>
      </c>
      <c r="E183" s="94"/>
      <c r="F183" s="94" t="s">
        <v>356</v>
      </c>
    </row>
    <row r="184" spans="1:7" x14ac:dyDescent="0.3">
      <c r="A184" s="20" t="s">
        <v>238</v>
      </c>
      <c r="B184" s="94">
        <v>2</v>
      </c>
      <c r="C184" s="94"/>
      <c r="D184" s="95"/>
      <c r="E184" s="94"/>
      <c r="F184" s="94"/>
    </row>
    <row r="185" spans="1:7" ht="33" x14ac:dyDescent="0.3">
      <c r="A185" s="17" t="s">
        <v>309</v>
      </c>
      <c r="B185" s="94">
        <v>1</v>
      </c>
      <c r="C185" s="94"/>
      <c r="D185" s="95" t="s">
        <v>513</v>
      </c>
      <c r="E185" s="94"/>
      <c r="F185" s="94" t="s">
        <v>356</v>
      </c>
    </row>
    <row r="186" spans="1:7" x14ac:dyDescent="0.3">
      <c r="A186" s="344" t="s">
        <v>36</v>
      </c>
      <c r="B186" s="345"/>
      <c r="C186" s="346"/>
      <c r="D186" s="248">
        <f>SUM(B181:C185)</f>
        <v>8</v>
      </c>
    </row>
    <row r="187" spans="1:7" x14ac:dyDescent="0.3">
      <c r="A187" s="344" t="s">
        <v>295</v>
      </c>
      <c r="B187" s="345"/>
      <c r="C187" s="346"/>
      <c r="D187" s="33">
        <f>D186/(COUNT(B181:C185)*2)</f>
        <v>0.8</v>
      </c>
    </row>
    <row r="188" spans="1:7" s="22" customFormat="1" x14ac:dyDescent="0.3">
      <c r="A188" s="26"/>
      <c r="B188" s="27"/>
      <c r="C188" s="27"/>
      <c r="D188" s="28"/>
      <c r="G188" s="126"/>
    </row>
    <row r="189" spans="1:7" ht="19.5" x14ac:dyDescent="0.4">
      <c r="A189" s="352" t="s">
        <v>216</v>
      </c>
      <c r="B189" s="353"/>
      <c r="C189" s="353"/>
      <c r="D189" s="353"/>
      <c r="E189" s="353"/>
      <c r="F189" s="353"/>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95" t="s">
        <v>522</v>
      </c>
      <c r="E192" s="94"/>
      <c r="F192" s="94" t="s">
        <v>356</v>
      </c>
    </row>
    <row r="193" spans="1:6" x14ac:dyDescent="0.3">
      <c r="A193" s="53" t="s">
        <v>189</v>
      </c>
      <c r="B193" s="94">
        <v>2</v>
      </c>
      <c r="C193" s="94"/>
      <c r="D193" s="94"/>
      <c r="E193" s="94"/>
      <c r="F193" s="94"/>
    </row>
    <row r="194" spans="1:6" x14ac:dyDescent="0.3">
      <c r="A194" s="344" t="s">
        <v>36</v>
      </c>
      <c r="B194" s="345"/>
      <c r="C194" s="346"/>
      <c r="D194" s="54">
        <f>SUM(B190:C193)</f>
        <v>5</v>
      </c>
    </row>
    <row r="195" spans="1:6" x14ac:dyDescent="0.3">
      <c r="A195" s="344" t="s">
        <v>295</v>
      </c>
      <c r="B195" s="345"/>
      <c r="C195" s="346"/>
      <c r="D195" s="33">
        <f>D194/(COUNT(B190:C193)*2)</f>
        <v>0.83333333333333337</v>
      </c>
    </row>
    <row r="196" spans="1:6" x14ac:dyDescent="0.3">
      <c r="C196" s="288"/>
      <c r="D196" s="288"/>
      <c r="E196" s="288"/>
      <c r="F196" s="288"/>
    </row>
    <row r="197" spans="1:6" ht="18" x14ac:dyDescent="0.35">
      <c r="A197" s="64" t="s">
        <v>539</v>
      </c>
      <c r="B197" s="302"/>
      <c r="C197" s="302"/>
      <c r="D197" s="303">
        <f>E197/F197</f>
        <v>0.7</v>
      </c>
      <c r="E197" s="304">
        <f>COUNTIF('A1 Technique'!F17:F193,"ok")</f>
        <v>7</v>
      </c>
      <c r="F197" s="304">
        <f>COUNTA('A1 Technique'!F17:F193)</f>
        <v>10</v>
      </c>
    </row>
    <row r="198" spans="1:6" ht="22.5" x14ac:dyDescent="0.3">
      <c r="A198" s="35" t="s">
        <v>45</v>
      </c>
      <c r="B198" s="36"/>
      <c r="C198" s="37"/>
      <c r="D198" s="38">
        <f>SUM(D194,D186,D177,D169,D161,D63,D52,D33,D22,D118,D149,D133,D102,D84,D42)</f>
        <v>204</v>
      </c>
    </row>
    <row r="199" spans="1:6" ht="22.5" x14ac:dyDescent="0.3">
      <c r="A199" s="35" t="s">
        <v>323</v>
      </c>
      <c r="B199" s="36"/>
      <c r="C199" s="37"/>
      <c r="D199" s="39">
        <f>D198/(COUNT(B190:C193,B181:C185,B173:C176,B165:C168,B153:C160,B56:C62,B46:C51,B26:C32,B17:C21,B107:C117,B137:C148,B122:C132,B88:C101,B67:C83,B37:C41)*2)</f>
        <v>0.90265486725663713</v>
      </c>
    </row>
  </sheetData>
  <sheetProtection algorithmName="SHA-512" hashValue="vaRp+hseyjlb/gwN78K/HgkITDgMI22ABa8EMrATN7DMZH64DF4j0KX7HtGT7I3RAMSeNDjkgrZ5nqyOTdOnMg==" saltValue="Nryqx2F7E7uxcHS0gA7Y3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XFB549"/>
  <sheetViews>
    <sheetView view="pageBreakPreview" topLeftCell="A3" zoomScale="80" zoomScaleSheetLayoutView="80" workbookViewId="0">
      <selection activeCell="D23" sqref="D2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7" t="s">
        <v>179</v>
      </c>
      <c r="B7" s="317"/>
      <c r="C7" s="317"/>
      <c r="D7" s="317"/>
      <c r="E7" s="317"/>
      <c r="F7" s="317"/>
      <c r="G7" s="125"/>
    </row>
    <row r="8" spans="1:7" ht="29.25" x14ac:dyDescent="0.45">
      <c r="A8" s="318" t="str">
        <f>'Page de garde'!D18</f>
        <v>Béja III</v>
      </c>
      <c r="B8" s="318"/>
      <c r="C8" s="318"/>
      <c r="D8" s="318"/>
      <c r="E8" s="318"/>
      <c r="F8" s="318"/>
      <c r="G8" s="125"/>
    </row>
    <row r="9" spans="1:7" ht="24" x14ac:dyDescent="0.45">
      <c r="A9" s="14" t="s">
        <v>42</v>
      </c>
      <c r="B9" s="319" t="s">
        <v>558</v>
      </c>
      <c r="C9" s="319"/>
      <c r="D9" s="319"/>
      <c r="E9" s="319"/>
      <c r="F9" s="319"/>
      <c r="G9" s="125"/>
    </row>
    <row r="10" spans="1:7" ht="24" x14ac:dyDescent="0.45">
      <c r="A10" s="15" t="s">
        <v>44</v>
      </c>
      <c r="B10" s="320" t="s">
        <v>409</v>
      </c>
      <c r="C10" s="320"/>
      <c r="D10" s="320"/>
      <c r="E10" s="320"/>
      <c r="F10" s="320"/>
      <c r="G10" s="125"/>
    </row>
    <row r="11" spans="1:7" ht="24" x14ac:dyDescent="0.45">
      <c r="A11" s="14" t="s">
        <v>43</v>
      </c>
      <c r="B11" s="315">
        <v>43308</v>
      </c>
      <c r="C11" s="315"/>
      <c r="D11" s="315"/>
      <c r="E11" s="315"/>
      <c r="F11" s="315"/>
      <c r="G11" s="125"/>
    </row>
    <row r="12" spans="1:7" ht="24" x14ac:dyDescent="0.45">
      <c r="A12" s="14" t="s">
        <v>239</v>
      </c>
      <c r="B12" s="321">
        <f>D549</f>
        <v>0.90865384615384615</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43308</v>
      </c>
      <c r="B16" s="188"/>
      <c r="C16" s="188"/>
      <c r="D16" s="188"/>
      <c r="E16" s="188"/>
      <c r="F16" s="202"/>
    </row>
    <row r="17" spans="1:8" ht="16.5" customHeight="1" x14ac:dyDescent="0.3">
      <c r="A17" s="323" t="s">
        <v>30</v>
      </c>
      <c r="B17" s="324" t="s">
        <v>31</v>
      </c>
      <c r="C17" s="324"/>
      <c r="D17" s="324" t="s">
        <v>46</v>
      </c>
      <c r="E17" s="325" t="s">
        <v>310</v>
      </c>
      <c r="F17" s="325" t="s">
        <v>358</v>
      </c>
    </row>
    <row r="18" spans="1:8" ht="16.5" customHeight="1" x14ac:dyDescent="0.3">
      <c r="A18" s="323"/>
      <c r="B18" s="41" t="s">
        <v>34</v>
      </c>
      <c r="C18" s="41" t="s">
        <v>33</v>
      </c>
      <c r="D18" s="324"/>
      <c r="E18" s="325"/>
      <c r="F18" s="32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43308</v>
      </c>
      <c r="B49" s="124"/>
      <c r="C49" s="135"/>
      <c r="D49" s="124"/>
    </row>
    <row r="50" spans="1:7" x14ac:dyDescent="0.3">
      <c r="A50" s="323" t="s">
        <v>30</v>
      </c>
      <c r="B50" s="324" t="s">
        <v>31</v>
      </c>
      <c r="C50" s="324"/>
      <c r="D50" s="324" t="s">
        <v>46</v>
      </c>
      <c r="E50" s="325" t="s">
        <v>310</v>
      </c>
      <c r="F50" s="325" t="s">
        <v>360</v>
      </c>
      <c r="G50" s="127"/>
    </row>
    <row r="51" spans="1:7" x14ac:dyDescent="0.3">
      <c r="A51" s="323"/>
      <c r="B51" s="41" t="s">
        <v>34</v>
      </c>
      <c r="C51" s="41" t="s">
        <v>33</v>
      </c>
      <c r="D51" s="324"/>
      <c r="E51" s="325"/>
      <c r="F51" s="325"/>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33" x14ac:dyDescent="0.35">
      <c r="A68" s="306"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132" x14ac:dyDescent="0.3">
      <c r="A74" s="209" t="s">
        <v>393</v>
      </c>
      <c r="B74" s="130">
        <v>2</v>
      </c>
      <c r="C74" s="150" t="str">
        <f>IF(B74=0, -5, "0")</f>
        <v>0</v>
      </c>
      <c r="D74" s="292" t="s">
        <v>596</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3</v>
      </c>
      <c r="F99" s="283">
        <f>COUNTA('A2 Exploitation'!F53:F98)</f>
        <v>3</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68</v>
      </c>
    </row>
    <row r="103" spans="1:7" ht="18" x14ac:dyDescent="0.35">
      <c r="A103" s="42" t="s">
        <v>199</v>
      </c>
      <c r="B103" s="152"/>
      <c r="C103" s="153"/>
      <c r="D103" s="144">
        <f>D102/(COUNT(B88:C93,B53:C60,B65:C83,B95:C99)*2)</f>
        <v>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43308</v>
      </c>
      <c r="B106" s="124"/>
      <c r="C106" s="135"/>
      <c r="D106" s="124"/>
    </row>
    <row r="107" spans="1:7" x14ac:dyDescent="0.3">
      <c r="A107" s="323" t="s">
        <v>30</v>
      </c>
      <c r="B107" s="324" t="s">
        <v>31</v>
      </c>
      <c r="C107" s="324"/>
      <c r="D107" s="324" t="s">
        <v>46</v>
      </c>
      <c r="E107" s="325" t="s">
        <v>310</v>
      </c>
      <c r="F107" s="325" t="s">
        <v>360</v>
      </c>
    </row>
    <row r="108" spans="1:7" x14ac:dyDescent="0.3">
      <c r="A108" s="323"/>
      <c r="B108" s="41" t="s">
        <v>34</v>
      </c>
      <c r="C108" s="41" t="s">
        <v>33</v>
      </c>
      <c r="D108" s="324"/>
      <c r="E108" s="325"/>
      <c r="F108" s="32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99" x14ac:dyDescent="0.3">
      <c r="A132" s="210" t="s">
        <v>157</v>
      </c>
      <c r="B132" s="130">
        <v>0</v>
      </c>
      <c r="C132" s="150">
        <f>IF(B132=0, -5, "0")</f>
        <v>-5</v>
      </c>
      <c r="D132" s="292" t="s">
        <v>597</v>
      </c>
      <c r="E132" s="95" t="s">
        <v>559</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29</v>
      </c>
    </row>
    <row r="140" spans="1:7" x14ac:dyDescent="0.3">
      <c r="A140" s="5" t="s">
        <v>35</v>
      </c>
      <c r="B140" s="132"/>
      <c r="C140" s="133"/>
      <c r="D140" s="134">
        <f>D139/(COUNT(B121:C138)*2)</f>
        <v>0.76315789473684215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0.8</v>
      </c>
      <c r="E153" s="282">
        <f>COUNTIF('A2 Exploitation'!F110:F152,"ok")</f>
        <v>4</v>
      </c>
      <c r="F153" s="283">
        <f>COUNTA('A2 Exploitation'!F110:F152)</f>
        <v>5</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62</v>
      </c>
    </row>
    <row r="158" spans="1:7" ht="18" x14ac:dyDescent="0.35">
      <c r="A158" s="42" t="s">
        <v>200</v>
      </c>
      <c r="B158" s="152"/>
      <c r="C158" s="153"/>
      <c r="D158" s="144">
        <f>D157/(COUNT(B143:C147,B110:C116,B121:C138,B149:C153)*2)</f>
        <v>0.86111111111111116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43308</v>
      </c>
      <c r="B161" s="124"/>
      <c r="C161" s="135"/>
      <c r="D161" s="127"/>
    </row>
    <row r="162" spans="1:7" x14ac:dyDescent="0.3">
      <c r="A162" s="323" t="s">
        <v>30</v>
      </c>
      <c r="B162" s="324" t="s">
        <v>31</v>
      </c>
      <c r="C162" s="324"/>
      <c r="D162" s="324" t="s">
        <v>46</v>
      </c>
      <c r="E162" s="325" t="s">
        <v>310</v>
      </c>
      <c r="F162" s="325" t="s">
        <v>360</v>
      </c>
      <c r="G162" s="127"/>
    </row>
    <row r="163" spans="1:7" x14ac:dyDescent="0.3">
      <c r="A163" s="323"/>
      <c r="B163" s="41" t="s">
        <v>34</v>
      </c>
      <c r="C163" s="41" t="s">
        <v>33</v>
      </c>
      <c r="D163" s="324"/>
      <c r="E163" s="325"/>
      <c r="F163" s="32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ht="66" x14ac:dyDescent="0.3">
      <c r="A183" s="70" t="s">
        <v>376</v>
      </c>
      <c r="B183" s="130">
        <v>0</v>
      </c>
      <c r="C183" s="150"/>
      <c r="D183" s="226" t="s">
        <v>598</v>
      </c>
      <c r="E183" s="116" t="s">
        <v>560</v>
      </c>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107.25" customHeight="1" x14ac:dyDescent="0.35">
      <c r="A186" s="276" t="s">
        <v>186</v>
      </c>
      <c r="B186" s="130">
        <v>0</v>
      </c>
      <c r="C186" s="136">
        <f>IF(B186=0, -10, "0")</f>
        <v>-10</v>
      </c>
      <c r="D186" s="295" t="s">
        <v>599</v>
      </c>
      <c r="E186" s="95" t="s">
        <v>600</v>
      </c>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9.5" customHeight="1" x14ac:dyDescent="0.3">
      <c r="A194" s="269" t="s">
        <v>388</v>
      </c>
      <c r="B194" s="130">
        <v>2</v>
      </c>
      <c r="C194" s="136" t="str">
        <f>IF(B194=0, -10, "0")</f>
        <v>0</v>
      </c>
      <c r="D194" s="116"/>
      <c r="E194" s="106"/>
      <c r="F194" s="204"/>
      <c r="G194" s="127"/>
    </row>
    <row r="195" spans="1:7" s="112" customFormat="1" ht="20.25" customHeight="1" x14ac:dyDescent="0.3">
      <c r="A195" s="332" t="s">
        <v>379</v>
      </c>
      <c r="B195" s="332"/>
      <c r="C195" s="332"/>
      <c r="D195" s="332"/>
      <c r="E195" s="332"/>
      <c r="F195" s="33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COUNTIF('A2 Exploitation'!F165:F199,"ok")</f>
        <v>7</v>
      </c>
      <c r="F200" s="283">
        <f>COUNTA('A2 Exploitation'!F165:F199)</f>
        <v>7</v>
      </c>
      <c r="G200" s="127"/>
    </row>
    <row r="201" spans="1:7" x14ac:dyDescent="0.3">
      <c r="A201" s="59" t="s">
        <v>36</v>
      </c>
      <c r="B201" s="59"/>
      <c r="C201" s="59"/>
      <c r="D201" s="59">
        <f>SUM(B176:C194,B196:C200)</f>
        <v>34</v>
      </c>
    </row>
    <row r="202" spans="1:7" x14ac:dyDescent="0.3">
      <c r="A202" s="5" t="s">
        <v>35</v>
      </c>
      <c r="B202" s="132"/>
      <c r="C202" s="133"/>
      <c r="D202" s="134">
        <f>D201/(COUNT(B176:C194,B196:C200)*2)</f>
        <v>0.68</v>
      </c>
    </row>
    <row r="203" spans="1:7" x14ac:dyDescent="0.3">
      <c r="A203" s="145"/>
      <c r="B203" s="124"/>
      <c r="C203" s="135"/>
      <c r="D203" s="124"/>
    </row>
    <row r="204" spans="1:7" ht="18" x14ac:dyDescent="0.35">
      <c r="A204" s="42" t="s">
        <v>126</v>
      </c>
      <c r="B204" s="152"/>
      <c r="C204" s="153"/>
      <c r="D204" s="143">
        <f>SUM(D172,D201)</f>
        <v>48</v>
      </c>
    </row>
    <row r="205" spans="1:7" ht="18" x14ac:dyDescent="0.35">
      <c r="A205" s="42" t="s">
        <v>201</v>
      </c>
      <c r="B205" s="152"/>
      <c r="C205" s="153"/>
      <c r="D205" s="144">
        <f>D204/(COUNT(B165:C171,B176:C194,B196:C200)*2)</f>
        <v>0.75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43308</v>
      </c>
      <c r="B208" s="124"/>
      <c r="C208" s="135"/>
      <c r="D208" s="124"/>
    </row>
    <row r="209" spans="1:7" x14ac:dyDescent="0.3">
      <c r="A209" s="323" t="s">
        <v>30</v>
      </c>
      <c r="B209" s="324" t="s">
        <v>31</v>
      </c>
      <c r="C209" s="324"/>
      <c r="D209" s="324" t="s">
        <v>46</v>
      </c>
      <c r="E209" s="325" t="s">
        <v>310</v>
      </c>
      <c r="F209" s="325" t="s">
        <v>360</v>
      </c>
      <c r="G209" s="127"/>
    </row>
    <row r="210" spans="1:7" x14ac:dyDescent="0.3">
      <c r="A210" s="323"/>
      <c r="B210" s="41" t="s">
        <v>34</v>
      </c>
      <c r="C210" s="41" t="s">
        <v>33</v>
      </c>
      <c r="D210" s="324"/>
      <c r="E210" s="325"/>
      <c r="F210" s="32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50.25" customHeight="1" x14ac:dyDescent="0.3">
      <c r="A228" s="4" t="s">
        <v>173</v>
      </c>
      <c r="B228" s="130">
        <v>1</v>
      </c>
      <c r="C228" s="136"/>
      <c r="D228" s="4" t="s">
        <v>562</v>
      </c>
      <c r="E228" s="94"/>
      <c r="F228" s="204"/>
    </row>
    <row r="229" spans="1:7" ht="33" x14ac:dyDescent="0.3">
      <c r="A229" s="70" t="s">
        <v>160</v>
      </c>
      <c r="B229" s="130">
        <v>1</v>
      </c>
      <c r="C229" s="136"/>
      <c r="D229" s="113" t="s">
        <v>601</v>
      </c>
      <c r="E229" s="95"/>
      <c r="F229" s="204"/>
    </row>
    <row r="230" spans="1:7" ht="49.5" x14ac:dyDescent="0.35">
      <c r="A230" s="278" t="s">
        <v>388</v>
      </c>
      <c r="B230" s="130">
        <v>2</v>
      </c>
      <c r="C230" s="136" t="str">
        <f>IF(B230=0, -10, "0")</f>
        <v>0</v>
      </c>
      <c r="D230" s="156"/>
      <c r="E230" s="94"/>
      <c r="F230" s="204"/>
    </row>
    <row r="231" spans="1:7" x14ac:dyDescent="0.3">
      <c r="A231" s="70" t="s">
        <v>59</v>
      </c>
      <c r="B231" s="130">
        <v>1</v>
      </c>
      <c r="C231" s="130"/>
      <c r="D231" s="70" t="s">
        <v>561</v>
      </c>
      <c r="E231" s="94"/>
      <c r="F231" s="204"/>
    </row>
    <row r="232" spans="1:7" ht="49.5" x14ac:dyDescent="0.3">
      <c r="A232" s="4" t="s">
        <v>64</v>
      </c>
      <c r="B232" s="130">
        <v>0</v>
      </c>
      <c r="C232" s="131"/>
      <c r="D232" s="157" t="s">
        <v>564</v>
      </c>
      <c r="E232" s="95" t="s">
        <v>565</v>
      </c>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99" x14ac:dyDescent="0.3">
      <c r="A238" s="209" t="s">
        <v>66</v>
      </c>
      <c r="B238" s="130">
        <v>0</v>
      </c>
      <c r="C238" s="150">
        <f>IF(B238=0, -5, "0")</f>
        <v>-5</v>
      </c>
      <c r="D238" s="295" t="s">
        <v>602</v>
      </c>
      <c r="E238" s="297" t="s">
        <v>603</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24</v>
      </c>
    </row>
    <row r="245" spans="1:7" x14ac:dyDescent="0.3">
      <c r="A245" s="5" t="s">
        <v>35</v>
      </c>
      <c r="B245" s="132"/>
      <c r="C245" s="133"/>
      <c r="D245" s="134">
        <f>D244/(COUNT(B226:C243)*2)</f>
        <v>0.63157894736842102</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ht="49.5" x14ac:dyDescent="0.3">
      <c r="A253" s="4" t="s">
        <v>224</v>
      </c>
      <c r="B253" s="130">
        <v>0</v>
      </c>
      <c r="C253" s="130"/>
      <c r="D253" s="129" t="s">
        <v>604</v>
      </c>
      <c r="E253" s="94" t="s">
        <v>563</v>
      </c>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2" t="s">
        <v>379</v>
      </c>
      <c r="B256" s="332"/>
      <c r="C256" s="332"/>
      <c r="D256" s="332"/>
      <c r="E256" s="332"/>
      <c r="F256" s="332"/>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0.8</v>
      </c>
      <c r="E261" s="282">
        <f>COUNTIF('A2 Exploitation'!F212:F260,"ok")</f>
        <v>4</v>
      </c>
      <c r="F261" s="283">
        <f>COUNTA('A2 Exploitation'!F212:F260)</f>
        <v>5</v>
      </c>
    </row>
    <row r="262" spans="1:7" x14ac:dyDescent="0.3">
      <c r="A262" s="5" t="s">
        <v>36</v>
      </c>
      <c r="B262" s="5"/>
      <c r="C262" s="5"/>
      <c r="D262" s="5">
        <f>SUM(B248:C255,B257:C261)</f>
        <v>23</v>
      </c>
    </row>
    <row r="263" spans="1:7" x14ac:dyDescent="0.3">
      <c r="A263" s="5" t="s">
        <v>35</v>
      </c>
      <c r="B263" s="132"/>
      <c r="C263" s="133"/>
      <c r="D263" s="134">
        <f>D262/(COUNT(B248:C255,B257:C261)*2)</f>
        <v>0.88461538461538458</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0.79761904761904767</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43308</v>
      </c>
      <c r="B269" s="124"/>
      <c r="C269" s="135"/>
      <c r="D269" s="124"/>
      <c r="F269" s="206"/>
      <c r="G269" s="214"/>
    </row>
    <row r="270" spans="1:7" s="16" customFormat="1" x14ac:dyDescent="0.3">
      <c r="A270" s="323" t="s">
        <v>30</v>
      </c>
      <c r="B270" s="324" t="s">
        <v>31</v>
      </c>
      <c r="C270" s="324"/>
      <c r="D270" s="324" t="s">
        <v>46</v>
      </c>
      <c r="E270" s="325" t="s">
        <v>310</v>
      </c>
      <c r="F270" s="325" t="s">
        <v>360</v>
      </c>
      <c r="G270" s="214"/>
    </row>
    <row r="271" spans="1:7" s="16" customFormat="1" x14ac:dyDescent="0.3">
      <c r="A271" s="323"/>
      <c r="B271" s="41" t="s">
        <v>34</v>
      </c>
      <c r="C271" s="41" t="s">
        <v>33</v>
      </c>
      <c r="D271" s="324"/>
      <c r="E271" s="325"/>
      <c r="F271" s="325"/>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69" customHeight="1" x14ac:dyDescent="0.3">
      <c r="A289" s="211" t="s">
        <v>372</v>
      </c>
      <c r="B289" s="130">
        <v>0</v>
      </c>
      <c r="C289" s="131"/>
      <c r="D289" s="214" t="s">
        <v>592</v>
      </c>
      <c r="E289" s="116" t="s">
        <v>605</v>
      </c>
      <c r="F289" s="204"/>
      <c r="G289" s="214"/>
    </row>
    <row r="290" spans="1:7" s="16" customFormat="1" ht="66" x14ac:dyDescent="0.3">
      <c r="A290" s="4" t="s">
        <v>183</v>
      </c>
      <c r="B290" s="130">
        <v>1</v>
      </c>
      <c r="C290" s="130"/>
      <c r="D290" s="156" t="s">
        <v>606</v>
      </c>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0" x14ac:dyDescent="0.3">
      <c r="A293" s="70" t="s">
        <v>136</v>
      </c>
      <c r="B293" s="130">
        <v>1</v>
      </c>
      <c r="C293" s="130"/>
      <c r="D293" s="70" t="s">
        <v>566</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66" x14ac:dyDescent="0.3">
      <c r="A302" s="209" t="s">
        <v>157</v>
      </c>
      <c r="B302" s="130">
        <v>2</v>
      </c>
      <c r="C302" s="150" t="str">
        <f>IF(B302=0, -5, "0")</f>
        <v>0</v>
      </c>
      <c r="D302" s="165" t="s">
        <v>567</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3" t="s">
        <v>396</v>
      </c>
      <c r="B308" s="334"/>
      <c r="C308" s="334"/>
      <c r="D308" s="334"/>
      <c r="E308" s="334"/>
      <c r="F308" s="335"/>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1</v>
      </c>
      <c r="C313" s="140"/>
      <c r="D313" s="281">
        <f>IFERROR(E313/F313,"N.A")</f>
        <v>0.88888888888888884</v>
      </c>
      <c r="E313" s="282">
        <f>COUNTIF('A2 Exploitation'!F273:F312,"ok")</f>
        <v>8</v>
      </c>
      <c r="F313" s="283">
        <f>COUNTA('A2 Exploitation'!F273:F312)</f>
        <v>9</v>
      </c>
      <c r="G313" s="214"/>
    </row>
    <row r="314" spans="1:7" s="16" customFormat="1" x14ac:dyDescent="0.3">
      <c r="A314" s="5" t="s">
        <v>36</v>
      </c>
      <c r="B314" s="5"/>
      <c r="C314" s="5"/>
      <c r="D314" s="5">
        <f>SUM(B289:C307,B309:C313)</f>
        <v>43</v>
      </c>
      <c r="F314" s="206"/>
      <c r="G314" s="214"/>
    </row>
    <row r="315" spans="1:7" s="16" customFormat="1" x14ac:dyDescent="0.3">
      <c r="A315" s="5" t="s">
        <v>35</v>
      </c>
      <c r="B315" s="132"/>
      <c r="C315" s="133"/>
      <c r="D315" s="134">
        <f>D314/(COUNT(B289:C307,B309:C313)*2)</f>
        <v>0.89583333333333337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0.93055555555555558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43308</v>
      </c>
      <c r="B321" s="124"/>
      <c r="C321" s="135"/>
      <c r="D321" s="127"/>
    </row>
    <row r="322" spans="1:7" x14ac:dyDescent="0.3">
      <c r="A322" s="323" t="s">
        <v>30</v>
      </c>
      <c r="B322" s="324" t="s">
        <v>31</v>
      </c>
      <c r="C322" s="324"/>
      <c r="D322" s="324" t="s">
        <v>46</v>
      </c>
      <c r="E322" s="325" t="s">
        <v>310</v>
      </c>
      <c r="F322" s="325" t="s">
        <v>360</v>
      </c>
      <c r="G322" s="127"/>
    </row>
    <row r="323" spans="1:7" x14ac:dyDescent="0.3">
      <c r="A323" s="323"/>
      <c r="B323" s="41" t="s">
        <v>34</v>
      </c>
      <c r="C323" s="41" t="s">
        <v>33</v>
      </c>
      <c r="D323" s="324"/>
      <c r="E323" s="325"/>
      <c r="F323" s="32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568</v>
      </c>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3" t="s">
        <v>379</v>
      </c>
      <c r="B349" s="334"/>
      <c r="C349" s="334"/>
      <c r="D349" s="334"/>
      <c r="E349" s="334"/>
      <c r="F349" s="334"/>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43308</v>
      </c>
      <c r="B361" s="124"/>
      <c r="C361" s="135"/>
      <c r="D361" s="124"/>
    </row>
    <row r="362" spans="1:7" x14ac:dyDescent="0.3">
      <c r="A362" s="323" t="s">
        <v>30</v>
      </c>
      <c r="B362" s="324" t="s">
        <v>31</v>
      </c>
      <c r="C362" s="324"/>
      <c r="D362" s="324" t="s">
        <v>46</v>
      </c>
      <c r="E362" s="325" t="s">
        <v>310</v>
      </c>
      <c r="F362" s="325" t="s">
        <v>360</v>
      </c>
      <c r="G362" s="127"/>
    </row>
    <row r="363" spans="1:7" x14ac:dyDescent="0.3">
      <c r="A363" s="323"/>
      <c r="B363" s="41" t="s">
        <v>34</v>
      </c>
      <c r="C363" s="41" t="s">
        <v>33</v>
      </c>
      <c r="D363" s="324"/>
      <c r="E363" s="325"/>
      <c r="F363" s="325"/>
    </row>
    <row r="364" spans="1:7" ht="18" x14ac:dyDescent="0.3">
      <c r="A364" s="194" t="s">
        <v>12</v>
      </c>
      <c r="B364" s="195"/>
      <c r="C364" s="195"/>
      <c r="D364" s="195"/>
      <c r="E364" s="195"/>
      <c r="F364" s="197"/>
    </row>
    <row r="365" spans="1:7" ht="33.75" customHeight="1" x14ac:dyDescent="0.3">
      <c r="A365" s="70" t="s">
        <v>99</v>
      </c>
      <c r="B365" s="130">
        <v>1</v>
      </c>
      <c r="C365" s="130"/>
      <c r="D365" s="70" t="s">
        <v>575</v>
      </c>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0" x14ac:dyDescent="0.3">
      <c r="A377" s="70" t="s">
        <v>100</v>
      </c>
      <c r="B377" s="130">
        <v>1</v>
      </c>
      <c r="C377" s="130"/>
      <c r="D377" s="70" t="s">
        <v>569</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75" x14ac:dyDescent="0.3">
      <c r="A381" s="8" t="s">
        <v>101</v>
      </c>
      <c r="B381" s="130">
        <v>1</v>
      </c>
      <c r="C381" s="130" t="str">
        <f>IF(B381=0, -5, "0")</f>
        <v>0</v>
      </c>
      <c r="D381" s="8" t="s">
        <v>607</v>
      </c>
      <c r="E381" s="94"/>
      <c r="F381" s="204"/>
      <c r="G381" s="127"/>
    </row>
    <row r="382" spans="1:7" ht="27" customHeight="1" x14ac:dyDescent="0.3">
      <c r="A382" s="70" t="s">
        <v>178</v>
      </c>
      <c r="B382" s="130">
        <v>2</v>
      </c>
      <c r="C382" s="130"/>
      <c r="D382" s="149"/>
      <c r="E382" s="94"/>
      <c r="F382" s="204"/>
      <c r="G382" s="127"/>
    </row>
    <row r="383" spans="1:7" ht="22.5" customHeight="1" x14ac:dyDescent="0.3">
      <c r="A383" s="332" t="s">
        <v>379</v>
      </c>
      <c r="B383" s="332"/>
      <c r="C383" s="332"/>
      <c r="D383" s="332"/>
      <c r="E383" s="332"/>
      <c r="F383" s="332"/>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0.91176470588235292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43308</v>
      </c>
      <c r="B394" s="124"/>
      <c r="C394" s="135"/>
      <c r="D394" s="127"/>
      <c r="G394" s="127"/>
    </row>
    <row r="395" spans="1:7" x14ac:dyDescent="0.3">
      <c r="A395" s="323" t="s">
        <v>30</v>
      </c>
      <c r="B395" s="324" t="s">
        <v>31</v>
      </c>
      <c r="C395" s="324"/>
      <c r="D395" s="324" t="s">
        <v>46</v>
      </c>
      <c r="E395" s="325" t="s">
        <v>310</v>
      </c>
      <c r="F395" s="325" t="s">
        <v>360</v>
      </c>
      <c r="G395" s="127"/>
    </row>
    <row r="396" spans="1:7" x14ac:dyDescent="0.3">
      <c r="A396" s="323"/>
      <c r="B396" s="41" t="s">
        <v>34</v>
      </c>
      <c r="C396" s="41" t="s">
        <v>33</v>
      </c>
      <c r="D396" s="324"/>
      <c r="E396" s="325"/>
      <c r="F396" s="32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1</v>
      </c>
      <c r="C405" s="136" t="str">
        <f>IF(B405=0, -10, "0")</f>
        <v>0</v>
      </c>
      <c r="D405" s="116" t="s">
        <v>573</v>
      </c>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30" x14ac:dyDescent="0.3">
      <c r="A415" s="210" t="s">
        <v>105</v>
      </c>
      <c r="B415" s="130">
        <v>1</v>
      </c>
      <c r="C415" s="136" t="str">
        <f>IF(B415=0, -5, "0")</f>
        <v>0</v>
      </c>
      <c r="D415" s="8" t="s">
        <v>570</v>
      </c>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2" t="s">
        <v>379</v>
      </c>
      <c r="B435" s="332"/>
      <c r="C435" s="332"/>
      <c r="D435" s="332"/>
      <c r="E435" s="332"/>
      <c r="F435" s="332"/>
      <c r="G435" s="12"/>
    </row>
    <row r="436" spans="1:7" ht="51.75" customHeight="1" x14ac:dyDescent="0.3">
      <c r="A436" s="70" t="s">
        <v>361</v>
      </c>
      <c r="B436" s="130">
        <v>0</v>
      </c>
      <c r="C436" s="130"/>
      <c r="D436" s="129" t="s">
        <v>571</v>
      </c>
      <c r="E436" s="95" t="s">
        <v>572</v>
      </c>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1</v>
      </c>
      <c r="F439" s="283">
        <f>COUNTA('A2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D443/(COUNT(B430:C434,B410:C416,B421:C425,B398:C405,B436:C439)*2)</f>
        <v>0.93103448275862066</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43308</v>
      </c>
      <c r="B447" s="124"/>
      <c r="C447" s="135"/>
      <c r="D447" s="124"/>
    </row>
    <row r="448" spans="1:7" x14ac:dyDescent="0.3">
      <c r="A448" s="323" t="s">
        <v>30</v>
      </c>
      <c r="B448" s="324" t="s">
        <v>31</v>
      </c>
      <c r="C448" s="324"/>
      <c r="D448" s="324" t="s">
        <v>46</v>
      </c>
      <c r="E448" s="325" t="s">
        <v>310</v>
      </c>
      <c r="F448" s="325" t="s">
        <v>360</v>
      </c>
      <c r="G448" s="127"/>
    </row>
    <row r="449" spans="1:6" x14ac:dyDescent="0.3">
      <c r="A449" s="323"/>
      <c r="B449" s="41" t="s">
        <v>34</v>
      </c>
      <c r="C449" s="41" t="s">
        <v>33</v>
      </c>
      <c r="D449" s="324"/>
      <c r="E449" s="325"/>
      <c r="F449" s="32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6" t="s">
        <v>379</v>
      </c>
      <c r="B471" s="337"/>
      <c r="C471" s="337"/>
      <c r="D471" s="337"/>
      <c r="E471" s="337"/>
      <c r="F471" s="337"/>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1">
        <f>IF(D476=1, 2, IF(AND(D476&lt;1,D476&gt;0), 1, IF(D476=0,"0","NA")))</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8" t="s">
        <v>367</v>
      </c>
      <c r="B483" s="338"/>
      <c r="C483" s="338"/>
      <c r="D483" s="338"/>
      <c r="E483" s="185"/>
      <c r="F483" s="201"/>
    </row>
    <row r="484" spans="1:7" x14ac:dyDescent="0.3">
      <c r="A484" s="74">
        <f>B11</f>
        <v>43308</v>
      </c>
      <c r="B484" s="124"/>
      <c r="C484" s="135"/>
      <c r="D484" s="124"/>
    </row>
    <row r="485" spans="1:7" x14ac:dyDescent="0.3">
      <c r="A485" s="323" t="s">
        <v>30</v>
      </c>
      <c r="B485" s="324" t="s">
        <v>31</v>
      </c>
      <c r="C485" s="324"/>
      <c r="D485" s="324" t="s">
        <v>46</v>
      </c>
      <c r="E485" s="325" t="s">
        <v>310</v>
      </c>
      <c r="F485" s="325" t="s">
        <v>360</v>
      </c>
      <c r="G485" s="127"/>
    </row>
    <row r="486" spans="1:7" x14ac:dyDescent="0.3">
      <c r="A486" s="323"/>
      <c r="B486" s="41" t="s">
        <v>34</v>
      </c>
      <c r="C486" s="41" t="s">
        <v>33</v>
      </c>
      <c r="D486" s="324"/>
      <c r="E486" s="325"/>
      <c r="F486" s="325"/>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574</v>
      </c>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2</v>
      </c>
      <c r="F498" s="283">
        <f>COUNTA('A2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43308</v>
      </c>
      <c r="B506" s="124"/>
      <c r="C506" s="135"/>
      <c r="D506" s="124"/>
    </row>
    <row r="507" spans="1:7" x14ac:dyDescent="0.3">
      <c r="A507" s="323" t="s">
        <v>30</v>
      </c>
      <c r="B507" s="324" t="s">
        <v>31</v>
      </c>
      <c r="C507" s="324"/>
      <c r="D507" s="324" t="s">
        <v>46</v>
      </c>
      <c r="E507" s="325" t="s">
        <v>310</v>
      </c>
      <c r="F507" s="325" t="s">
        <v>360</v>
      </c>
      <c r="G507" s="127"/>
    </row>
    <row r="508" spans="1:7" x14ac:dyDescent="0.3">
      <c r="A508" s="323"/>
      <c r="B508" s="41" t="s">
        <v>34</v>
      </c>
      <c r="C508" s="41" t="s">
        <v>33</v>
      </c>
      <c r="D508" s="324"/>
      <c r="E508" s="325"/>
      <c r="F508" s="325"/>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43308</v>
      </c>
      <c r="B517" s="124"/>
      <c r="C517" s="135"/>
      <c r="D517" s="124"/>
    </row>
    <row r="518" spans="1:7" x14ac:dyDescent="0.3">
      <c r="A518" s="323" t="s">
        <v>30</v>
      </c>
      <c r="B518" s="324" t="s">
        <v>31</v>
      </c>
      <c r="C518" s="324"/>
      <c r="D518" s="324" t="s">
        <v>46</v>
      </c>
      <c r="E518" s="325" t="s">
        <v>310</v>
      </c>
      <c r="F518" s="325" t="s">
        <v>360</v>
      </c>
      <c r="G518" s="127"/>
    </row>
    <row r="519" spans="1:7" x14ac:dyDescent="0.3">
      <c r="A519" s="323"/>
      <c r="B519" s="41" t="s">
        <v>34</v>
      </c>
      <c r="C519" s="41" t="s">
        <v>33</v>
      </c>
      <c r="D519" s="324"/>
      <c r="E519" s="325"/>
      <c r="F519" s="325"/>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49.5" x14ac:dyDescent="0.3">
      <c r="A522" s="4" t="s">
        <v>47</v>
      </c>
      <c r="B522" s="130">
        <v>2</v>
      </c>
      <c r="C522" s="130"/>
      <c r="D522" s="95" t="s">
        <v>608</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2</v>
      </c>
      <c r="C532" s="140"/>
      <c r="D532" s="281">
        <f>IFERROR(E532/F532,"N.A")</f>
        <v>1</v>
      </c>
      <c r="E532" s="282">
        <f>COUNTIF('A2 Exploitation'!F520:F531,"ok")</f>
        <v>1</v>
      </c>
      <c r="F532" s="285">
        <f>COUNTA('A2 Exploitation'!F520:F531)</f>
        <v>1</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43308</v>
      </c>
      <c r="B537" s="124"/>
      <c r="C537" s="135"/>
      <c r="D537" s="124"/>
      <c r="G537" s="127"/>
    </row>
    <row r="538" spans="1:7" x14ac:dyDescent="0.3">
      <c r="A538" s="323" t="s">
        <v>30</v>
      </c>
      <c r="B538" s="324" t="s">
        <v>31</v>
      </c>
      <c r="C538" s="324"/>
      <c r="D538" s="324" t="s">
        <v>46</v>
      </c>
      <c r="E538" s="325" t="s">
        <v>310</v>
      </c>
      <c r="F538" s="325" t="s">
        <v>360</v>
      </c>
      <c r="G538" s="127"/>
    </row>
    <row r="539" spans="1:7" x14ac:dyDescent="0.3">
      <c r="A539" s="323"/>
      <c r="B539" s="41" t="s">
        <v>34</v>
      </c>
      <c r="C539" s="41" t="s">
        <v>33</v>
      </c>
      <c r="D539" s="324"/>
      <c r="E539" s="325"/>
      <c r="F539" s="325"/>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0.96349206349206351</v>
      </c>
    </row>
    <row r="548" spans="1:4" ht="22.5" x14ac:dyDescent="0.45">
      <c r="A548" s="35" t="s">
        <v>45</v>
      </c>
      <c r="B548" s="181"/>
      <c r="C548" s="182"/>
      <c r="D548" s="183">
        <f>SUM(D544,D533,D513,D502,D443,D390,D357,D45,D317,D265,D157,D480,D204,D102)</f>
        <v>567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0.90865384615384615</v>
      </c>
    </row>
  </sheetData>
  <sheetProtection algorithmName="SHA-512" hashValue="Yq+qFYnTdMu+WDyoH4iQNuZZaNOK7JvhvIAHUsDqaME4I92s0D4HWrK2ZpgzodkmeRtR4RM8bqMz0qm0J5uNaQ==" saltValue="+FLAhTctF98UA3CpAmxGX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176:B194 B212:B221 B461:B470 B226:B243 B257:B260 B248:B255 B309:B312 B289:B307 B273:B284 B337:B348 B325:B332 B350:B352 B377:B382 B365:B372 B398:B405 B410:B416 B384:B385 B421:B425 B430:B434 B436:B438 B451:B456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43 B532"/>
  </dataValidations>
  <pageMargins left="0.7" right="0.7" top="0.75" bottom="0.75" header="0.3" footer="0.3"/>
  <pageSetup paperSize="9" scale="23" orientation="portrait" r:id="rId1"/>
  <rowBreaks count="4" manualBreakCount="4">
    <brk id="104" max="6" man="1"/>
    <brk id="206" max="6" man="1"/>
    <brk id="267" max="6" man="1"/>
    <brk id="392"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tabSelected="1" view="pageBreakPreview" zoomScale="80" zoomScaleNormal="90" zoomScaleSheetLayoutView="80"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0" t="s">
        <v>50</v>
      </c>
      <c r="B6" s="340"/>
      <c r="C6" s="340"/>
      <c r="D6" s="340"/>
      <c r="E6" s="340"/>
      <c r="F6" s="340"/>
      <c r="G6" s="125"/>
    </row>
    <row r="7" spans="1:7" s="12" customFormat="1" ht="21.75" customHeight="1" x14ac:dyDescent="0.45">
      <c r="A7" s="318" t="str">
        <f>'A3 Exploitation'!A8:F8</f>
        <v>Béja III</v>
      </c>
      <c r="B7" s="318"/>
      <c r="C7" s="318"/>
      <c r="D7" s="318"/>
      <c r="E7" s="318"/>
      <c r="F7" s="318"/>
      <c r="G7" s="125"/>
    </row>
    <row r="8" spans="1:7" s="12" customFormat="1" ht="24" x14ac:dyDescent="0.45">
      <c r="A8" s="14" t="s">
        <v>42</v>
      </c>
      <c r="B8" s="341" t="str">
        <f>'A3 Exploitation'!B9:F9</f>
        <v>M Dhia Mechlaoui</v>
      </c>
      <c r="C8" s="341"/>
      <c r="D8" s="341"/>
      <c r="E8" s="341"/>
      <c r="F8" s="341"/>
      <c r="G8" s="125"/>
    </row>
    <row r="9" spans="1:7" s="12" customFormat="1" ht="24" x14ac:dyDescent="0.45">
      <c r="A9" s="15" t="s">
        <v>44</v>
      </c>
      <c r="B9" s="342" t="str">
        <f>'A3 Exploitation'!B10:F10</f>
        <v>M. Kais Mansour (DM) et les chefs rayons</v>
      </c>
      <c r="C9" s="342"/>
      <c r="D9" s="342"/>
      <c r="E9" s="342"/>
      <c r="F9" s="342"/>
      <c r="G9" s="125"/>
    </row>
    <row r="10" spans="1:7" s="12" customFormat="1" ht="24" x14ac:dyDescent="0.45">
      <c r="A10" s="14" t="s">
        <v>43</v>
      </c>
      <c r="B10" s="339">
        <f>'A3 Exploitation'!B11:F11</f>
        <v>43308</v>
      </c>
      <c r="C10" s="339"/>
      <c r="D10" s="339"/>
      <c r="E10" s="339"/>
      <c r="F10" s="339"/>
      <c r="G10" s="125"/>
    </row>
    <row r="11" spans="1:7" s="12" customFormat="1" ht="24" x14ac:dyDescent="0.45">
      <c r="A11" s="14" t="s">
        <v>294</v>
      </c>
      <c r="B11" s="343">
        <f>D199</f>
        <v>0.91666666666666663</v>
      </c>
      <c r="C11" s="343"/>
      <c r="D11" s="343"/>
      <c r="E11" s="343"/>
      <c r="F11" s="343"/>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7" t="s">
        <v>0</v>
      </c>
      <c r="B16" s="348"/>
      <c r="C16" s="348"/>
      <c r="D16" s="348"/>
      <c r="E16" s="348"/>
      <c r="F16" s="348"/>
      <c r="G16" s="126" t="s">
        <v>356</v>
      </c>
    </row>
    <row r="17" spans="1:7" ht="33" x14ac:dyDescent="0.3">
      <c r="A17" s="17" t="s">
        <v>269</v>
      </c>
      <c r="B17" s="94">
        <v>1</v>
      </c>
      <c r="C17" s="94"/>
      <c r="D17" s="95" t="s">
        <v>576</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9" t="s">
        <v>36</v>
      </c>
      <c r="B22" s="350"/>
      <c r="C22" s="351"/>
      <c r="D22" s="92">
        <f>SUM(B17:C21)</f>
        <v>9</v>
      </c>
    </row>
    <row r="23" spans="1:7" x14ac:dyDescent="0.3">
      <c r="A23" s="344" t="s">
        <v>295</v>
      </c>
      <c r="B23" s="345"/>
      <c r="C23" s="346"/>
      <c r="D23" s="33">
        <f>D22/(COUNT(B17:C21)*2)</f>
        <v>0.9</v>
      </c>
    </row>
    <row r="24" spans="1:7" s="22" customFormat="1" x14ac:dyDescent="0.3">
      <c r="A24" s="26"/>
      <c r="B24" s="27"/>
      <c r="C24" s="27"/>
      <c r="D24" s="28"/>
      <c r="G24" s="126"/>
    </row>
    <row r="25" spans="1:7" ht="19.5" x14ac:dyDescent="0.4">
      <c r="A25" s="352" t="s">
        <v>4</v>
      </c>
      <c r="B25" s="353"/>
      <c r="C25" s="353"/>
      <c r="D25" s="353"/>
      <c r="E25" s="353"/>
      <c r="F25" s="35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4" t="s">
        <v>36</v>
      </c>
      <c r="B33" s="345"/>
      <c r="C33" s="346"/>
      <c r="D33" s="91">
        <f>SUM(B26:C32)</f>
        <v>14</v>
      </c>
    </row>
    <row r="34" spans="1:7" x14ac:dyDescent="0.3">
      <c r="A34" s="344" t="s">
        <v>295</v>
      </c>
      <c r="B34" s="345"/>
      <c r="C34" s="346"/>
      <c r="D34" s="33">
        <f>D33/(COUNT(B26:C32)*2)</f>
        <v>1</v>
      </c>
    </row>
    <row r="35" spans="1:7" s="22" customFormat="1" x14ac:dyDescent="0.3">
      <c r="A35" s="26"/>
      <c r="B35" s="27"/>
      <c r="C35" s="27"/>
      <c r="D35" s="28"/>
      <c r="G35" s="126"/>
    </row>
    <row r="36" spans="1:7" s="22" customFormat="1" ht="19.5" x14ac:dyDescent="0.4">
      <c r="A36" s="352" t="s">
        <v>219</v>
      </c>
      <c r="B36" s="353"/>
      <c r="C36" s="353"/>
      <c r="D36" s="353"/>
      <c r="E36" s="353"/>
      <c r="F36" s="35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4" t="s">
        <v>36</v>
      </c>
      <c r="B42" s="345"/>
      <c r="C42" s="346"/>
      <c r="D42" s="91">
        <f>SUM(B37:C41)</f>
        <v>10</v>
      </c>
      <c r="E42" s="13"/>
      <c r="F42" s="13"/>
      <c r="G42" s="126"/>
    </row>
    <row r="43" spans="1:7" s="22" customFormat="1" x14ac:dyDescent="0.3">
      <c r="A43" s="344" t="s">
        <v>295</v>
      </c>
      <c r="B43" s="345"/>
      <c r="C43" s="346"/>
      <c r="D43" s="33">
        <f>D42/(COUNT(B37:C41)*2)</f>
        <v>1</v>
      </c>
      <c r="E43" s="13"/>
      <c r="F43" s="13"/>
      <c r="G43" s="126"/>
    </row>
    <row r="44" spans="1:7" s="22" customFormat="1" x14ac:dyDescent="0.3">
      <c r="A44" s="47"/>
      <c r="B44" s="48"/>
      <c r="C44" s="48"/>
      <c r="D44" s="49"/>
      <c r="G44" s="126"/>
    </row>
    <row r="45" spans="1:7" ht="19.5" x14ac:dyDescent="0.4">
      <c r="A45" s="354" t="s">
        <v>21</v>
      </c>
      <c r="B45" s="355"/>
      <c r="C45" s="355"/>
      <c r="D45" s="355"/>
      <c r="E45" s="355"/>
      <c r="F45" s="355"/>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577</v>
      </c>
      <c r="E50" s="94"/>
      <c r="F50" s="94"/>
    </row>
    <row r="51" spans="1:7" ht="18" x14ac:dyDescent="0.35">
      <c r="A51" s="40" t="s">
        <v>296</v>
      </c>
      <c r="B51" s="94">
        <v>2</v>
      </c>
      <c r="C51" s="120" t="str">
        <f>IF(B51=0, -5, "0")</f>
        <v>0</v>
      </c>
      <c r="D51" s="98"/>
      <c r="E51" s="94"/>
      <c r="F51" s="94"/>
    </row>
    <row r="52" spans="1:7" x14ac:dyDescent="0.3">
      <c r="A52" s="344" t="s">
        <v>36</v>
      </c>
      <c r="B52" s="345"/>
      <c r="C52" s="346"/>
      <c r="D52" s="91">
        <f>SUM(B46:C51)</f>
        <v>12</v>
      </c>
    </row>
    <row r="53" spans="1:7" x14ac:dyDescent="0.3">
      <c r="A53" s="344" t="s">
        <v>295</v>
      </c>
      <c r="B53" s="345"/>
      <c r="C53" s="346"/>
      <c r="D53" s="33">
        <f>D52/(COUNT(B46:C51)*2)</f>
        <v>1</v>
      </c>
    </row>
    <row r="54" spans="1:7" s="22" customFormat="1" x14ac:dyDescent="0.3">
      <c r="A54" s="26"/>
      <c r="B54" s="27"/>
      <c r="C54" s="27"/>
      <c r="D54" s="28"/>
      <c r="G54" s="126"/>
    </row>
    <row r="55" spans="1:7" ht="19.5" x14ac:dyDescent="0.4">
      <c r="A55" s="352" t="s">
        <v>8</v>
      </c>
      <c r="B55" s="353"/>
      <c r="C55" s="353"/>
      <c r="D55" s="353"/>
      <c r="E55" s="353"/>
      <c r="F55" s="353"/>
    </row>
    <row r="56" spans="1:7" ht="36" x14ac:dyDescent="0.35">
      <c r="A56" s="43" t="s">
        <v>176</v>
      </c>
      <c r="B56" s="94">
        <v>1</v>
      </c>
      <c r="C56" s="120" t="str">
        <f>IF(B56=0, -5, "0")</f>
        <v>0</v>
      </c>
      <c r="D56" s="23" t="s">
        <v>578</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0.25" x14ac:dyDescent="0.35">
      <c r="A60" s="43" t="s">
        <v>221</v>
      </c>
      <c r="B60" s="94">
        <v>2</v>
      </c>
      <c r="C60" s="120" t="str">
        <f>IF(B60=0, -5, "0")</f>
        <v>0</v>
      </c>
      <c r="D60" s="95" t="s">
        <v>579</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4" t="s">
        <v>36</v>
      </c>
      <c r="B63" s="345"/>
      <c r="C63" s="346"/>
      <c r="D63" s="91">
        <f>SUM(B56:C62)</f>
        <v>13</v>
      </c>
    </row>
    <row r="64" spans="1:7" x14ac:dyDescent="0.3">
      <c r="A64" s="344" t="s">
        <v>295</v>
      </c>
      <c r="B64" s="345"/>
      <c r="C64" s="346"/>
      <c r="D64" s="33">
        <f>D63/(COUNT(B56:C62)*2)</f>
        <v>0.9285714285714286</v>
      </c>
    </row>
    <row r="65" spans="1:7" s="22" customFormat="1" x14ac:dyDescent="0.3">
      <c r="A65" s="26"/>
      <c r="B65" s="27"/>
      <c r="C65" s="27"/>
      <c r="D65" s="28"/>
      <c r="G65" s="126"/>
    </row>
    <row r="66" spans="1:7" ht="19.5" x14ac:dyDescent="0.4">
      <c r="A66" s="352" t="s">
        <v>130</v>
      </c>
      <c r="B66" s="353"/>
      <c r="C66" s="353"/>
      <c r="D66" s="353"/>
      <c r="E66" s="353"/>
      <c r="F66" s="353"/>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95" t="s">
        <v>582</v>
      </c>
      <c r="E76" s="105"/>
      <c r="F76" s="94"/>
    </row>
    <row r="77" spans="1:7" ht="33.75" x14ac:dyDescent="0.35">
      <c r="A77" s="46" t="s">
        <v>285</v>
      </c>
      <c r="B77" s="100">
        <v>1</v>
      </c>
      <c r="C77" s="120" t="str">
        <f>IF(B77=0, -5, "0")</f>
        <v>0</v>
      </c>
      <c r="D77" s="95" t="s">
        <v>580</v>
      </c>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583</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4" t="s">
        <v>36</v>
      </c>
      <c r="B84" s="345"/>
      <c r="C84" s="346"/>
      <c r="D84" s="91">
        <f>SUM(B67:C83)</f>
        <v>33</v>
      </c>
    </row>
    <row r="85" spans="1:7" x14ac:dyDescent="0.3">
      <c r="A85" s="344" t="s">
        <v>295</v>
      </c>
      <c r="B85" s="345"/>
      <c r="C85" s="346"/>
      <c r="D85" s="33">
        <f>D84/(COUNT(B67:C83)*2)</f>
        <v>0.97058823529411764</v>
      </c>
    </row>
    <row r="86" spans="1:7" s="22" customFormat="1" x14ac:dyDescent="0.3">
      <c r="A86" s="26"/>
      <c r="B86" s="27"/>
      <c r="C86" s="27"/>
      <c r="D86" s="28"/>
      <c r="G86" s="126"/>
    </row>
    <row r="87" spans="1:7" ht="19.5" x14ac:dyDescent="0.4">
      <c r="A87" s="352" t="s">
        <v>211</v>
      </c>
      <c r="B87" s="353"/>
      <c r="C87" s="353"/>
      <c r="D87" s="353"/>
      <c r="E87" s="353"/>
      <c r="F87" s="353"/>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66" x14ac:dyDescent="0.3">
      <c r="A95" s="20" t="s">
        <v>165</v>
      </c>
      <c r="B95" s="110">
        <v>0</v>
      </c>
      <c r="C95" s="94"/>
      <c r="D95" s="95" t="s">
        <v>595</v>
      </c>
      <c r="E95" s="94" t="s">
        <v>609</v>
      </c>
      <c r="F95" s="94"/>
    </row>
    <row r="96" spans="1:7" x14ac:dyDescent="0.3">
      <c r="A96" s="25" t="s">
        <v>282</v>
      </c>
      <c r="B96" s="110">
        <v>2</v>
      </c>
      <c r="C96" s="94"/>
      <c r="D96" s="95"/>
      <c r="E96" s="94"/>
      <c r="F96" s="94"/>
    </row>
    <row r="97" spans="1:7" ht="33" x14ac:dyDescent="0.3">
      <c r="A97" s="25" t="s">
        <v>283</v>
      </c>
      <c r="B97" s="110">
        <v>2</v>
      </c>
      <c r="C97" s="94"/>
      <c r="D97" s="65" t="s">
        <v>581</v>
      </c>
      <c r="E97" s="94"/>
      <c r="F97" s="94"/>
    </row>
    <row r="98" spans="1:7" x14ac:dyDescent="0.3">
      <c r="A98" s="17" t="s">
        <v>134</v>
      </c>
      <c r="B98" s="110">
        <v>2</v>
      </c>
      <c r="C98" s="94"/>
      <c r="D98" s="95"/>
      <c r="E98" s="94"/>
      <c r="F98" s="94"/>
    </row>
    <row r="99" spans="1:7" ht="36" x14ac:dyDescent="0.35">
      <c r="A99" s="46" t="s">
        <v>193</v>
      </c>
      <c r="B99" s="110">
        <v>2</v>
      </c>
      <c r="C99" s="120" t="str">
        <f>IF(B99=0, -5, "0")</f>
        <v>0</v>
      </c>
      <c r="D99" s="95" t="s">
        <v>586</v>
      </c>
      <c r="E99" s="94"/>
      <c r="F99" s="94"/>
    </row>
    <row r="100" spans="1:7" ht="50.25" x14ac:dyDescent="0.35">
      <c r="A100" s="45" t="s">
        <v>297</v>
      </c>
      <c r="B100" s="110">
        <v>0</v>
      </c>
      <c r="C100" s="120">
        <f>IF(B100=0, -5, "0")</f>
        <v>-5</v>
      </c>
      <c r="D100" s="95" t="s">
        <v>584</v>
      </c>
      <c r="E100" s="95" t="s">
        <v>585</v>
      </c>
      <c r="F100" s="94"/>
    </row>
    <row r="101" spans="1:7" x14ac:dyDescent="0.3">
      <c r="A101" s="51" t="s">
        <v>232</v>
      </c>
      <c r="B101" s="110">
        <v>2</v>
      </c>
      <c r="C101" s="94"/>
      <c r="D101" s="95"/>
      <c r="E101" s="94"/>
      <c r="F101" s="94"/>
    </row>
    <row r="102" spans="1:7" x14ac:dyDescent="0.3">
      <c r="A102" s="344" t="s">
        <v>36</v>
      </c>
      <c r="B102" s="345"/>
      <c r="C102" s="346"/>
      <c r="D102" s="91">
        <f>SUM(B88:C101)</f>
        <v>19</v>
      </c>
    </row>
    <row r="103" spans="1:7" x14ac:dyDescent="0.3">
      <c r="A103" s="344" t="s">
        <v>295</v>
      </c>
      <c r="B103" s="345"/>
      <c r="C103" s="346"/>
      <c r="D103" s="33">
        <f>D102/(COUNT(B88:C101)*2)</f>
        <v>0.6333333333333333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2" t="s">
        <v>212</v>
      </c>
      <c r="B106" s="353"/>
      <c r="C106" s="353"/>
      <c r="D106" s="353"/>
      <c r="E106" s="353"/>
      <c r="F106" s="35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1</v>
      </c>
      <c r="C113" s="94"/>
      <c r="D113" s="95" t="s">
        <v>588</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587</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4" t="s">
        <v>36</v>
      </c>
      <c r="B118" s="345"/>
      <c r="C118" s="346"/>
      <c r="D118" s="91">
        <f>SUM(B107:C117)</f>
        <v>21</v>
      </c>
      <c r="E118" s="13"/>
      <c r="F118" s="13"/>
      <c r="G118" s="126"/>
    </row>
    <row r="119" spans="1:7" s="22" customFormat="1" x14ac:dyDescent="0.3">
      <c r="A119" s="344" t="s">
        <v>295</v>
      </c>
      <c r="B119" s="345"/>
      <c r="C119" s="346"/>
      <c r="D119" s="33">
        <f>D118/(COUNT(B107:C117)*2)</f>
        <v>0.95454545454545459</v>
      </c>
      <c r="E119" s="13"/>
      <c r="F119" s="13"/>
      <c r="G119" s="126"/>
    </row>
    <row r="120" spans="1:7" s="22" customFormat="1" x14ac:dyDescent="0.3">
      <c r="A120" s="26"/>
      <c r="B120" s="27"/>
      <c r="C120" s="27"/>
      <c r="D120" s="28"/>
      <c r="G120" s="126"/>
    </row>
    <row r="121" spans="1:7" ht="19.5" x14ac:dyDescent="0.4">
      <c r="A121" s="352" t="s">
        <v>185</v>
      </c>
      <c r="B121" s="353"/>
      <c r="C121" s="353"/>
      <c r="D121" s="353"/>
      <c r="E121" s="353"/>
      <c r="F121" s="353"/>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103.5" customHeight="1" x14ac:dyDescent="0.35">
      <c r="A130" s="43" t="s">
        <v>194</v>
      </c>
      <c r="B130" s="111">
        <v>1</v>
      </c>
      <c r="C130" s="120" t="str">
        <f>IF(B130=0, -5, "0")</f>
        <v>0</v>
      </c>
      <c r="D130" s="95" t="s">
        <v>589</v>
      </c>
      <c r="E130" s="95" t="s">
        <v>590</v>
      </c>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4" t="s">
        <v>36</v>
      </c>
      <c r="B133" s="345"/>
      <c r="C133" s="346"/>
      <c r="D133" s="91">
        <f>SUM(B122:C132)</f>
        <v>21</v>
      </c>
    </row>
    <row r="134" spans="1:7" x14ac:dyDescent="0.3">
      <c r="A134" s="344" t="s">
        <v>295</v>
      </c>
      <c r="B134" s="345"/>
      <c r="C134" s="346"/>
      <c r="D134" s="32">
        <f>D133/(COUNT(B122:C132)*2)</f>
        <v>0.95454545454545459</v>
      </c>
    </row>
    <row r="135" spans="1:7" s="22" customFormat="1" x14ac:dyDescent="0.3">
      <c r="A135" s="26"/>
      <c r="B135" s="27"/>
      <c r="C135" s="27"/>
      <c r="D135" s="31"/>
      <c r="G135" s="126"/>
    </row>
    <row r="136" spans="1:7" ht="19.5" x14ac:dyDescent="0.4">
      <c r="A136" s="352" t="s">
        <v>71</v>
      </c>
      <c r="B136" s="353"/>
      <c r="C136" s="353"/>
      <c r="D136" s="353"/>
      <c r="E136" s="353"/>
      <c r="F136" s="353"/>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0</v>
      </c>
      <c r="C140" s="95"/>
      <c r="D140" s="129" t="s">
        <v>520</v>
      </c>
      <c r="E140" s="95" t="s">
        <v>525</v>
      </c>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50.25" x14ac:dyDescent="0.35">
      <c r="A144" s="40" t="s">
        <v>237</v>
      </c>
      <c r="B144" s="110">
        <v>2</v>
      </c>
      <c r="C144" s="120" t="str">
        <f>IF(B144=0, -5, "0")</f>
        <v>0</v>
      </c>
      <c r="D144" s="21" t="s">
        <v>591</v>
      </c>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4" t="s">
        <v>36</v>
      </c>
      <c r="B149" s="345"/>
      <c r="C149" s="346"/>
      <c r="D149" s="91">
        <f>SUM(B137:C148)</f>
        <v>22</v>
      </c>
    </row>
    <row r="150" spans="1:7" x14ac:dyDescent="0.3">
      <c r="A150" s="344" t="s">
        <v>295</v>
      </c>
      <c r="B150" s="345"/>
      <c r="C150" s="346"/>
      <c r="D150" s="33">
        <f>D149/(COUNT(B137:C148)*2)</f>
        <v>0.91666666666666663</v>
      </c>
    </row>
    <row r="151" spans="1:7" s="22" customFormat="1" x14ac:dyDescent="0.3">
      <c r="A151" s="26"/>
      <c r="B151" s="27"/>
      <c r="C151" s="27"/>
      <c r="D151" s="28"/>
      <c r="G151" s="126"/>
    </row>
    <row r="152" spans="1:7" ht="19.5" x14ac:dyDescent="0.4">
      <c r="A152" s="352" t="s">
        <v>217</v>
      </c>
      <c r="B152" s="353"/>
      <c r="C152" s="353"/>
      <c r="D152" s="353"/>
      <c r="E152" s="353"/>
      <c r="F152" s="353"/>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50.25" x14ac:dyDescent="0.35">
      <c r="A156" s="40" t="s">
        <v>307</v>
      </c>
      <c r="B156" s="94">
        <v>1</v>
      </c>
      <c r="C156" s="120" t="str">
        <f>IF(B156=0, -5, "0")</f>
        <v>0</v>
      </c>
      <c r="D156" s="95" t="s">
        <v>594</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4" t="s">
        <v>36</v>
      </c>
      <c r="B161" s="350"/>
      <c r="C161" s="351"/>
      <c r="D161" s="92">
        <f>SUM(B153:C160)</f>
        <v>15</v>
      </c>
    </row>
    <row r="162" spans="1:7" x14ac:dyDescent="0.3">
      <c r="A162" s="344" t="s">
        <v>295</v>
      </c>
      <c r="B162" s="345"/>
      <c r="C162" s="346"/>
      <c r="D162" s="33">
        <f>D161/(COUNT(B153:C160)*2)</f>
        <v>0.9375</v>
      </c>
    </row>
    <row r="163" spans="1:7" s="22" customFormat="1" x14ac:dyDescent="0.3">
      <c r="A163" s="26"/>
      <c r="B163" s="27"/>
      <c r="C163" s="29"/>
      <c r="D163" s="30"/>
      <c r="G163" s="126"/>
    </row>
    <row r="164" spans="1:7" ht="19.5" x14ac:dyDescent="0.4">
      <c r="A164" s="352" t="s">
        <v>77</v>
      </c>
      <c r="B164" s="353"/>
      <c r="C164" s="353"/>
      <c r="D164" s="353"/>
      <c r="E164" s="353"/>
      <c r="F164" s="353"/>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ht="33" x14ac:dyDescent="0.3">
      <c r="A168" s="17" t="s">
        <v>86</v>
      </c>
      <c r="B168" s="94">
        <v>1</v>
      </c>
      <c r="C168" s="94"/>
      <c r="D168" s="95" t="s">
        <v>593</v>
      </c>
      <c r="E168" s="95"/>
      <c r="F168" s="94"/>
    </row>
    <row r="169" spans="1:7" x14ac:dyDescent="0.3">
      <c r="A169" s="344" t="s">
        <v>36</v>
      </c>
      <c r="B169" s="345"/>
      <c r="C169" s="346"/>
      <c r="D169" s="91">
        <f>SUM(B165:C168)</f>
        <v>7</v>
      </c>
    </row>
    <row r="170" spans="1:7" x14ac:dyDescent="0.3">
      <c r="A170" s="344" t="s">
        <v>295</v>
      </c>
      <c r="B170" s="345"/>
      <c r="C170" s="346"/>
      <c r="D170" s="33">
        <f>D169/(COUNT(B165:C168)*2)</f>
        <v>0.875</v>
      </c>
    </row>
    <row r="171" spans="1:7" s="22" customFormat="1" x14ac:dyDescent="0.3">
      <c r="A171" s="26"/>
      <c r="B171" s="27"/>
      <c r="C171" s="27"/>
      <c r="D171" s="28"/>
      <c r="G171" s="126"/>
    </row>
    <row r="172" spans="1:7" ht="19.5" x14ac:dyDescent="0.4">
      <c r="A172" s="356" t="s">
        <v>17</v>
      </c>
      <c r="B172" s="357"/>
      <c r="C172" s="357"/>
      <c r="D172" s="357"/>
      <c r="E172" s="357"/>
      <c r="F172" s="35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4" t="s">
        <v>36</v>
      </c>
      <c r="B177" s="345"/>
      <c r="C177" s="346"/>
      <c r="D177" s="91">
        <f>SUM(B173:C176)</f>
        <v>8</v>
      </c>
    </row>
    <row r="178" spans="1:7" x14ac:dyDescent="0.3">
      <c r="A178" s="344" t="s">
        <v>295</v>
      </c>
      <c r="B178" s="345"/>
      <c r="C178" s="346"/>
      <c r="D178" s="33">
        <f>D177/(COUNT(B173:C176)*2)</f>
        <v>1</v>
      </c>
    </row>
    <row r="179" spans="1:7" s="22" customFormat="1" x14ac:dyDescent="0.3">
      <c r="A179" s="26"/>
      <c r="B179" s="27"/>
      <c r="C179" s="27"/>
      <c r="D179" s="28"/>
      <c r="G179" s="126"/>
    </row>
    <row r="180" spans="1:7" ht="19.5" x14ac:dyDescent="0.4">
      <c r="A180" s="352" t="s">
        <v>78</v>
      </c>
      <c r="B180" s="353"/>
      <c r="C180" s="353"/>
      <c r="D180" s="353"/>
      <c r="E180" s="353"/>
      <c r="F180" s="353"/>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4" t="s">
        <v>36</v>
      </c>
      <c r="B186" s="345"/>
      <c r="C186" s="346"/>
      <c r="D186" s="91">
        <f>SUM(B181:C185)</f>
        <v>10</v>
      </c>
    </row>
    <row r="187" spans="1:7" x14ac:dyDescent="0.3">
      <c r="A187" s="344" t="s">
        <v>295</v>
      </c>
      <c r="B187" s="345"/>
      <c r="C187" s="346"/>
      <c r="D187" s="33">
        <f>D186/(COUNT(B181:C185)*2)</f>
        <v>1</v>
      </c>
    </row>
    <row r="188" spans="1:7" s="22" customFormat="1" x14ac:dyDescent="0.3">
      <c r="A188" s="26"/>
      <c r="B188" s="27"/>
      <c r="C188" s="27"/>
      <c r="D188" s="28"/>
      <c r="G188" s="126"/>
    </row>
    <row r="189" spans="1:7" ht="19.5" x14ac:dyDescent="0.4">
      <c r="A189" s="352" t="s">
        <v>216</v>
      </c>
      <c r="B189" s="353"/>
      <c r="C189" s="353"/>
      <c r="D189" s="353"/>
      <c r="E189" s="353"/>
      <c r="F189" s="353"/>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44" t="s">
        <v>36</v>
      </c>
      <c r="B194" s="345"/>
      <c r="C194" s="346"/>
      <c r="D194" s="54">
        <f>SUM(B190:C193)</f>
        <v>6</v>
      </c>
    </row>
    <row r="195" spans="1:6" x14ac:dyDescent="0.3">
      <c r="A195" s="344" t="s">
        <v>295</v>
      </c>
      <c r="B195" s="345"/>
      <c r="C195" s="346"/>
      <c r="D195" s="33">
        <f>D194/(COUNT(B190:C193)*2)</f>
        <v>1</v>
      </c>
    </row>
    <row r="197" spans="1:6" ht="18" x14ac:dyDescent="0.35">
      <c r="A197" s="64" t="s">
        <v>246</v>
      </c>
      <c r="B197" s="63"/>
      <c r="C197" s="63"/>
      <c r="D197" s="359">
        <f>E197/F197</f>
        <v>0.55000000000000004</v>
      </c>
      <c r="E197" s="287">
        <f>COUNTIF('A2 Technique'!F17:F193,"ok")</f>
        <v>11</v>
      </c>
      <c r="F197" s="288">
        <f>COUNTA('A2 Technique'!F17:F193)</f>
        <v>20</v>
      </c>
    </row>
    <row r="198" spans="1:6" ht="22.5" x14ac:dyDescent="0.3">
      <c r="A198" s="35" t="s">
        <v>322</v>
      </c>
      <c r="B198" s="36"/>
      <c r="C198" s="37"/>
      <c r="D198" s="38">
        <f>SUM(D194,D186,D177,D169,D161,D63,D52,D33,D22,D118,D149,D133,D102,D84,D42)</f>
        <v>220</v>
      </c>
    </row>
    <row r="199" spans="1:6" ht="22.5" x14ac:dyDescent="0.3">
      <c r="A199" s="35" t="s">
        <v>323</v>
      </c>
      <c r="B199" s="36"/>
      <c r="C199" s="37"/>
      <c r="D199" s="39">
        <f>D198/(COUNT(B190:C193,B181:C185,B173:C176,B165:C168,B153:C160,B56:C62,B46:C51,B26:C32,B17:C21,B107:C117,B137:C148,B122:C132,B88:C101,B67:C83,B37:C41)*2)</f>
        <v>0.91666666666666663</v>
      </c>
    </row>
  </sheetData>
  <sheetProtection algorithmName="SHA-512" hashValue="raS+jm0tLMFD5NELW7vyGryKC8l3r7Y3/MzEbj3OWE8P+3Xgxxt7GofbW+GIN70nfnAQwCzyhmMXd+YTpcng7Q==" saltValue="l3SHhDmeE3kXRYG9sWodr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67:B83 B88:B101 B107:B117 B137:B148 B122:B132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2" orientation="portrait" r:id="rId1"/>
  <rowBreaks count="2" manualBreakCount="2">
    <brk id="86" max="5" man="1"/>
    <brk id="163" max="5" man="1"/>
  </rowBreaks>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XFB549"/>
  <sheetViews>
    <sheetView view="pageBreakPreview" topLeftCell="A427" zoomScale="80" zoomScaleNormal="100" zoomScaleSheetLayoutView="80" workbookViewId="0">
      <selection activeCell="D439" sqref="D439"/>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7" t="s">
        <v>179</v>
      </c>
      <c r="B7" s="317"/>
      <c r="C7" s="317"/>
      <c r="D7" s="317"/>
      <c r="E7" s="317"/>
      <c r="F7" s="317"/>
      <c r="G7" s="125"/>
    </row>
    <row r="8" spans="1:7" ht="29.25" x14ac:dyDescent="0.45">
      <c r="A8" s="318" t="str">
        <f>'Page de garde'!D18</f>
        <v>Béja III</v>
      </c>
      <c r="B8" s="318"/>
      <c r="C8" s="318"/>
      <c r="D8" s="318"/>
      <c r="E8" s="318"/>
      <c r="F8" s="318"/>
      <c r="G8" s="125"/>
    </row>
    <row r="9" spans="1:7" ht="24" x14ac:dyDescent="0.45">
      <c r="A9" s="14" t="s">
        <v>42</v>
      </c>
      <c r="B9" s="319"/>
      <c r="C9" s="319"/>
      <c r="D9" s="319"/>
      <c r="E9" s="319"/>
      <c r="F9" s="319"/>
      <c r="G9" s="125"/>
    </row>
    <row r="10" spans="1:7" ht="24" x14ac:dyDescent="0.45">
      <c r="A10" s="15" t="s">
        <v>44</v>
      </c>
      <c r="B10" s="320"/>
      <c r="C10" s="320"/>
      <c r="D10" s="320"/>
      <c r="E10" s="320"/>
      <c r="F10" s="320"/>
      <c r="G10" s="125"/>
    </row>
    <row r="11" spans="1:7" ht="24" x14ac:dyDescent="0.45">
      <c r="A11" s="14" t="s">
        <v>43</v>
      </c>
      <c r="B11" s="315"/>
      <c r="C11" s="315"/>
      <c r="D11" s="315"/>
      <c r="E11" s="315"/>
      <c r="F11" s="315"/>
      <c r="G11" s="125"/>
    </row>
    <row r="12" spans="1:7" ht="24" x14ac:dyDescent="0.4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3" t="s">
        <v>30</v>
      </c>
      <c r="B17" s="324" t="s">
        <v>31</v>
      </c>
      <c r="C17" s="324"/>
      <c r="D17" s="324" t="s">
        <v>46</v>
      </c>
      <c r="E17" s="325" t="s">
        <v>310</v>
      </c>
      <c r="F17" s="325" t="s">
        <v>358</v>
      </c>
    </row>
    <row r="18" spans="1:8" ht="16.5" customHeight="1" x14ac:dyDescent="0.3">
      <c r="A18" s="323"/>
      <c r="B18" s="41" t="s">
        <v>34</v>
      </c>
      <c r="C18" s="41" t="s">
        <v>33</v>
      </c>
      <c r="D18" s="324"/>
      <c r="E18" s="325"/>
      <c r="F18" s="32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6" t="s">
        <v>379</v>
      </c>
      <c r="B38" s="327"/>
      <c r="C38" s="327"/>
      <c r="D38" s="327"/>
      <c r="E38" s="327"/>
      <c r="F38" s="32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3" t="s">
        <v>30</v>
      </c>
      <c r="B50" s="324" t="s">
        <v>31</v>
      </c>
      <c r="C50" s="324"/>
      <c r="D50" s="324" t="s">
        <v>46</v>
      </c>
      <c r="E50" s="325" t="s">
        <v>310</v>
      </c>
      <c r="F50" s="325" t="s">
        <v>360</v>
      </c>
      <c r="G50" s="127"/>
    </row>
    <row r="51" spans="1:7" ht="16.5" customHeight="1" x14ac:dyDescent="0.3">
      <c r="A51" s="323"/>
      <c r="B51" s="41" t="s">
        <v>34</v>
      </c>
      <c r="C51" s="41" t="s">
        <v>33</v>
      </c>
      <c r="D51" s="324"/>
      <c r="E51" s="325"/>
      <c r="F51" s="32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6" t="s">
        <v>379</v>
      </c>
      <c r="B94" s="327"/>
      <c r="C94" s="327"/>
      <c r="D94" s="327"/>
      <c r="E94" s="327"/>
      <c r="F94" s="32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3" t="s">
        <v>30</v>
      </c>
      <c r="B107" s="324" t="s">
        <v>31</v>
      </c>
      <c r="C107" s="324"/>
      <c r="D107" s="324" t="s">
        <v>46</v>
      </c>
      <c r="E107" s="325" t="s">
        <v>310</v>
      </c>
      <c r="F107" s="325" t="s">
        <v>360</v>
      </c>
    </row>
    <row r="108" spans="1:7" ht="16.5" customHeight="1" x14ac:dyDescent="0.3">
      <c r="A108" s="323"/>
      <c r="B108" s="41" t="s">
        <v>34</v>
      </c>
      <c r="C108" s="41" t="s">
        <v>33</v>
      </c>
      <c r="D108" s="324"/>
      <c r="E108" s="325"/>
      <c r="F108" s="32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3" t="s">
        <v>30</v>
      </c>
      <c r="B162" s="324" t="s">
        <v>31</v>
      </c>
      <c r="C162" s="324"/>
      <c r="D162" s="324" t="s">
        <v>46</v>
      </c>
      <c r="E162" s="325" t="s">
        <v>310</v>
      </c>
      <c r="F162" s="325" t="s">
        <v>360</v>
      </c>
      <c r="G162" s="127"/>
    </row>
    <row r="163" spans="1:7" ht="16.5" customHeight="1" x14ac:dyDescent="0.3">
      <c r="A163" s="323"/>
      <c r="B163" s="41" t="s">
        <v>34</v>
      </c>
      <c r="C163" s="41" t="s">
        <v>33</v>
      </c>
      <c r="D163" s="324"/>
      <c r="E163" s="325"/>
      <c r="F163" s="32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2" t="s">
        <v>379</v>
      </c>
      <c r="B195" s="332"/>
      <c r="C195" s="332"/>
      <c r="D195" s="332"/>
      <c r="E195" s="332"/>
      <c r="F195" s="33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3" t="s">
        <v>30</v>
      </c>
      <c r="B209" s="324" t="s">
        <v>31</v>
      </c>
      <c r="C209" s="324"/>
      <c r="D209" s="324" t="s">
        <v>46</v>
      </c>
      <c r="E209" s="325" t="s">
        <v>310</v>
      </c>
      <c r="F209" s="325" t="s">
        <v>360</v>
      </c>
      <c r="G209" s="127"/>
    </row>
    <row r="210" spans="1:7" ht="16.5" customHeight="1" x14ac:dyDescent="0.3">
      <c r="A210" s="323"/>
      <c r="B210" s="41" t="s">
        <v>34</v>
      </c>
      <c r="C210" s="41" t="s">
        <v>33</v>
      </c>
      <c r="D210" s="324"/>
      <c r="E210" s="325"/>
      <c r="F210" s="32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2" t="s">
        <v>379</v>
      </c>
      <c r="B256" s="332"/>
      <c r="C256" s="332"/>
      <c r="D256" s="332"/>
      <c r="E256" s="332"/>
      <c r="F256" s="33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3" t="s">
        <v>30</v>
      </c>
      <c r="B270" s="324" t="s">
        <v>31</v>
      </c>
      <c r="C270" s="324"/>
      <c r="D270" s="324" t="s">
        <v>46</v>
      </c>
      <c r="E270" s="325" t="s">
        <v>310</v>
      </c>
      <c r="F270" s="325" t="s">
        <v>360</v>
      </c>
      <c r="G270" s="214"/>
    </row>
    <row r="271" spans="1:7" s="16" customFormat="1" ht="16.5" customHeight="1" x14ac:dyDescent="0.3">
      <c r="A271" s="323"/>
      <c r="B271" s="41" t="s">
        <v>34</v>
      </c>
      <c r="C271" s="41" t="s">
        <v>33</v>
      </c>
      <c r="D271" s="324"/>
      <c r="E271" s="325"/>
      <c r="F271" s="32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3" t="s">
        <v>396</v>
      </c>
      <c r="B308" s="334"/>
      <c r="C308" s="334"/>
      <c r="D308" s="334"/>
      <c r="E308" s="334"/>
      <c r="F308" s="33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3" t="s">
        <v>30</v>
      </c>
      <c r="B322" s="324" t="s">
        <v>31</v>
      </c>
      <c r="C322" s="324"/>
      <c r="D322" s="324" t="s">
        <v>46</v>
      </c>
      <c r="E322" s="325" t="s">
        <v>310</v>
      </c>
      <c r="F322" s="325" t="s">
        <v>360</v>
      </c>
      <c r="G322" s="127"/>
    </row>
    <row r="323" spans="1:7" ht="16.5" customHeight="1" x14ac:dyDescent="0.3">
      <c r="A323" s="323"/>
      <c r="B323" s="41" t="s">
        <v>34</v>
      </c>
      <c r="C323" s="41" t="s">
        <v>33</v>
      </c>
      <c r="D323" s="324"/>
      <c r="E323" s="325"/>
      <c r="F323" s="32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3" t="s">
        <v>379</v>
      </c>
      <c r="B349" s="334"/>
      <c r="C349" s="334"/>
      <c r="D349" s="334"/>
      <c r="E349" s="334"/>
      <c r="F349" s="33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3" t="s">
        <v>30</v>
      </c>
      <c r="B362" s="324" t="s">
        <v>31</v>
      </c>
      <c r="C362" s="324"/>
      <c r="D362" s="324" t="s">
        <v>46</v>
      </c>
      <c r="E362" s="325" t="s">
        <v>310</v>
      </c>
      <c r="F362" s="325" t="s">
        <v>360</v>
      </c>
      <c r="G362" s="127"/>
    </row>
    <row r="363" spans="1:7" ht="16.5" customHeight="1" x14ac:dyDescent="0.3">
      <c r="A363" s="323"/>
      <c r="B363" s="41" t="s">
        <v>34</v>
      </c>
      <c r="C363" s="41" t="s">
        <v>33</v>
      </c>
      <c r="D363" s="324"/>
      <c r="E363" s="325"/>
      <c r="F363" s="32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2" t="s">
        <v>379</v>
      </c>
      <c r="B383" s="332"/>
      <c r="C383" s="332"/>
      <c r="D383" s="332"/>
      <c r="E383" s="332"/>
      <c r="F383" s="33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3" t="s">
        <v>30</v>
      </c>
      <c r="B395" s="324" t="s">
        <v>31</v>
      </c>
      <c r="C395" s="324"/>
      <c r="D395" s="324" t="s">
        <v>46</v>
      </c>
      <c r="E395" s="325" t="s">
        <v>310</v>
      </c>
      <c r="F395" s="325" t="s">
        <v>360</v>
      </c>
      <c r="G395" s="127"/>
    </row>
    <row r="396" spans="1:7" ht="16.5" customHeight="1" x14ac:dyDescent="0.3">
      <c r="A396" s="323"/>
      <c r="B396" s="41" t="s">
        <v>34</v>
      </c>
      <c r="C396" s="41" t="s">
        <v>33</v>
      </c>
      <c r="D396" s="324"/>
      <c r="E396" s="325"/>
      <c r="F396" s="32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2" t="s">
        <v>379</v>
      </c>
      <c r="B435" s="332"/>
      <c r="C435" s="332"/>
      <c r="D435" s="332"/>
      <c r="E435" s="332"/>
      <c r="F435" s="33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3" t="s">
        <v>30</v>
      </c>
      <c r="B448" s="324" t="s">
        <v>31</v>
      </c>
      <c r="C448" s="324"/>
      <c r="D448" s="324" t="s">
        <v>46</v>
      </c>
      <c r="E448" s="325" t="s">
        <v>310</v>
      </c>
      <c r="F448" s="325" t="s">
        <v>360</v>
      </c>
      <c r="G448" s="127"/>
    </row>
    <row r="449" spans="1:6" ht="16.5" customHeight="1" x14ac:dyDescent="0.3">
      <c r="A449" s="323"/>
      <c r="B449" s="41" t="s">
        <v>34</v>
      </c>
      <c r="C449" s="41" t="s">
        <v>33</v>
      </c>
      <c r="D449" s="324"/>
      <c r="E449" s="325"/>
      <c r="F449" s="32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6" t="s">
        <v>379</v>
      </c>
      <c r="B471" s="337"/>
      <c r="C471" s="337"/>
      <c r="D471" s="337"/>
      <c r="E471" s="337"/>
      <c r="F471" s="33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8" t="s">
        <v>367</v>
      </c>
      <c r="B483" s="338"/>
      <c r="C483" s="338"/>
      <c r="D483" s="338"/>
      <c r="E483" s="185"/>
      <c r="F483" s="201"/>
    </row>
    <row r="484" spans="1:7" x14ac:dyDescent="0.3">
      <c r="A484" s="74">
        <f>B11</f>
        <v>0</v>
      </c>
      <c r="B484" s="124"/>
      <c r="C484" s="135"/>
      <c r="D484" s="124"/>
    </row>
    <row r="485" spans="1:7" ht="16.5" customHeight="1" x14ac:dyDescent="0.3">
      <c r="A485" s="323" t="s">
        <v>30</v>
      </c>
      <c r="B485" s="324" t="s">
        <v>31</v>
      </c>
      <c r="C485" s="324"/>
      <c r="D485" s="324" t="s">
        <v>46</v>
      </c>
      <c r="E485" s="325" t="s">
        <v>310</v>
      </c>
      <c r="F485" s="325" t="s">
        <v>360</v>
      </c>
      <c r="G485" s="127"/>
    </row>
    <row r="486" spans="1:7" ht="16.5" customHeight="1" x14ac:dyDescent="0.3">
      <c r="A486" s="323"/>
      <c r="B486" s="41" t="s">
        <v>34</v>
      </c>
      <c r="C486" s="41" t="s">
        <v>33</v>
      </c>
      <c r="D486" s="324"/>
      <c r="E486" s="325"/>
      <c r="F486" s="32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3" t="s">
        <v>30</v>
      </c>
      <c r="B507" s="324" t="s">
        <v>31</v>
      </c>
      <c r="C507" s="324"/>
      <c r="D507" s="324" t="s">
        <v>46</v>
      </c>
      <c r="E507" s="325" t="s">
        <v>310</v>
      </c>
      <c r="F507" s="325" t="s">
        <v>360</v>
      </c>
      <c r="G507" s="127"/>
    </row>
    <row r="508" spans="1:7" ht="16.5" customHeight="1" x14ac:dyDescent="0.3">
      <c r="A508" s="323"/>
      <c r="B508" s="41" t="s">
        <v>34</v>
      </c>
      <c r="C508" s="41" t="s">
        <v>33</v>
      </c>
      <c r="D508" s="324"/>
      <c r="E508" s="325"/>
      <c r="F508" s="32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3" t="s">
        <v>30</v>
      </c>
      <c r="B518" s="324" t="s">
        <v>31</v>
      </c>
      <c r="C518" s="324"/>
      <c r="D518" s="324" t="s">
        <v>46</v>
      </c>
      <c r="E518" s="325" t="s">
        <v>310</v>
      </c>
      <c r="F518" s="325" t="s">
        <v>360</v>
      </c>
      <c r="G518" s="127"/>
    </row>
    <row r="519" spans="1:7" ht="16.5" customHeight="1" x14ac:dyDescent="0.3">
      <c r="A519" s="323"/>
      <c r="B519" s="41" t="s">
        <v>34</v>
      </c>
      <c r="C519" s="41" t="s">
        <v>33</v>
      </c>
      <c r="D519" s="324"/>
      <c r="E519" s="325"/>
      <c r="F519" s="32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5">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3" t="s">
        <v>30</v>
      </c>
      <c r="B538" s="324" t="s">
        <v>31</v>
      </c>
      <c r="C538" s="324"/>
      <c r="D538" s="324" t="s">
        <v>46</v>
      </c>
      <c r="E538" s="325" t="s">
        <v>310</v>
      </c>
      <c r="F538" s="325" t="s">
        <v>360</v>
      </c>
      <c r="G538" s="127"/>
    </row>
    <row r="539" spans="1:7" ht="16.5" customHeight="1" x14ac:dyDescent="0.3">
      <c r="A539" s="323"/>
      <c r="B539" s="41" t="s">
        <v>34</v>
      </c>
      <c r="C539" s="41" t="s">
        <v>33</v>
      </c>
      <c r="D539" s="324"/>
      <c r="E539" s="325"/>
      <c r="F539" s="32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L8NE18/4/e7WO+KiKmVTWI4i7oSdeVJH7dTlVTo4lBrBU4Vr8/GbkgjXpqcw9pSLzhjw3Vsrg/WPO+Xvbs7VLg==" saltValue="2flEpMrG4tFclXmRHpcTA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60"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0" t="s">
        <v>50</v>
      </c>
      <c r="B6" s="340"/>
      <c r="C6" s="340"/>
      <c r="D6" s="340"/>
      <c r="E6" s="340"/>
      <c r="F6" s="340"/>
      <c r="G6" s="125"/>
    </row>
    <row r="7" spans="1:7" s="12" customFormat="1" ht="21.75" customHeight="1" x14ac:dyDescent="0.45">
      <c r="A7" s="318" t="e">
        <f>#REF!</f>
        <v>#REF!</v>
      </c>
      <c r="B7" s="318"/>
      <c r="C7" s="318"/>
      <c r="D7" s="318"/>
      <c r="E7" s="318"/>
      <c r="F7" s="318"/>
      <c r="G7" s="125"/>
    </row>
    <row r="8" spans="1:7" s="12" customFormat="1" ht="24" x14ac:dyDescent="0.45">
      <c r="A8" s="14" t="s">
        <v>42</v>
      </c>
      <c r="B8" s="341">
        <f>'A4 Exploitation'!B9:F9</f>
        <v>0</v>
      </c>
      <c r="C8" s="341"/>
      <c r="D8" s="341"/>
      <c r="E8" s="341"/>
      <c r="F8" s="341"/>
      <c r="G8" s="125"/>
    </row>
    <row r="9" spans="1:7" s="12" customFormat="1" ht="24" x14ac:dyDescent="0.45">
      <c r="A9" s="15" t="s">
        <v>44</v>
      </c>
      <c r="B9" s="342">
        <f>'A4 Exploitation'!B10:F10</f>
        <v>0</v>
      </c>
      <c r="C9" s="342"/>
      <c r="D9" s="342"/>
      <c r="E9" s="342"/>
      <c r="F9" s="342"/>
      <c r="G9" s="125"/>
    </row>
    <row r="10" spans="1:7" s="12" customFormat="1" ht="24" x14ac:dyDescent="0.45">
      <c r="A10" s="14" t="s">
        <v>43</v>
      </c>
      <c r="B10" s="339">
        <f>'A4 Exploitation'!A8:F8</f>
        <v>0</v>
      </c>
      <c r="C10" s="339"/>
      <c r="D10" s="339"/>
      <c r="E10" s="339"/>
      <c r="F10" s="339"/>
      <c r="G10" s="125"/>
    </row>
    <row r="11" spans="1:7" s="12" customFormat="1" ht="24" x14ac:dyDescent="0.45">
      <c r="A11" s="14" t="s">
        <v>294</v>
      </c>
      <c r="B11" s="343">
        <f>D199</f>
        <v>0</v>
      </c>
      <c r="C11" s="343"/>
      <c r="D11" s="343"/>
      <c r="E11" s="343"/>
      <c r="F11" s="343"/>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9" t="s">
        <v>36</v>
      </c>
      <c r="B22" s="350"/>
      <c r="C22" s="351"/>
      <c r="D22" s="245">
        <f>SUM(B17:C21)</f>
        <v>0</v>
      </c>
    </row>
    <row r="23" spans="1:7" x14ac:dyDescent="0.3">
      <c r="A23" s="344" t="s">
        <v>295</v>
      </c>
      <c r="B23" s="345"/>
      <c r="C23" s="346"/>
      <c r="D23" s="33">
        <f>D22/(COUNT(B17:C21)*2)</f>
        <v>0</v>
      </c>
    </row>
    <row r="24" spans="1:7" s="22" customFormat="1" x14ac:dyDescent="0.3">
      <c r="A24" s="26"/>
      <c r="B24" s="27"/>
      <c r="C24" s="27"/>
      <c r="D24" s="28"/>
      <c r="G24" s="126"/>
    </row>
    <row r="25" spans="1:7" ht="19.5" x14ac:dyDescent="0.4">
      <c r="A25" s="352" t="s">
        <v>4</v>
      </c>
      <c r="B25" s="353"/>
      <c r="C25" s="353"/>
      <c r="D25" s="353"/>
      <c r="E25" s="353"/>
      <c r="F25" s="35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4" t="s">
        <v>36</v>
      </c>
      <c r="B33" s="345"/>
      <c r="C33" s="346"/>
      <c r="D33" s="244">
        <f>SUM(B26:C32)</f>
        <v>0</v>
      </c>
    </row>
    <row r="34" spans="1:7" x14ac:dyDescent="0.3">
      <c r="A34" s="344" t="s">
        <v>295</v>
      </c>
      <c r="B34" s="345"/>
      <c r="C34" s="346"/>
      <c r="D34" s="33">
        <f>D33/(COUNT(B26:C32)*2)</f>
        <v>0</v>
      </c>
    </row>
    <row r="35" spans="1:7" s="22" customFormat="1" x14ac:dyDescent="0.3">
      <c r="A35" s="26"/>
      <c r="B35" s="27"/>
      <c r="C35" s="27"/>
      <c r="D35" s="28"/>
      <c r="G35" s="126"/>
    </row>
    <row r="36" spans="1:7" s="22" customFormat="1" ht="19.5" x14ac:dyDescent="0.4">
      <c r="A36" s="352" t="s">
        <v>219</v>
      </c>
      <c r="B36" s="353"/>
      <c r="C36" s="353"/>
      <c r="D36" s="353"/>
      <c r="E36" s="353"/>
      <c r="F36" s="35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4" t="s">
        <v>36</v>
      </c>
      <c r="B42" s="345"/>
      <c r="C42" s="346"/>
      <c r="D42" s="244">
        <f>SUM(B37:C41)</f>
        <v>0</v>
      </c>
      <c r="E42" s="13"/>
      <c r="F42" s="13"/>
      <c r="G42" s="126"/>
    </row>
    <row r="43" spans="1:7" s="22" customFormat="1" x14ac:dyDescent="0.3">
      <c r="A43" s="344" t="s">
        <v>295</v>
      </c>
      <c r="B43" s="345"/>
      <c r="C43" s="346"/>
      <c r="D43" s="33">
        <f>D42/(COUNT(B37:C41)*2)</f>
        <v>0</v>
      </c>
      <c r="E43" s="13"/>
      <c r="F43" s="13"/>
      <c r="G43" s="126"/>
    </row>
    <row r="44" spans="1:7" s="22" customFormat="1" x14ac:dyDescent="0.3">
      <c r="A44" s="47"/>
      <c r="B44" s="48"/>
      <c r="C44" s="48"/>
      <c r="D44" s="49"/>
      <c r="G44" s="126"/>
    </row>
    <row r="45" spans="1:7" ht="19.5" x14ac:dyDescent="0.4">
      <c r="A45" s="354" t="s">
        <v>21</v>
      </c>
      <c r="B45" s="355"/>
      <c r="C45" s="355"/>
      <c r="D45" s="355"/>
      <c r="E45" s="355"/>
      <c r="F45" s="35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4" t="s">
        <v>36</v>
      </c>
      <c r="B52" s="345"/>
      <c r="C52" s="346"/>
      <c r="D52" s="244">
        <f>SUM(B46:C51)</f>
        <v>0</v>
      </c>
    </row>
    <row r="53" spans="1:7" x14ac:dyDescent="0.3">
      <c r="A53" s="344" t="s">
        <v>295</v>
      </c>
      <c r="B53" s="345"/>
      <c r="C53" s="346"/>
      <c r="D53" s="33">
        <f>D52/(COUNT(B46:C51)*2)</f>
        <v>0</v>
      </c>
    </row>
    <row r="54" spans="1:7" s="22" customFormat="1" x14ac:dyDescent="0.3">
      <c r="A54" s="26"/>
      <c r="B54" s="27"/>
      <c r="C54" s="27"/>
      <c r="D54" s="28"/>
      <c r="G54" s="126"/>
    </row>
    <row r="55" spans="1:7" ht="19.5" x14ac:dyDescent="0.4">
      <c r="A55" s="352" t="s">
        <v>8</v>
      </c>
      <c r="B55" s="353"/>
      <c r="C55" s="353"/>
      <c r="D55" s="353"/>
      <c r="E55" s="353"/>
      <c r="F55" s="35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4" t="s">
        <v>36</v>
      </c>
      <c r="B63" s="345"/>
      <c r="C63" s="346"/>
      <c r="D63" s="244">
        <f>SUM(B56:C62)</f>
        <v>0</v>
      </c>
    </row>
    <row r="64" spans="1:7" x14ac:dyDescent="0.3">
      <c r="A64" s="344" t="s">
        <v>295</v>
      </c>
      <c r="B64" s="345"/>
      <c r="C64" s="346"/>
      <c r="D64" s="33">
        <f>D63/(COUNT(B56:C62)*2)</f>
        <v>0</v>
      </c>
    </row>
    <row r="65" spans="1:7" s="22" customFormat="1" x14ac:dyDescent="0.3">
      <c r="A65" s="26"/>
      <c r="B65" s="27"/>
      <c r="C65" s="27"/>
      <c r="D65" s="28"/>
      <c r="G65" s="126"/>
    </row>
    <row r="66" spans="1:7" ht="19.5" x14ac:dyDescent="0.4">
      <c r="A66" s="352" t="s">
        <v>130</v>
      </c>
      <c r="B66" s="353"/>
      <c r="C66" s="353"/>
      <c r="D66" s="353"/>
      <c r="E66" s="353"/>
      <c r="F66" s="35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4" t="s">
        <v>36</v>
      </c>
      <c r="B84" s="345"/>
      <c r="C84" s="346"/>
      <c r="D84" s="244">
        <f>SUM(B67:C83)</f>
        <v>0</v>
      </c>
    </row>
    <row r="85" spans="1:7" x14ac:dyDescent="0.3">
      <c r="A85" s="344" t="s">
        <v>295</v>
      </c>
      <c r="B85" s="345"/>
      <c r="C85" s="346"/>
      <c r="D85" s="33">
        <f>D84/(COUNT(B67:C83)*2)</f>
        <v>0</v>
      </c>
    </row>
    <row r="86" spans="1:7" s="22" customFormat="1" x14ac:dyDescent="0.3">
      <c r="A86" s="26"/>
      <c r="B86" s="27"/>
      <c r="C86" s="27"/>
      <c r="D86" s="28"/>
      <c r="G86" s="126"/>
    </row>
    <row r="87" spans="1:7" ht="19.5" x14ac:dyDescent="0.4">
      <c r="A87" s="352" t="s">
        <v>211</v>
      </c>
      <c r="B87" s="353"/>
      <c r="C87" s="353"/>
      <c r="D87" s="353"/>
      <c r="E87" s="353"/>
      <c r="F87" s="35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4" t="s">
        <v>36</v>
      </c>
      <c r="B102" s="345"/>
      <c r="C102" s="346"/>
      <c r="D102" s="244">
        <f>SUM(B88:C101)</f>
        <v>0</v>
      </c>
    </row>
    <row r="103" spans="1:7" x14ac:dyDescent="0.3">
      <c r="A103" s="344" t="s">
        <v>295</v>
      </c>
      <c r="B103" s="345"/>
      <c r="C103" s="34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2" t="s">
        <v>212</v>
      </c>
      <c r="B106" s="353"/>
      <c r="C106" s="353"/>
      <c r="D106" s="353"/>
      <c r="E106" s="353"/>
      <c r="F106" s="35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4" t="s">
        <v>36</v>
      </c>
      <c r="B118" s="345"/>
      <c r="C118" s="346"/>
      <c r="D118" s="244">
        <f>SUM(B107:C117)</f>
        <v>0</v>
      </c>
      <c r="E118" s="13"/>
      <c r="F118" s="13"/>
      <c r="G118" s="126"/>
    </row>
    <row r="119" spans="1:7" s="22" customFormat="1" x14ac:dyDescent="0.3">
      <c r="A119" s="344" t="s">
        <v>295</v>
      </c>
      <c r="B119" s="345"/>
      <c r="C119" s="346"/>
      <c r="D119" s="33">
        <f>D118/(COUNT(B107:C117)*2)</f>
        <v>0</v>
      </c>
      <c r="E119" s="13"/>
      <c r="F119" s="13"/>
      <c r="G119" s="126"/>
    </row>
    <row r="120" spans="1:7" s="22" customFormat="1" x14ac:dyDescent="0.3">
      <c r="A120" s="26"/>
      <c r="B120" s="27"/>
      <c r="C120" s="27"/>
      <c r="D120" s="28"/>
      <c r="G120" s="126"/>
    </row>
    <row r="121" spans="1:7" ht="19.5" x14ac:dyDescent="0.4">
      <c r="A121" s="352" t="s">
        <v>185</v>
      </c>
      <c r="B121" s="353"/>
      <c r="C121" s="353"/>
      <c r="D121" s="353"/>
      <c r="E121" s="353"/>
      <c r="F121" s="35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4" t="s">
        <v>36</v>
      </c>
      <c r="B133" s="345"/>
      <c r="C133" s="346"/>
      <c r="D133" s="244">
        <f>SUM(B122:C132)</f>
        <v>0</v>
      </c>
    </row>
    <row r="134" spans="1:7" x14ac:dyDescent="0.3">
      <c r="A134" s="344" t="s">
        <v>295</v>
      </c>
      <c r="B134" s="345"/>
      <c r="C134" s="346"/>
      <c r="D134" s="32">
        <f>D133/(COUNT(B122:C132)*2)</f>
        <v>0</v>
      </c>
    </row>
    <row r="135" spans="1:7" s="22" customFormat="1" x14ac:dyDescent="0.3">
      <c r="A135" s="26"/>
      <c r="B135" s="27"/>
      <c r="C135" s="27"/>
      <c r="D135" s="31"/>
      <c r="G135" s="126"/>
    </row>
    <row r="136" spans="1:7" ht="19.5" x14ac:dyDescent="0.4">
      <c r="A136" s="352" t="s">
        <v>71</v>
      </c>
      <c r="B136" s="353"/>
      <c r="C136" s="353"/>
      <c r="D136" s="353"/>
      <c r="E136" s="353"/>
      <c r="F136" s="35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4" t="s">
        <v>36</v>
      </c>
      <c r="B149" s="345"/>
      <c r="C149" s="346"/>
      <c r="D149" s="244">
        <f>SUM(B137:C148)</f>
        <v>0</v>
      </c>
    </row>
    <row r="150" spans="1:7" x14ac:dyDescent="0.3">
      <c r="A150" s="344" t="s">
        <v>295</v>
      </c>
      <c r="B150" s="345"/>
      <c r="C150" s="346"/>
      <c r="D150" s="33">
        <f>D149/(COUNT(B137:C148)*2)</f>
        <v>0</v>
      </c>
    </row>
    <row r="151" spans="1:7" s="22" customFormat="1" x14ac:dyDescent="0.3">
      <c r="A151" s="26"/>
      <c r="B151" s="27"/>
      <c r="C151" s="27"/>
      <c r="D151" s="28"/>
      <c r="G151" s="126"/>
    </row>
    <row r="152" spans="1:7" ht="19.5" x14ac:dyDescent="0.4">
      <c r="A152" s="352" t="s">
        <v>217</v>
      </c>
      <c r="B152" s="353"/>
      <c r="C152" s="353"/>
      <c r="D152" s="353"/>
      <c r="E152" s="353"/>
      <c r="F152" s="35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4" t="s">
        <v>36</v>
      </c>
      <c r="B161" s="350"/>
      <c r="C161" s="351"/>
      <c r="D161" s="245">
        <f>SUM(B153:C160)</f>
        <v>0</v>
      </c>
    </row>
    <row r="162" spans="1:7" x14ac:dyDescent="0.3">
      <c r="A162" s="344" t="s">
        <v>295</v>
      </c>
      <c r="B162" s="345"/>
      <c r="C162" s="346"/>
      <c r="D162" s="33">
        <f>D161/(COUNT(B153:C160)*2)</f>
        <v>0</v>
      </c>
    </row>
    <row r="163" spans="1:7" s="22" customFormat="1" x14ac:dyDescent="0.3">
      <c r="A163" s="26"/>
      <c r="B163" s="27"/>
      <c r="C163" s="29"/>
      <c r="D163" s="30"/>
      <c r="G163" s="126"/>
    </row>
    <row r="164" spans="1:7" ht="19.5" x14ac:dyDescent="0.4">
      <c r="A164" s="352" t="s">
        <v>77</v>
      </c>
      <c r="B164" s="353"/>
      <c r="C164" s="353"/>
      <c r="D164" s="353"/>
      <c r="E164" s="353"/>
      <c r="F164" s="35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4" t="s">
        <v>36</v>
      </c>
      <c r="B169" s="345"/>
      <c r="C169" s="346"/>
      <c r="D169" s="244">
        <f>SUM(B165:C168)</f>
        <v>0</v>
      </c>
    </row>
    <row r="170" spans="1:7" x14ac:dyDescent="0.3">
      <c r="A170" s="344" t="s">
        <v>295</v>
      </c>
      <c r="B170" s="345"/>
      <c r="C170" s="346"/>
      <c r="D170" s="33">
        <f>D169/(COUNT(B165:C168)*2)</f>
        <v>0</v>
      </c>
    </row>
    <row r="171" spans="1:7" s="22" customFormat="1" x14ac:dyDescent="0.3">
      <c r="A171" s="26"/>
      <c r="B171" s="27"/>
      <c r="C171" s="27"/>
      <c r="D171" s="28"/>
      <c r="G171" s="126"/>
    </row>
    <row r="172" spans="1:7" ht="19.5" x14ac:dyDescent="0.4">
      <c r="A172" s="356" t="s">
        <v>17</v>
      </c>
      <c r="B172" s="357"/>
      <c r="C172" s="357"/>
      <c r="D172" s="357"/>
      <c r="E172" s="357"/>
      <c r="F172" s="35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4" t="s">
        <v>36</v>
      </c>
      <c r="B177" s="345"/>
      <c r="C177" s="346"/>
      <c r="D177" s="244">
        <f>SUM(B173:C176)</f>
        <v>0</v>
      </c>
    </row>
    <row r="178" spans="1:7" x14ac:dyDescent="0.3">
      <c r="A178" s="344" t="s">
        <v>295</v>
      </c>
      <c r="B178" s="345"/>
      <c r="C178" s="346"/>
      <c r="D178" s="33">
        <f>D177/(COUNT(B173:C176)*2)</f>
        <v>0</v>
      </c>
    </row>
    <row r="179" spans="1:7" s="22" customFormat="1" x14ac:dyDescent="0.3">
      <c r="A179" s="26"/>
      <c r="B179" s="27"/>
      <c r="C179" s="27"/>
      <c r="D179" s="28"/>
      <c r="G179" s="126"/>
    </row>
    <row r="180" spans="1:7" ht="19.5" x14ac:dyDescent="0.4">
      <c r="A180" s="352" t="s">
        <v>78</v>
      </c>
      <c r="B180" s="353"/>
      <c r="C180" s="353"/>
      <c r="D180" s="353"/>
      <c r="E180" s="353"/>
      <c r="F180" s="35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4" t="s">
        <v>36</v>
      </c>
      <c r="B186" s="345"/>
      <c r="C186" s="346"/>
      <c r="D186" s="244">
        <f>SUM(B181:C185)</f>
        <v>0</v>
      </c>
    </row>
    <row r="187" spans="1:7" x14ac:dyDescent="0.3">
      <c r="A187" s="344" t="s">
        <v>295</v>
      </c>
      <c r="B187" s="345"/>
      <c r="C187" s="346"/>
      <c r="D187" s="33">
        <f>D186/(COUNT(B181:C185)*2)</f>
        <v>0</v>
      </c>
    </row>
    <row r="188" spans="1:7" s="22" customFormat="1" x14ac:dyDescent="0.3">
      <c r="A188" s="26"/>
      <c r="B188" s="27"/>
      <c r="C188" s="27"/>
      <c r="D188" s="28"/>
      <c r="G188" s="126"/>
    </row>
    <row r="189" spans="1:7" ht="19.5" x14ac:dyDescent="0.4">
      <c r="A189" s="352" t="s">
        <v>216</v>
      </c>
      <c r="B189" s="353"/>
      <c r="C189" s="353"/>
      <c r="D189" s="353"/>
      <c r="E189" s="353"/>
      <c r="F189" s="35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4" t="s">
        <v>36</v>
      </c>
      <c r="B194" s="345"/>
      <c r="C194" s="346"/>
      <c r="D194" s="54">
        <f>SUM(B190:C193)</f>
        <v>0</v>
      </c>
    </row>
    <row r="195" spans="1:6" x14ac:dyDescent="0.3">
      <c r="A195" s="344" t="s">
        <v>295</v>
      </c>
      <c r="B195" s="345"/>
      <c r="C195" s="346"/>
      <c r="D195" s="33">
        <f>D194/(COUNT(B190:C193)*2)</f>
        <v>0</v>
      </c>
    </row>
    <row r="197" spans="1:6" ht="18" x14ac:dyDescent="0.35">
      <c r="A197" s="64" t="s">
        <v>246</v>
      </c>
      <c r="B197" s="63"/>
      <c r="C197" s="63"/>
      <c r="D197" s="286" t="e">
        <f>E197/F197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2018-05-14T16:12:01Z</cp:lastPrinted>
  <dcterms:created xsi:type="dcterms:W3CDTF">2015-10-03T07:44:26Z</dcterms:created>
  <dcterms:modified xsi:type="dcterms:W3CDTF">2018-08-06T08:47:50Z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