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HM Gabes\2018\5\"/>
    </mc:Choice>
  </mc:AlternateContent>
  <bookViews>
    <workbookView xWindow="0" yWindow="0" windowWidth="20490" windowHeight="77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8" i="43" l="1"/>
  <c r="D197" i="35" l="1"/>
  <c r="F543" i="43" l="1"/>
  <c r="E532" i="43"/>
  <c r="F532" i="43"/>
  <c r="F512" i="43"/>
  <c r="A8" i="36" l="1"/>
  <c r="B41" i="40" l="1"/>
  <c r="B99" i="40"/>
  <c r="B153" i="40"/>
  <c r="B200" i="40"/>
  <c r="B261" i="40"/>
  <c r="B313" i="40"/>
  <c r="B353" i="40"/>
  <c r="B386" i="40"/>
  <c r="B439" i="40"/>
  <c r="B476" i="40"/>
  <c r="B498" i="40"/>
  <c r="B512" i="40"/>
  <c r="B532" i="40"/>
  <c r="B543" i="40"/>
  <c r="C542" i="40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B543" i="36"/>
  <c r="B532" i="36"/>
  <c r="B512" i="36"/>
  <c r="B498" i="36"/>
  <c r="B476" i="36"/>
  <c r="B439" i="36"/>
  <c r="B386" i="36"/>
  <c r="B353" i="36"/>
  <c r="B313" i="36"/>
  <c r="B261" i="36"/>
  <c r="B200" i="36"/>
  <c r="B153" i="36"/>
  <c r="B99" i="36"/>
  <c r="B41" i="36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76" i="43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1" i="41"/>
  <c r="B10" i="39"/>
  <c r="B9" i="39"/>
  <c r="B8" i="39"/>
  <c r="B11" i="39"/>
  <c r="B9" i="32"/>
  <c r="B8" i="32"/>
  <c r="B11" i="32"/>
  <c r="B10" i="25"/>
  <c r="B9" i="25"/>
  <c r="B8" i="25"/>
  <c r="B11" i="25"/>
  <c r="B10" i="35"/>
  <c r="B9" i="35"/>
  <c r="B8" i="35"/>
  <c r="B10" i="37"/>
  <c r="B9" i="37"/>
  <c r="B8" i="37"/>
  <c r="D199" i="25" l="1"/>
  <c r="D197" i="25"/>
  <c r="F197" i="41"/>
  <c r="F197" i="39"/>
  <c r="E197" i="25"/>
  <c r="D499" i="40"/>
  <c r="B543" i="38"/>
  <c r="B532" i="38"/>
  <c r="B512" i="38"/>
  <c r="B498" i="38"/>
  <c r="D499" i="38" s="1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D499" i="31" s="1"/>
  <c r="B476" i="31"/>
  <c r="B439" i="31"/>
  <c r="B386" i="31"/>
  <c r="B353" i="31"/>
  <c r="B313" i="31"/>
  <c r="B261" i="31"/>
  <c r="B200" i="31"/>
  <c r="B153" i="31"/>
  <c r="B99" i="31"/>
  <c r="B41" i="31"/>
  <c r="B476" i="33"/>
  <c r="B476" i="43"/>
  <c r="D477" i="43" s="1"/>
  <c r="D543" i="40"/>
  <c r="D533" i="40"/>
  <c r="D534" i="40" s="1"/>
  <c r="D532" i="40"/>
  <c r="D512" i="40"/>
  <c r="D513" i="40" s="1"/>
  <c r="D514" i="40" s="1"/>
  <c r="D498" i="40"/>
  <c r="D476" i="40"/>
  <c r="D439" i="40"/>
  <c r="D386" i="40"/>
  <c r="D353" i="40"/>
  <c r="D313" i="40"/>
  <c r="D261" i="40"/>
  <c r="D222" i="40"/>
  <c r="D223" i="40" s="1"/>
  <c r="D200" i="40"/>
  <c r="D153" i="40"/>
  <c r="D99" i="40"/>
  <c r="D41" i="40"/>
  <c r="D547" i="40" s="1"/>
  <c r="D25" i="40"/>
  <c r="D26" i="40" s="1"/>
  <c r="D543" i="38"/>
  <c r="D533" i="38"/>
  <c r="D534" i="38" s="1"/>
  <c r="D532" i="38"/>
  <c r="D512" i="38"/>
  <c r="D513" i="38" s="1"/>
  <c r="D514" i="38" s="1"/>
  <c r="D498" i="38"/>
  <c r="D476" i="38"/>
  <c r="D439" i="38"/>
  <c r="D440" i="38" s="1"/>
  <c r="D386" i="38"/>
  <c r="D353" i="38"/>
  <c r="D313" i="38"/>
  <c r="D285" i="38"/>
  <c r="D286" i="38" s="1"/>
  <c r="D261" i="38"/>
  <c r="D200" i="38"/>
  <c r="D153" i="38"/>
  <c r="D99" i="38"/>
  <c r="D547" i="38" s="1"/>
  <c r="D41" i="38"/>
  <c r="D25" i="38"/>
  <c r="D26" i="38" s="1"/>
  <c r="D543" i="31"/>
  <c r="D532" i="31"/>
  <c r="D512" i="31"/>
  <c r="D498" i="31"/>
  <c r="D493" i="31"/>
  <c r="D494" i="31" s="1"/>
  <c r="D476" i="31"/>
  <c r="D439" i="31"/>
  <c r="D386" i="31"/>
  <c r="D353" i="31"/>
  <c r="D313" i="31"/>
  <c r="D261" i="31"/>
  <c r="D222" i="31"/>
  <c r="D223" i="31" s="1"/>
  <c r="D200" i="31"/>
  <c r="D153" i="31"/>
  <c r="D99" i="31"/>
  <c r="D41" i="31"/>
  <c r="D547" i="31" s="1"/>
  <c r="D25" i="31"/>
  <c r="D26" i="31" s="1"/>
  <c r="D476" i="33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44" i="40"/>
  <c r="D513" i="31"/>
  <c r="D514" i="31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77" i="40"/>
  <c r="D457" i="40"/>
  <c r="D458" i="40" s="1"/>
  <c r="D426" i="40"/>
  <c r="D427" i="40" s="1"/>
  <c r="D417" i="40"/>
  <c r="D418" i="40" s="1"/>
  <c r="D406" i="40"/>
  <c r="D407" i="40" s="1"/>
  <c r="D387" i="40"/>
  <c r="D373" i="40"/>
  <c r="D374" i="40" s="1"/>
  <c r="D354" i="40"/>
  <c r="D333" i="40"/>
  <c r="D334" i="40" s="1"/>
  <c r="D314" i="40"/>
  <c r="D285" i="40"/>
  <c r="D286" i="40" s="1"/>
  <c r="D244" i="40"/>
  <c r="D245" i="40" s="1"/>
  <c r="D172" i="40"/>
  <c r="D154" i="40"/>
  <c r="D139" i="40"/>
  <c r="D140" i="40" s="1"/>
  <c r="D117" i="40"/>
  <c r="D118" i="40" s="1"/>
  <c r="D100" i="40"/>
  <c r="D101" i="40" s="1"/>
  <c r="D84" i="40"/>
  <c r="D61" i="40"/>
  <c r="D62" i="40" s="1"/>
  <c r="D42" i="40"/>
  <c r="D45" i="40" s="1"/>
  <c r="D46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F543" i="38"/>
  <c r="E543" i="38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544" i="38"/>
  <c r="D493" i="38"/>
  <c r="D494" i="38" s="1"/>
  <c r="D477" i="38"/>
  <c r="D457" i="38"/>
  <c r="D458" i="38" s="1"/>
  <c r="D426" i="38"/>
  <c r="D427" i="38" s="1"/>
  <c r="D417" i="38"/>
  <c r="D418" i="38" s="1"/>
  <c r="D406" i="38"/>
  <c r="D407" i="38" s="1"/>
  <c r="D387" i="38"/>
  <c r="D373" i="38"/>
  <c r="D374" i="38" s="1"/>
  <c r="D354" i="38"/>
  <c r="D333" i="38"/>
  <c r="D334" i="38" s="1"/>
  <c r="D314" i="38"/>
  <c r="D244" i="38"/>
  <c r="D245" i="38" s="1"/>
  <c r="D172" i="38"/>
  <c r="D154" i="38"/>
  <c r="D139" i="38"/>
  <c r="D140" i="38" s="1"/>
  <c r="D117" i="38"/>
  <c r="D118" i="38" s="1"/>
  <c r="D100" i="38"/>
  <c r="D101" i="38" s="1"/>
  <c r="D84" i="38"/>
  <c r="D61" i="38"/>
  <c r="D62" i="38" s="1"/>
  <c r="D42" i="38"/>
  <c r="D45" i="38" s="1"/>
  <c r="D46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544" i="31"/>
  <c r="D533" i="31"/>
  <c r="D534" i="31" s="1"/>
  <c r="D457" i="31"/>
  <c r="D458" i="31" s="1"/>
  <c r="D440" i="31"/>
  <c r="D426" i="31"/>
  <c r="D427" i="31" s="1"/>
  <c r="D417" i="31"/>
  <c r="D418" i="31" s="1"/>
  <c r="D406" i="31"/>
  <c r="D407" i="31" s="1"/>
  <c r="D387" i="31"/>
  <c r="D373" i="31"/>
  <c r="D374" i="31" s="1"/>
  <c r="D354" i="31"/>
  <c r="D333" i="31"/>
  <c r="D334" i="31" s="1"/>
  <c r="D285" i="31"/>
  <c r="D286" i="31" s="1"/>
  <c r="D262" i="31"/>
  <c r="D244" i="31"/>
  <c r="D245" i="31" s="1"/>
  <c r="D201" i="31"/>
  <c r="D202" i="31" s="1"/>
  <c r="D172" i="31"/>
  <c r="D139" i="31"/>
  <c r="D140" i="31" s="1"/>
  <c r="D117" i="31"/>
  <c r="D118" i="31" s="1"/>
  <c r="D84" i="31"/>
  <c r="D61" i="31"/>
  <c r="D62" i="31" s="1"/>
  <c r="D42" i="31"/>
  <c r="F543" i="33"/>
  <c r="E543" i="33"/>
  <c r="D543" i="33" s="1"/>
  <c r="B543" i="33" s="1"/>
  <c r="D544" i="33" s="1"/>
  <c r="F532" i="33"/>
  <c r="E532" i="33"/>
  <c r="D532" i="33" s="1"/>
  <c r="B532" i="33" s="1"/>
  <c r="D533" i="33" s="1"/>
  <c r="D534" i="33" s="1"/>
  <c r="F512" i="33"/>
  <c r="E512" i="33"/>
  <c r="D512" i="33" s="1"/>
  <c r="B512" i="33" s="1"/>
  <c r="D513" i="33" s="1"/>
  <c r="D514" i="33" s="1"/>
  <c r="F498" i="33"/>
  <c r="E498" i="33"/>
  <c r="D498" i="33" s="1"/>
  <c r="B498" i="33" s="1"/>
  <c r="D499" i="33" s="1"/>
  <c r="F476" i="33"/>
  <c r="E476" i="33"/>
  <c r="F439" i="33"/>
  <c r="E439" i="33"/>
  <c r="D439" i="33" s="1"/>
  <c r="B439" i="33" s="1"/>
  <c r="D440" i="33" s="1"/>
  <c r="F386" i="33"/>
  <c r="E386" i="33"/>
  <c r="D386" i="33" s="1"/>
  <c r="B386" i="33" s="1"/>
  <c r="D387" i="33" s="1"/>
  <c r="F353" i="33"/>
  <c r="E353" i="33"/>
  <c r="D353" i="33" s="1"/>
  <c r="B353" i="33" s="1"/>
  <c r="D354" i="33" s="1"/>
  <c r="F313" i="33"/>
  <c r="E313" i="33"/>
  <c r="D313" i="33" s="1"/>
  <c r="B313" i="33" s="1"/>
  <c r="F261" i="33"/>
  <c r="E261" i="33"/>
  <c r="D261" i="33" s="1"/>
  <c r="B261" i="33" s="1"/>
  <c r="D262" i="33" s="1"/>
  <c r="F200" i="33"/>
  <c r="E200" i="33"/>
  <c r="D200" i="33" s="1"/>
  <c r="B200" i="33" s="1"/>
  <c r="D201" i="33" s="1"/>
  <c r="F153" i="33"/>
  <c r="E153" i="33"/>
  <c r="D153" i="33" s="1"/>
  <c r="B153" i="33" s="1"/>
  <c r="F99" i="33"/>
  <c r="E99" i="33"/>
  <c r="D99" i="33" s="1"/>
  <c r="F41" i="33"/>
  <c r="E41" i="33"/>
  <c r="D41" i="33" s="1"/>
  <c r="B41" i="33" s="1"/>
  <c r="D42" i="33" s="1"/>
  <c r="F200" i="43"/>
  <c r="F153" i="43"/>
  <c r="F99" i="43"/>
  <c r="F41" i="43"/>
  <c r="E543" i="43"/>
  <c r="D543" i="43" s="1"/>
  <c r="B543" i="43" s="1"/>
  <c r="D544" i="43" s="1"/>
  <c r="D532" i="43"/>
  <c r="B532" i="43" s="1"/>
  <c r="D533" i="43" s="1"/>
  <c r="D534" i="43" s="1"/>
  <c r="B162" i="29" s="1"/>
  <c r="E512" i="43"/>
  <c r="D512" i="43" s="1"/>
  <c r="F498" i="43"/>
  <c r="E498" i="43"/>
  <c r="F476" i="43"/>
  <c r="E476" i="43"/>
  <c r="F439" i="43"/>
  <c r="E439" i="43"/>
  <c r="D439" i="43" s="1"/>
  <c r="B439" i="43" s="1"/>
  <c r="D440" i="43" s="1"/>
  <c r="F386" i="43"/>
  <c r="E386" i="43"/>
  <c r="D386" i="43" s="1"/>
  <c r="B386" i="43" s="1"/>
  <c r="D387" i="43" s="1"/>
  <c r="F353" i="43"/>
  <c r="E353" i="43"/>
  <c r="D353" i="43" s="1"/>
  <c r="F313" i="43"/>
  <c r="E313" i="43"/>
  <c r="D313" i="43" s="1"/>
  <c r="B313" i="43" s="1"/>
  <c r="D314" i="43" s="1"/>
  <c r="F261" i="43"/>
  <c r="E261" i="43"/>
  <c r="E200" i="43"/>
  <c r="D200" i="43" s="1"/>
  <c r="B200" i="43" s="1"/>
  <c r="D201" i="43" s="1"/>
  <c r="E153" i="43"/>
  <c r="D153" i="43" s="1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7" i="35"/>
  <c r="B512" i="43" l="1"/>
  <c r="D513" i="43" s="1"/>
  <c r="D514" i="43" s="1"/>
  <c r="B152" i="29" s="1"/>
  <c r="D261" i="43"/>
  <c r="B261" i="43" s="1"/>
  <c r="D262" i="43" s="1"/>
  <c r="D265" i="43" s="1"/>
  <c r="D266" i="43" s="1"/>
  <c r="B99" i="33"/>
  <c r="D100" i="33" s="1"/>
  <c r="D41" i="43"/>
  <c r="B41" i="43" s="1"/>
  <c r="D42" i="43" s="1"/>
  <c r="D498" i="43"/>
  <c r="B498" i="43" s="1"/>
  <c r="D499" i="43" s="1"/>
  <c r="D500" i="43" s="1"/>
  <c r="B153" i="43"/>
  <c r="D154" i="43" s="1"/>
  <c r="D547" i="33"/>
  <c r="D45" i="31"/>
  <c r="D46" i="31" s="1"/>
  <c r="D502" i="31"/>
  <c r="D503" i="31" s="1"/>
  <c r="D155" i="43"/>
  <c r="D157" i="43"/>
  <c r="D158" i="43" s="1"/>
  <c r="D390" i="43"/>
  <c r="D391" i="43" s="1"/>
  <c r="D388" i="43"/>
  <c r="D202" i="43"/>
  <c r="D204" i="43"/>
  <c r="D205" i="43" s="1"/>
  <c r="D443" i="43"/>
  <c r="D444" i="43" s="1"/>
  <c r="D441" i="43"/>
  <c r="D478" i="43"/>
  <c r="D480" i="43"/>
  <c r="D481" i="43" s="1"/>
  <c r="D545" i="43"/>
  <c r="B171" i="29" s="1"/>
  <c r="D101" i="43"/>
  <c r="D102" i="43"/>
  <c r="D103" i="43" s="1"/>
  <c r="D315" i="43"/>
  <c r="D317" i="43"/>
  <c r="D318" i="43" s="1"/>
  <c r="D502" i="40"/>
  <c r="D503" i="40" s="1"/>
  <c r="D357" i="31"/>
  <c r="D358" i="31" s="1"/>
  <c r="D204" i="31"/>
  <c r="D205" i="31" s="1"/>
  <c r="D357" i="33"/>
  <c r="D358" i="33" s="1"/>
  <c r="D45" i="33"/>
  <c r="D46" i="33" s="1"/>
  <c r="D502" i="33"/>
  <c r="D503" i="33" s="1"/>
  <c r="D357" i="40"/>
  <c r="D358" i="40" s="1"/>
  <c r="D440" i="40"/>
  <c r="D443" i="40" s="1"/>
  <c r="D444" i="40" s="1"/>
  <c r="D201" i="40"/>
  <c r="D202" i="40" s="1"/>
  <c r="D262" i="40"/>
  <c r="D265" i="40" s="1"/>
  <c r="D266" i="40" s="1"/>
  <c r="D502" i="38"/>
  <c r="D503" i="38" s="1"/>
  <c r="D357" i="38"/>
  <c r="D358" i="38" s="1"/>
  <c r="D201" i="38"/>
  <c r="D202" i="38" s="1"/>
  <c r="D262" i="38"/>
  <c r="D100" i="31"/>
  <c r="D101" i="31" s="1"/>
  <c r="D154" i="31"/>
  <c r="D157" i="31" s="1"/>
  <c r="D158" i="31" s="1"/>
  <c r="D477" i="31"/>
  <c r="D478" i="31" s="1"/>
  <c r="D314" i="31"/>
  <c r="D317" i="31" s="1"/>
  <c r="D318" i="31" s="1"/>
  <c r="D314" i="33"/>
  <c r="D315" i="33" s="1"/>
  <c r="D154" i="33"/>
  <c r="D157" i="33" s="1"/>
  <c r="D158" i="33" s="1"/>
  <c r="D477" i="33"/>
  <c r="D480" i="33" s="1"/>
  <c r="D481" i="33" s="1"/>
  <c r="D545" i="40"/>
  <c r="D155" i="40"/>
  <c r="D157" i="40"/>
  <c r="D158" i="40" s="1"/>
  <c r="D480" i="40"/>
  <c r="D481" i="40" s="1"/>
  <c r="D478" i="40"/>
  <c r="D102" i="40"/>
  <c r="D103" i="40" s="1"/>
  <c r="D390" i="40"/>
  <c r="D391" i="40" s="1"/>
  <c r="D388" i="40"/>
  <c r="D263" i="40"/>
  <c r="D317" i="40"/>
  <c r="D318" i="40" s="1"/>
  <c r="D315" i="40"/>
  <c r="D355" i="40"/>
  <c r="D500" i="40"/>
  <c r="D43" i="40"/>
  <c r="D85" i="40"/>
  <c r="D173" i="40"/>
  <c r="D388" i="38"/>
  <c r="D390" i="38"/>
  <c r="D391" i="38" s="1"/>
  <c r="D545" i="38"/>
  <c r="D263" i="38"/>
  <c r="D265" i="38"/>
  <c r="D266" i="38" s="1"/>
  <c r="D155" i="38"/>
  <c r="D157" i="38"/>
  <c r="D158" i="38" s="1"/>
  <c r="D480" i="38"/>
  <c r="D481" i="38" s="1"/>
  <c r="D478" i="38"/>
  <c r="D102" i="38"/>
  <c r="D103" i="38" s="1"/>
  <c r="D441" i="38"/>
  <c r="D443" i="38"/>
  <c r="D444" i="38" s="1"/>
  <c r="D317" i="38"/>
  <c r="D318" i="38" s="1"/>
  <c r="D315" i="38"/>
  <c r="D43" i="38"/>
  <c r="D355" i="38"/>
  <c r="D500" i="38"/>
  <c r="D85" i="38"/>
  <c r="D173" i="38"/>
  <c r="D390" i="31"/>
  <c r="D391" i="31" s="1"/>
  <c r="D388" i="31"/>
  <c r="D441" i="31"/>
  <c r="D443" i="31"/>
  <c r="D444" i="31" s="1"/>
  <c r="D545" i="31"/>
  <c r="D102" i="31"/>
  <c r="D103" i="31" s="1"/>
  <c r="D263" i="31"/>
  <c r="D265" i="31"/>
  <c r="D266" i="31" s="1"/>
  <c r="D480" i="31"/>
  <c r="D481" i="31" s="1"/>
  <c r="D43" i="31"/>
  <c r="D355" i="31"/>
  <c r="D500" i="31"/>
  <c r="D85" i="31"/>
  <c r="D173" i="31"/>
  <c r="D263" i="33"/>
  <c r="D265" i="33"/>
  <c r="D266" i="33" s="1"/>
  <c r="D478" i="33"/>
  <c r="D388" i="33"/>
  <c r="D390" i="33"/>
  <c r="D391" i="33" s="1"/>
  <c r="D317" i="33"/>
  <c r="D318" i="33" s="1"/>
  <c r="D204" i="33"/>
  <c r="D205" i="33" s="1"/>
  <c r="D202" i="33"/>
  <c r="D441" i="33"/>
  <c r="D443" i="33"/>
  <c r="D444" i="33" s="1"/>
  <c r="B126" i="29" s="1"/>
  <c r="D545" i="33"/>
  <c r="D43" i="33"/>
  <c r="D355" i="33"/>
  <c r="D500" i="33"/>
  <c r="D500" i="36"/>
  <c r="B353" i="43"/>
  <c r="D354" i="43" s="1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263" i="43" l="1"/>
  <c r="D101" i="33"/>
  <c r="D102" i="33"/>
  <c r="D103" i="33" s="1"/>
  <c r="D43" i="43"/>
  <c r="D45" i="43"/>
  <c r="D46" i="43" s="1"/>
  <c r="D547" i="43"/>
  <c r="D502" i="43"/>
  <c r="D503" i="43" s="1"/>
  <c r="B143" i="29" s="1"/>
  <c r="D441" i="40"/>
  <c r="D315" i="31"/>
  <c r="D355" i="43"/>
  <c r="D357" i="43"/>
  <c r="D358" i="43" s="1"/>
  <c r="B107" i="29" s="1"/>
  <c r="D155" i="31"/>
  <c r="D155" i="33"/>
  <c r="D204" i="40"/>
  <c r="D205" i="40" s="1"/>
  <c r="D204" i="38"/>
  <c r="D205" i="38" s="1"/>
  <c r="B71" i="29"/>
  <c r="D222" i="36"/>
  <c r="D223" i="36" s="1"/>
  <c r="D100" i="36"/>
  <c r="D101" i="36" s="1"/>
  <c r="D548" i="31"/>
  <c r="D549" i="31" s="1"/>
  <c r="D548" i="33"/>
  <c r="D549" i="33" s="1"/>
  <c r="B116" i="29"/>
  <c r="B80" i="29"/>
  <c r="B62" i="29"/>
  <c r="B134" i="29"/>
  <c r="B125" i="29"/>
  <c r="B98" i="29"/>
  <c r="B89" i="29"/>
  <c r="B184" i="29"/>
  <c r="B183" i="29"/>
  <c r="B182" i="29"/>
  <c r="B181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D161" i="41" s="1"/>
  <c r="D162" i="41" s="1"/>
  <c r="C145" i="41"/>
  <c r="C144" i="41"/>
  <c r="D149" i="41" s="1"/>
  <c r="D150" i="41" s="1"/>
  <c r="C138" i="41"/>
  <c r="C132" i="41"/>
  <c r="C130" i="41"/>
  <c r="C128" i="41"/>
  <c r="C127" i="41"/>
  <c r="D133" i="41" s="1"/>
  <c r="D134" i="41" s="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D63" i="41" s="1"/>
  <c r="D64" i="41" s="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D149" i="39" s="1"/>
  <c r="D150" i="39" s="1"/>
  <c r="C132" i="39"/>
  <c r="C130" i="39"/>
  <c r="C128" i="39"/>
  <c r="C127" i="39"/>
  <c r="D133" i="39" s="1"/>
  <c r="D134" i="39" s="1"/>
  <c r="C116" i="39"/>
  <c r="C115" i="39"/>
  <c r="D118" i="39" s="1"/>
  <c r="D119" i="39" s="1"/>
  <c r="C112" i="39"/>
  <c r="C100" i="39"/>
  <c r="C99" i="39"/>
  <c r="C94" i="39"/>
  <c r="C93" i="39"/>
  <c r="D102" i="39" s="1"/>
  <c r="D103" i="39" s="1"/>
  <c r="C82" i="39"/>
  <c r="C80" i="39"/>
  <c r="C77" i="39"/>
  <c r="C76" i="39"/>
  <c r="C75" i="39"/>
  <c r="D84" i="39" s="1"/>
  <c r="D85" i="39" s="1"/>
  <c r="D63" i="39"/>
  <c r="D64" i="39" s="1"/>
  <c r="C61" i="39"/>
  <c r="C60" i="39"/>
  <c r="C56" i="39"/>
  <c r="C51" i="39"/>
  <c r="D52" i="39" s="1"/>
  <c r="D53" i="39" s="1"/>
  <c r="D42" i="39"/>
  <c r="D43" i="39" s="1"/>
  <c r="C37" i="39"/>
  <c r="C26" i="39"/>
  <c r="D33" i="39" s="1"/>
  <c r="D34" i="39" s="1"/>
  <c r="D22" i="39"/>
  <c r="D23" i="39" s="1"/>
  <c r="B165" i="29"/>
  <c r="B155" i="29"/>
  <c r="A8" i="38"/>
  <c r="A7" i="39" s="1"/>
  <c r="D548" i="40" l="1"/>
  <c r="D549" i="40" s="1"/>
  <c r="D548" i="38"/>
  <c r="D549" i="38" s="1"/>
  <c r="D548" i="43"/>
  <c r="D549" i="43" s="1"/>
  <c r="B53" i="29"/>
  <c r="B75" i="29"/>
  <c r="B93" i="29"/>
  <c r="B84" i="29"/>
  <c r="B102" i="29"/>
  <c r="B120" i="29"/>
  <c r="B147" i="29"/>
  <c r="D198" i="41"/>
  <c r="D199" i="41" s="1"/>
  <c r="D195" i="41"/>
  <c r="B129" i="29"/>
  <c r="B138" i="29"/>
  <c r="B66" i="29"/>
  <c r="B175" i="29"/>
  <c r="B48" i="29"/>
  <c r="B111" i="29"/>
  <c r="D198" i="39"/>
  <c r="D199" i="39" s="1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B12" i="43" l="1"/>
  <c r="B35" i="29"/>
  <c r="B128" i="29"/>
  <c r="B101" i="29"/>
  <c r="B12" i="40" l="1"/>
  <c r="B39" i="29"/>
  <c r="B29" i="29"/>
  <c r="B12" i="38"/>
  <c r="B38" i="29"/>
  <c r="B28" i="29"/>
  <c r="E543" i="31"/>
  <c r="F532" i="31"/>
  <c r="E532" i="31"/>
  <c r="F512" i="31"/>
  <c r="E512" i="31"/>
  <c r="F498" i="31"/>
  <c r="E498" i="31"/>
  <c r="F476" i="31"/>
  <c r="E476" i="3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F153" i="31"/>
  <c r="E153" i="31"/>
  <c r="F99" i="31"/>
  <c r="E99" i="31"/>
  <c r="F41" i="31"/>
  <c r="E41" i="31"/>
  <c r="F197" i="25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7" i="37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33" i="35" l="1"/>
  <c r="D134" i="35" s="1"/>
  <c r="D63" i="35"/>
  <c r="D64" i="35" s="1"/>
  <c r="D161" i="35"/>
  <c r="D162" i="35" s="1"/>
  <c r="D149" i="35"/>
  <c r="D150" i="35" s="1"/>
  <c r="D118" i="35"/>
  <c r="D119" i="35" s="1"/>
  <c r="D102" i="35"/>
  <c r="D103" i="35" s="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198" i="35" l="1"/>
  <c r="D199" i="35" s="1"/>
  <c r="B11" i="35" s="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180" i="29" l="1"/>
  <c r="B25" i="29"/>
  <c r="B179" i="29"/>
  <c r="D444" i="36"/>
  <c r="B124" i="29" s="1"/>
  <c r="D103" i="36"/>
  <c r="B61" i="29" s="1"/>
  <c r="D548" i="36"/>
  <c r="D549" i="36" s="1"/>
  <c r="B24" i="29" s="1"/>
  <c r="B12" i="33"/>
  <c r="B36" i="29"/>
  <c r="B26" i="29"/>
  <c r="F197" i="32"/>
  <c r="E197" i="32"/>
  <c r="B12" i="36" l="1"/>
  <c r="F543" i="31"/>
  <c r="D197" i="32"/>
  <c r="C191" i="32"/>
  <c r="D194" i="32" s="1"/>
  <c r="D187" i="32"/>
  <c r="D186" i="32"/>
  <c r="D177" i="32"/>
  <c r="D178" i="32" s="1"/>
  <c r="C165" i="32"/>
  <c r="D169" i="32" s="1"/>
  <c r="D170" i="32" s="1"/>
  <c r="C157" i="32"/>
  <c r="C156" i="32"/>
  <c r="C155" i="32"/>
  <c r="D161" i="32" s="1"/>
  <c r="D162" i="32" s="1"/>
  <c r="C145" i="32"/>
  <c r="C144" i="32"/>
  <c r="C138" i="32"/>
  <c r="D149" i="32" s="1"/>
  <c r="D150" i="32" s="1"/>
  <c r="C132" i="32"/>
  <c r="C130" i="32"/>
  <c r="C128" i="32"/>
  <c r="C127" i="32"/>
  <c r="D133" i="32" s="1"/>
  <c r="D134" i="32" s="1"/>
  <c r="D118" i="32"/>
  <c r="D119" i="32" s="1"/>
  <c r="C116" i="32"/>
  <c r="C115" i="32"/>
  <c r="C112" i="32"/>
  <c r="C100" i="32"/>
  <c r="C99" i="32"/>
  <c r="C94" i="32"/>
  <c r="C93" i="32"/>
  <c r="D102" i="32" s="1"/>
  <c r="D103" i="32" s="1"/>
  <c r="C82" i="32"/>
  <c r="C80" i="32"/>
  <c r="C77" i="32"/>
  <c r="C76" i="32"/>
  <c r="C75" i="32"/>
  <c r="D84" i="32" s="1"/>
  <c r="D85" i="32" s="1"/>
  <c r="C61" i="32"/>
  <c r="C60" i="32"/>
  <c r="D63" i="32" s="1"/>
  <c r="D64" i="32" s="1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B34" i="29" l="1"/>
  <c r="B109" i="29"/>
  <c r="B73" i="29"/>
  <c r="B173" i="29"/>
  <c r="B64" i="29"/>
  <c r="D198" i="32"/>
  <c r="D199" i="32" s="1"/>
  <c r="D195" i="32"/>
  <c r="B145" i="29"/>
  <c r="B55" i="29"/>
  <c r="B118" i="29"/>
  <c r="B91" i="29"/>
  <c r="B82" i="29"/>
  <c r="B127" i="29"/>
  <c r="B136" i="29"/>
  <c r="B100" i="29" l="1"/>
  <c r="C191" i="25"/>
  <c r="C165" i="25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C37" i="25"/>
  <c r="D194" i="25"/>
  <c r="D186" i="25"/>
  <c r="D187" i="25" s="1"/>
  <c r="D177" i="25"/>
  <c r="D178" i="25" s="1"/>
  <c r="D169" i="25"/>
  <c r="D170" i="25" s="1"/>
  <c r="D52" i="25"/>
  <c r="D53" i="25" s="1"/>
  <c r="D42" i="25"/>
  <c r="D43" i="25" s="1"/>
  <c r="C26" i="25"/>
  <c r="D33" i="25" s="1"/>
  <c r="D34" i="25" s="1"/>
  <c r="D22" i="25"/>
  <c r="D23" i="25" s="1"/>
  <c r="D63" i="25"/>
  <c r="D64" i="25"/>
  <c r="D102" i="25"/>
  <c r="D103" i="25" s="1"/>
  <c r="D118" i="25"/>
  <c r="D119" i="25"/>
  <c r="D161" i="25"/>
  <c r="D162" i="25"/>
  <c r="D84" i="25"/>
  <c r="D85" i="25" s="1"/>
  <c r="D133" i="25"/>
  <c r="D134" i="25"/>
  <c r="D149" i="25"/>
  <c r="D150" i="25" s="1"/>
  <c r="D195" i="25"/>
  <c r="D198" i="25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B27" i="29" l="1"/>
  <c r="B37" i="29"/>
  <c r="B12" i="31"/>
  <c r="B46" i="29" l="1"/>
</calcChain>
</file>

<file path=xl/sharedStrings.xml><?xml version="1.0" encoding="utf-8"?>
<sst xmlns="http://schemas.openxmlformats.org/spreadsheetml/2006/main" count="5238" uniqueCount="540">
  <si>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</si>
  <si>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</si>
  <si>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</si>
  <si>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</si>
  <si>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</si>
  <si>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</si>
  <si>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</si>
  <si>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</si>
  <si>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</si>
  <si>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</si>
  <si>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</si>
  <si>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</si>
  <si>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</si>
  <si>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</si>
  <si>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</si>
  <si>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</si>
  <si>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</si>
  <si>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</si>
  <si>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</si>
  <si>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</si>
  <si>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</si>
  <si>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</si>
  <si>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</si>
  <si>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</si>
  <si>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</si>
  <si>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</si>
  <si>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</si>
  <si>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</si>
  <si>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</si>
  <si>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</si>
  <si>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</si>
  <si>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</si>
  <si>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</si>
  <si>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</si>
  <si>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</si>
  <si>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</si>
  <si>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</si>
  <si>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</si>
  <si>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</si>
  <si>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</si>
  <si>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</si>
  <si>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</si>
  <si>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</si>
  <si>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</si>
  <si>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</si>
  <si>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</si>
  <si>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</si>
  <si>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</si>
  <si>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</si>
  <si>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</si>
  <si>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</si>
  <si>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</si>
  <si>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</si>
  <si>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</si>
  <si>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</si>
  <si>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</si>
  <si>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</si>
  <si>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</si>
  <si>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</si>
  <si>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</si>
  <si>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</si>
  <si>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</si>
  <si>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</si>
  <si>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</si>
  <si>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</si>
  <si>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</si>
  <si>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</si>
  <si>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</si>
  <si>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</si>
  <si>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</si>
  <si>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</si>
  <si>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</si>
  <si>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</si>
  <si>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</si>
  <si>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</si>
  <si>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</si>
  <si>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</si>
  <si>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</si>
  <si>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</si>
  <si>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</si>
  <si>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</si>
  <si>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</si>
  <si>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</si>
  <si>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</si>
  <si>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</si>
  <si>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</si>
  <si>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</si>
  <si>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</si>
  <si>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</si>
  <si>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</si>
  <si>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</si>
  <si>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</si>
  <si>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</si>
  <si>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</si>
  <si>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</si>
  <si>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</si>
  <si>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</si>
  <si>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</si>
  <si>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</si>
  <si>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</si>
  <si>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</si>
  <si>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</si>
  <si>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</si>
  <si>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</si>
  <si>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</si>
  <si>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</si>
  <si>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</si>
  <si>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</si>
  <si>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</si>
  <si>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</si>
  <si>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</si>
  <si>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</si>
  <si>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</si>
  <si>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</si>
  <si>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</si>
  <si>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</si>
  <si>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</si>
  <si>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</si>
  <si>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</si>
  <si>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</si>
  <si>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</si>
  <si>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</si>
  <si>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</si>
  <si>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</si>
  <si>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</si>
  <si>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</si>
  <si>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</si>
  <si>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</si>
  <si>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</si>
  <si>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</si>
  <si>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</si>
  <si>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</si>
  <si>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</si>
  <si>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</si>
  <si>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</si>
  <si>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</si>
  <si>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</si>
  <si>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</si>
  <si>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</si>
  <si>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</si>
  <si>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</si>
  <si>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</si>
  <si>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</si>
  <si>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</si>
  <si>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</si>
  <si>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</si>
  <si>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</si>
  <si>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</si>
  <si>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</si>
  <si>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</si>
  <si>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</si>
  <si>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</si>
  <si>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</si>
  <si>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</si>
  <si>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</si>
  <si>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</si>
  <si>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</si>
  <si>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</si>
  <si>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</si>
  <si>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</si>
  <si>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</si>
  <si>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</si>
  <si>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</si>
  <si>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</si>
  <si>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</si>
  <si>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</si>
  <si>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</si>
  <si>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</si>
  <si>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</si>
  <si>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</si>
  <si>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</si>
  <si>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</si>
  <si>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</si>
  <si>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</si>
  <si>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</si>
  <si>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</si>
  <si>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</si>
  <si>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</si>
  <si>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</si>
  <si>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</si>
  <si>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</si>
  <si>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</si>
  <si>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</si>
  <si>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</si>
  <si>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</si>
  <si>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</si>
  <si>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</si>
  <si>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</si>
  <si>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</si>
  <si>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</si>
  <si>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</si>
  <si>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</si>
  <si>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</si>
  <si>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</si>
  <si>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</si>
  <si>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</si>
  <si>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</si>
  <si>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</si>
  <si>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</si>
  <si>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</si>
  <si>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</si>
  <si>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</si>
  <si>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</si>
  <si>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</si>
  <si>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</si>
  <si>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</si>
  <si>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</si>
  <si>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</si>
  <si>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</si>
  <si>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</si>
  <si>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</si>
  <si>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</si>
  <si>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</si>
  <si>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</si>
  <si>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</si>
  <si>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</si>
  <si>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</si>
  <si>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</si>
  <si>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</si>
  <si>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</si>
  <si>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</si>
  <si>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</si>
  <si>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</si>
  <si>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</si>
  <si>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</si>
  <si>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</si>
  <si>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</si>
  <si>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</si>
  <si>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</si>
  <si>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</si>
  <si>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</si>
  <si>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</si>
  <si>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</si>
  <si>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</si>
  <si>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</si>
  <si>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</si>
  <si>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</si>
  <si>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</si>
  <si>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</si>
  <si>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</si>
  <si>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</si>
  <si>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</si>
  <si>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</si>
  <si>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</si>
  <si>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</si>
  <si>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</si>
  <si>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</si>
  <si>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</si>
  <si>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</si>
  <si>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</si>
  <si>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</si>
  <si>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</si>
  <si>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</si>
  <si>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</si>
  <si>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</si>
  <si>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</si>
  <si>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</si>
  <si>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</si>
  <si>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</si>
  <si>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</si>
  <si>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</si>
  <si>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</si>
  <si>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</si>
  <si>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</si>
  <si>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</si>
  <si>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</si>
  <si>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</si>
  <si>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</si>
  <si>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</si>
  <si>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</si>
  <si>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</si>
  <si>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</si>
  <si>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</si>
  <si>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</si>
  <si>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</si>
  <si>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</si>
  <si>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</si>
  <si>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</si>
  <si>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</si>
  <si>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</si>
  <si>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</si>
  <si>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</si>
  <si>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</si>
  <si>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</si>
  <si>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</si>
  <si>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</si>
  <si>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</si>
  <si>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</si>
  <si>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</si>
  <si>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</si>
  <si>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</si>
  <si>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</si>
  <si>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</si>
  <si>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</si>
  <si>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</si>
  <si>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</si>
  <si>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</si>
  <si>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</si>
  <si>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</si>
  <si>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</si>
  <si>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</si>
  <si>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</si>
  <si>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</si>
  <si>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</si>
  <si>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</si>
  <si>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</si>
  <si>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</si>
  <si>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</si>
  <si>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</si>
  <si>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</si>
  <si>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</si>
  <si>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</si>
  <si>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</si>
  <si>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</si>
  <si>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</si>
  <si>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</si>
  <si>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</si>
  <si>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</si>
  <si>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</si>
  <si>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</si>
  <si>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</si>
  <si>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</si>
  <si>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</si>
  <si>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</si>
  <si>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</si>
  <si>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</si>
  <si>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</si>
  <si>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</si>
  <si>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</si>
  <si>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</si>
  <si>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</si>
  <si>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</si>
  <si>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</si>
  <si>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</si>
  <si>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</si>
  <si>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</si>
  <si>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</si>
  <si>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</si>
  <si>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</si>
  <si>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</si>
  <si>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</si>
  <si>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</si>
  <si>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</si>
  <si>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</si>
  <si>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</si>
  <si>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</si>
  <si>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</si>
  <si>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</si>
  <si>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</si>
  <si>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</si>
  <si>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</si>
  <si>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</si>
  <si>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</si>
  <si>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</si>
  <si>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</si>
  <si>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</si>
  <si>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</si>
  <si>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</si>
  <si>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</si>
  <si>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</si>
  <si>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</si>
  <si>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</si>
  <si>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</si>
  <si>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</si>
  <si>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</si>
  <si>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</si>
  <si>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</si>
  <si>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</si>
  <si>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</si>
  <si>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</si>
  <si>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</si>
  <si>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</si>
  <si>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</si>
  <si>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</si>
  <si>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</si>
  <si>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</si>
  <si>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</si>
  <si>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</si>
  <si>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</si>
  <si>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</si>
  <si>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</si>
  <si>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</si>
  <si>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</si>
  <si>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</si>
  <si>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</si>
  <si>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</si>
  <si>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</si>
  <si>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</si>
  <si>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</si>
  <si>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</si>
  <si>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</si>
  <si>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</si>
  <si>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</si>
  <si>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</si>
  <si>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</si>
  <si>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</si>
  <si>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</si>
  <si>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</si>
  <si>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</si>
  <si>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</si>
  <si>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</si>
  <si>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</si>
  <si>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</si>
  <si>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</si>
  <si>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</si>
  <si>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</si>
  <si>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</si>
  <si>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</si>
  <si>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HM Gabes</t>
  </si>
  <si>
    <t>Dr Mejed Heni - M. Dia Mechlaoui</t>
  </si>
  <si>
    <t>L'accès au tamis pour observation est impossible pour le rayon.</t>
  </si>
  <si>
    <t>Etiquetage de pain à l'ancienne olives sans indication des grains de nigelles dans la liste des ingrédients</t>
  </si>
  <si>
    <t xml:space="preserve">Traçabilité maîtrisée. </t>
  </si>
  <si>
    <t>Correct</t>
  </si>
  <si>
    <t>Le morceau de fromage sicilien au persil n'était pas identifié.</t>
  </si>
  <si>
    <t>Eliminer les épingles des voiles.</t>
  </si>
  <si>
    <t>Les tableaux de vérification des chambres froides (petit tableau) ne sont pas enregistrés depuis décembre 2017.</t>
  </si>
  <si>
    <t>Propre</t>
  </si>
  <si>
    <t>Absence de couteau rouge pour les abats dans le stand. Les viandes rouges sont découpées à l'aide d'un couteau jaune.</t>
  </si>
  <si>
    <t>L'enregistrement des vérifications du thermomètre n'était pas disponible. LE thermomètre présente des difficultés de mise en marche.</t>
  </si>
  <si>
    <t>La chambre de pousse de gauche présente des traces de moisissures sur les parois et les jointures.</t>
  </si>
  <si>
    <t>Respecter le remplissage des cases tel que cela est mentionné dans les fiches.</t>
  </si>
  <si>
    <t>Renforcer le glaçage</t>
  </si>
  <si>
    <t>Respecter le remplissage des cases et en cas de vente d'un nouveau produit (œufs de seiche, prendre l'avale de la qualité pour la traçabilité).</t>
  </si>
  <si>
    <t>Le balisage doit également figurer en langue arabe
Le balisage des poulpes était absent.
Une barquette de calamar en tranche était étiquetée par la mention "Calamar nettoyé".</t>
  </si>
  <si>
    <t>Renforcer le contrôle des produits cabossés (café, thon..)</t>
  </si>
  <si>
    <t>Adopter le protocole P &amp; S pour le remplissage des cases. Le remplissage doit être quotidien.</t>
  </si>
  <si>
    <t>Absence de thermomètre.</t>
  </si>
  <si>
    <t>Fournir un thermomètre pour le rayon.</t>
  </si>
  <si>
    <t>Les certificats d'aptitude au travail pour M. Taoufik et M. Ahmed (PFT) ne mentionnent pas le poste occupé.</t>
  </si>
  <si>
    <t>Marchandiser EL mazraa; ok</t>
  </si>
  <si>
    <t>Résine décollée à plusieurs niveaux</t>
  </si>
  <si>
    <t>Refaire le revêtement</t>
  </si>
  <si>
    <t>45%; correct</t>
  </si>
  <si>
    <t>Le sol est endommagé.</t>
  </si>
  <si>
    <t>Réparer le revêtement</t>
  </si>
  <si>
    <t>46%; correct</t>
  </si>
  <si>
    <t>12,6°C correct</t>
  </si>
  <si>
    <t>T° affichée: 6°C
T° mesurée: 4°C</t>
  </si>
  <si>
    <t>Nettoyer les grilles</t>
  </si>
  <si>
    <t>T° à cœur des english pies 10,3°</t>
  </si>
  <si>
    <t>T° affichée 5,1°C
T° mesurée: 10°C</t>
  </si>
  <si>
    <t>Le meuble froid ne peut pas être protégé</t>
  </si>
  <si>
    <t>9°C, correct</t>
  </si>
  <si>
    <t>Certains casiers demeurent rouillés</t>
  </si>
  <si>
    <t>Absence de distributeur dans la pâtisserie</t>
  </si>
  <si>
    <t>Le col de signe dans la boucherie est corrodé
Une fuite a été détectée dans la pâtisserie.</t>
  </si>
  <si>
    <t>Le local poubelle est prévu pour les semaines à venir</t>
  </si>
  <si>
    <t>Mise en œuvre partielle</t>
  </si>
  <si>
    <t>Voir PLS</t>
  </si>
  <si>
    <t>Le mélangeur des viandes hachées, bien que non utilisé, n'était pas propre.</t>
  </si>
  <si>
    <t>Utiliser les pédales pour ouvrir les poubelles. Dans le cas contraire le lavage des mains est nécessaire.
Les sabots de Walid sont troués</t>
  </si>
  <si>
    <t>Présence des bulletins d'analyses et plans d'action</t>
  </si>
  <si>
    <t>Enregistrements des autocontrôles de nettoyage et de désinfection</t>
  </si>
  <si>
    <t xml:space="preserve">Utilisation correcte des cadenciers de cuisson et de fabrication </t>
  </si>
  <si>
    <t>La durée d'exposition des pâtés et des soufflets n'est pas calculée. Les 4 heures sont insérées par défaut.</t>
  </si>
  <si>
    <t>Traçabilité LS:
Les produits finis de la veille ne sont pas enregistrés 
L'identification des matières premières des volailles n'est pas assurée
Traçabilité trad:
Les dates de premières mises en rayons ne sont pas enregistrées.
Le test de traçabilité réalisé sur une 1/2 bête de 190 kg: La mesure des poids des produits finis a dépassé les 190kg.</t>
  </si>
  <si>
    <t>Fournir des égouttoirs pour les abats.</t>
  </si>
  <si>
    <t>Les températures à cœur dans la chambre froide pour le mois de février n'étaient pas enregistrées.</t>
  </si>
  <si>
    <t xml:space="preserve">Œufs de seiche: absence d'enregistrement de la fin d'utilisation du carton en février 2018.
Calamar en anneaux panés: 27/01 emballage de 1,02 kg sans enregistrer la fin d'utilisation du carton
Absence enregistrement date de fin d'utilisation et d'ouverture du carton le 02/02, le 02/03 et le 27/01
Filet de mérou: absence de la date d'ouverture du carton entre le 28/12 et le 30/12 pour un emballage de 5kg (carton &gt;18kg)
Le remplissage des cases est mal maîtrisé.
</t>
  </si>
  <si>
    <t>Le remplissage des cases se base sur des croix selon la fréquence de nettoyage.</t>
  </si>
  <si>
    <t>Certains membres n'ont pas été formés sur les BPH (Pâtisserie, charcuterie…)</t>
  </si>
  <si>
    <t>La grille de soufflage dans le meuble de la IV èmme gamme est sale</t>
  </si>
  <si>
    <t>Développement de givre dans le meuble froid des surgelés</t>
  </si>
  <si>
    <t>Nouvel équipement. Accès limité pour le contrôle.</t>
  </si>
  <si>
    <t>Remplacer les joints usés</t>
  </si>
  <si>
    <t>Le mélangeur n'est pas utilisé en raison de sa faible capacité.
Les planches deviennent usées</t>
  </si>
  <si>
    <t>Taux de réalisation du plan d'action précédent</t>
  </si>
  <si>
    <t>M. Nessim Harrath (DM) - Chefs rayons</t>
  </si>
  <si>
    <t>M. Dia Mechlaoui-Dr Mejed Heni - M. Souheil Draoui</t>
  </si>
  <si>
    <t>Chefs rayons</t>
  </si>
  <si>
    <t>Renforcer le rangement des produits traiteur dans la chambre froide négative.</t>
  </si>
  <si>
    <t>Aucune date d'entame n'était étiquetée sur les sacs de plats cuisinés ou les pots de MP entamés (mayonnaise..)</t>
  </si>
  <si>
    <t>Assurer un nettoyage rigoureux des outils et des locaux avant de quitter les lieux.</t>
  </si>
  <si>
    <t>Le remplissage des fiches est erroné (20L)</t>
  </si>
  <si>
    <t>Assurer un contrôle rigoureux du nombre de pièces réceptionnées, traitées et commercialisées. Des testes de traçabilité devraient être menés une fois par mois.</t>
  </si>
  <si>
    <t>Poubelle propre mais non adaptée (technique)</t>
  </si>
  <si>
    <t>Le froid est correct dans l'ensemble.</t>
  </si>
  <si>
    <t>Post datage suspecté avec la perte de maîtrise de la traçabilité</t>
  </si>
  <si>
    <t>Maîtrisé</t>
  </si>
  <si>
    <t>Rayon propre</t>
  </si>
  <si>
    <t>Le postdatage étant interdit, sensibiliser le personnel sur ces écarts et assurer le suivi à posteriori.</t>
  </si>
  <si>
    <t>Postdatage des barquettes de fleuron bleu. Les poids des produits tracés sur plusieurs découpe est spérieur au poids prévu selon les fiches de traçabilité.
Le postdatage a également été constaté pour les produits: ma bûche, cheddar bleu et la bûche de chèvre.</t>
  </si>
  <si>
    <t>Correcte</t>
  </si>
  <si>
    <t>Les bons de tansport n'étaient pas lisibles pour certains poissons (exemple le violon).</t>
  </si>
  <si>
    <t>Certains produits n'étaient pas identifiés tels que les boumisk.</t>
  </si>
  <si>
    <t>Le glaçage était manquant</t>
  </si>
  <si>
    <t>Les températures des produits frais étaient supérieures à 8°C</t>
  </si>
  <si>
    <t>Les tenues deviennent usées (sabot…)</t>
  </si>
  <si>
    <t>Les poubelles du traiteur et de la charcuterie  sont à ouvertures manuelles. Elles sont de capacités faibles.</t>
  </si>
  <si>
    <t>Remplacer ces éléments.
(Remarque récurrentes)</t>
  </si>
  <si>
    <t xml:space="preserve">La langue arabe ne figure pas sur les balisages.
Au moins 3 pots d'anchois présentaient des dates de durabilités minimales illisibles. </t>
  </si>
  <si>
    <t>Assurer un balisage en langue arabe et procéder au contrôle des produits avant exposition.</t>
  </si>
  <si>
    <t>Exiger la désignation des postes dans les attestations d'aptitude au travail.</t>
  </si>
  <si>
    <t>T° &lt;4°C</t>
  </si>
  <si>
    <t>Conforme</t>
  </si>
  <si>
    <t>T°&lt;8°C</t>
  </si>
  <si>
    <t>La pelle présente des traces de corrosion.</t>
  </si>
  <si>
    <t>Développement de rouille sur plusieurs casiers. Des travaux sont prévus.</t>
  </si>
  <si>
    <t>Le support des bidons dans la plonge traiteur est démonté.</t>
  </si>
  <si>
    <t>Le local est conforme. Un système de cliamatisation est à installer.</t>
  </si>
  <si>
    <t>Le meubles des plats cuisinés ne peut pas être protégé. La perte du froid et l'introduction des nuisibles sont risquées.</t>
  </si>
  <si>
    <t>Le carton de moules décortiqués ouvert le 30/03 présente un manque de 12kg de produits non tacés. Assurer le suivi rigoureux des quantités de produits.</t>
  </si>
  <si>
    <t>Perte de maîtrise de la traçabilité: 
Les poulets réceptionnés le 26/04 étaient au nombre de 250, 192 étaient vendus et 241 tracés.
Les patés au thon réceptionnés le 04/04 étaient au nombre de 120. Seuls 111 pièces étaient commericalisées et tracées.</t>
  </si>
  <si>
    <t>Les broches de la rôtisoire et les outils de travails (râpe à fromage..) n'étaient pas propres depuis la veille.
Renforcer le nettoyage du meuble neutre au niveau des rails.
Eliminer les grattoires métalliques usés.</t>
  </si>
  <si>
    <t>Propre.</t>
  </si>
  <si>
    <t xml:space="preserve">Les ingrédients du « biscuit besbes » n’étaient pas mentionnés sut l’étiquette UHD.
</t>
  </si>
  <si>
    <t xml:space="preserve">L'étiquette pour une caisse de poulet était illisible. </t>
  </si>
  <si>
    <t>La poubelle était à ouverture manuelle</t>
  </si>
  <si>
    <t>Les abats étaient exposés sans égouttoirs.</t>
  </si>
  <si>
    <t>Présence de deux pamplemousses moisies, assurer le tri des fruits stockés.</t>
  </si>
  <si>
    <t xml:space="preserve">Assurer le nettoyage des fixateurs des piques prix au niveau du meuble froid des produits 4éme gamme.
</t>
  </si>
  <si>
    <t>Assurer l'enregistrement quotidien des autocontrôles de nettoyage et de désinfection.</t>
  </si>
  <si>
    <t>Stockage des sacs de sucre sur des palettes en bois, le stockage doit être effectué sur des palettes en plastique.</t>
  </si>
  <si>
    <t>Absence de thermomètre (récurrent)</t>
  </si>
  <si>
    <t>Fournir cet élément.</t>
  </si>
  <si>
    <t xml:space="preserve">La date de retrait n’était pas respectée pour deux paquets de Mozzarella « SOUANI ».
</t>
  </si>
  <si>
    <t>Renforcer le contrôle des dates de retrait pour les produits exposés.</t>
  </si>
  <si>
    <t xml:space="preserve">Les louches étaient manquantes.
</t>
  </si>
  <si>
    <t>Décollement de la résine à plusieurs niveaux</t>
  </si>
  <si>
    <t>le sol était crevassé</t>
  </si>
  <si>
    <t xml:space="preserve">Présence de givre au niveau du meuble des glaces.
</t>
  </si>
  <si>
    <t>Température affichée: 4°C
Température mesurée: 3°C</t>
  </si>
  <si>
    <t>Les enregistrements des autocontrôles de nettoyage et de désinfection n'étaient pas quotidiens.</t>
  </si>
  <si>
    <t>La chambre de pousse de droite était en panne.</t>
  </si>
  <si>
    <t>Température affichée: 5,4°C
Température mesurée: 4°C</t>
  </si>
  <si>
    <t>8,7 °C, conforme.</t>
  </si>
  <si>
    <t>Hygrométrie: 59%, correcte.</t>
  </si>
  <si>
    <t>Renforcer le nettoyage au niveau des linéaires (pâtes, farine..).</t>
  </si>
  <si>
    <t>Absence des DF et DLC pour un lot entier de thé (les jardins de thé) exposé. (voir photo).</t>
  </si>
  <si>
    <t>Renforcer le contrôle à la réception et avertir le fournisseur à cet écart.</t>
  </si>
  <si>
    <t>Hygrométrie dans la réserve des produits sensibles: 58,9°C
Hygrométrie dans la réserve PGC: 55%.</t>
  </si>
  <si>
    <t>L’afficheur du meuble LS  était non fonctionnel.</t>
  </si>
  <si>
    <t>Absence du certificat de salubrité pour le saumon exposé à l'étal de la poissonnerie.</t>
  </si>
  <si>
    <t>La traçabilité était maitrisée.</t>
  </si>
  <si>
    <t>Les températures à cœur n'étaient pas enregistrées pour le mois d'avril.</t>
  </si>
  <si>
    <t>Réparer l'afficheur.</t>
  </si>
  <si>
    <t>Utilisation d’un couteau jaune pour la découpe des viandes, veuillez respecter le code couleur.</t>
  </si>
  <si>
    <t>Renforcer le nettoyage de la réserve, des restes de "couscous" étaient deversés par terre.</t>
  </si>
  <si>
    <t xml:space="preserve">La traçabilité était perdue pour le 06-05-18, les quantités réceptionnées, les dates de première mise en rayon, et les quantités en linéaires étaient non enregistrées.
Deux tests ont été realisé: 
Test1: quantité réceptionné le 03-05-18: 190kg, la quantité tracée était de 92,95kg = 48% de rendement
Test2: quantité réceptionné le 29-04-18: 213kg, la quantité tracée était de 206kg = 96%. de rendement.
Les valeurs ne concordent pas. Il y a perte de maîtrise de produits non tracés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</si>
</sst>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3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4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1" fontId="8" fillId="16" borderId="1" xfId="0" applyNumberFormat="1" applyFont="1" applyFill="1" applyBorder="1" applyProtection="1">
      <protection locked="0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165" fontId="8" fillId="0" borderId="1" xfId="0" applyNumberFormat="1" applyFont="1" applyFill="1" applyBorder="1" applyAlignment="1" applyProtection="1">
      <alignment horizontal="center" wrapText="1"/>
      <protection locked="0"/>
    </xf>
    <xf numFmtId="9" fontId="19" fillId="2" borderId="1" xfId="1" applyNumberFormat="1" applyFont="1" applyFill="1" applyBorder="1" applyAlignment="1" applyProtection="1">
      <alignment horizontal="left" wrapText="1"/>
      <protection locked="0"/>
    </xf>
    <xf numFmtId="9" fontId="8" fillId="14" borderId="1" xfId="0" applyNumberFormat="1" applyFont="1" applyFill="1" applyBorder="1" applyProtection="1">
      <protection locked="0"/>
    </xf>
    <xf numFmtId="0" fontId="5" fillId="0" borderId="3" xfId="0" applyFont="1" applyFill="1" applyBorder="1" applyAlignment="1" applyProtection="1">
      <alignment vertical="center" wrapText="1"/>
      <protection locked="0" hidden="1"/>
    </xf>
    <xf numFmtId="9" fontId="8" fillId="16" borderId="1" xfId="0" applyNumberFormat="1" applyFont="1" applyFill="1" applyBorder="1" applyProtection="1"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1</c:v>
                </c:pt>
                <c:pt idx="1">
                  <c:v>0.96875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1248016"/>
        <c:axId val="1481254000"/>
      </c:barChart>
      <c:catAx>
        <c:axId val="1481248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1254000"/>
        <c:crosses val="autoZero"/>
        <c:auto val="1"/>
        <c:lblAlgn val="ctr"/>
        <c:lblOffset val="100"/>
        <c:noMultiLvlLbl val="0"/>
      </c:catAx>
      <c:valAx>
        <c:axId val="14812540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12480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0.97499999999999998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725696"/>
        <c:axId val="1569716992"/>
      </c:barChart>
      <c:catAx>
        <c:axId val="1569725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716992"/>
        <c:crosses val="autoZero"/>
        <c:auto val="1"/>
        <c:lblAlgn val="ctr"/>
        <c:lblOffset val="100"/>
        <c:noMultiLvlLbl val="0"/>
      </c:catAx>
      <c:valAx>
        <c:axId val="15697169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7256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710464"/>
        <c:axId val="1569711552"/>
      </c:barChart>
      <c:catAx>
        <c:axId val="1569710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711552"/>
        <c:crosses val="autoZero"/>
        <c:auto val="1"/>
        <c:lblAlgn val="ctr"/>
        <c:lblOffset val="100"/>
        <c:noMultiLvlLbl val="0"/>
      </c:catAx>
      <c:valAx>
        <c:axId val="15697115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710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717536"/>
        <c:axId val="1569716448"/>
      </c:barChart>
      <c:catAx>
        <c:axId val="1569717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716448"/>
        <c:crosses val="autoZero"/>
        <c:auto val="1"/>
        <c:lblAlgn val="ctr"/>
        <c:lblOffset val="100"/>
        <c:noMultiLvlLbl val="0"/>
      </c:catAx>
      <c:valAx>
        <c:axId val="1569716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717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0.88888888888888884</c:v>
                </c:pt>
                <c:pt idx="1">
                  <c:v>0.875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715360"/>
        <c:axId val="1574762480"/>
      </c:barChart>
      <c:catAx>
        <c:axId val="1569715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762480"/>
        <c:crosses val="autoZero"/>
        <c:auto val="1"/>
        <c:lblAlgn val="ctr"/>
        <c:lblOffset val="100"/>
        <c:noMultiLvlLbl val="0"/>
      </c:catAx>
      <c:valAx>
        <c:axId val="1574762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715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4761392"/>
        <c:axId val="1574763024"/>
      </c:barChart>
      <c:catAx>
        <c:axId val="157476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763024"/>
        <c:crosses val="autoZero"/>
        <c:auto val="1"/>
        <c:lblAlgn val="ctr"/>
        <c:lblOffset val="100"/>
        <c:noMultiLvlLbl val="0"/>
      </c:catAx>
      <c:valAx>
        <c:axId val="1574763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4761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0.89915966386554624</c:v>
                </c:pt>
                <c:pt idx="1">
                  <c:v>0.87916666666666665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4758672"/>
        <c:axId val="1574766288"/>
      </c:barChart>
      <c:catAx>
        <c:axId val="1574758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766288"/>
        <c:crosses val="autoZero"/>
        <c:auto val="1"/>
        <c:lblAlgn val="ctr"/>
        <c:lblOffset val="100"/>
        <c:noMultiLvlLbl val="0"/>
      </c:catAx>
      <c:valAx>
        <c:axId val="1574766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47586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0.9370860927152318</c:v>
                </c:pt>
                <c:pt idx="1">
                  <c:v>0.87953795379537958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74764112"/>
        <c:axId val="1574768464"/>
      </c:barChart>
      <c:catAx>
        <c:axId val="1574764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768464"/>
        <c:crosses val="autoZero"/>
        <c:auto val="1"/>
        <c:lblAlgn val="ctr"/>
        <c:lblOffset val="100"/>
        <c:noMultiLvlLbl val="0"/>
      </c:catAx>
      <c:valAx>
        <c:axId val="15747684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74764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0.91812287829038897</c:v>
                </c:pt>
                <c:pt idx="1">
                  <c:v>0.87935231023102312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74758128"/>
        <c:axId val="1574764656"/>
        <c:extLst xmlns:c16r2="http://schemas.microsoft.com/office/drawing/2015/06/chart"/>
      </c:barChart>
      <c:catAx>
        <c:axId val="15747581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764656"/>
        <c:crosses val="autoZero"/>
        <c:auto val="1"/>
        <c:lblAlgn val="ctr"/>
        <c:lblOffset val="100"/>
        <c:noMultiLvlLbl val="0"/>
      </c:catAx>
      <c:valAx>
        <c:axId val="1574764656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758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0.6964285714285714</c:v>
                </c:pt>
                <c:pt idx="1">
                  <c:v>0.66794871794871802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574765200"/>
        <c:axId val="1574766832"/>
        <c:extLst xmlns:c16r2="http://schemas.microsoft.com/office/drawing/2015/06/chart"/>
      </c:barChart>
      <c:catAx>
        <c:axId val="157476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766832"/>
        <c:crosses val="autoZero"/>
        <c:auto val="1"/>
        <c:lblAlgn val="ctr"/>
        <c:lblOffset val="100"/>
        <c:noMultiLvlLbl val="0"/>
      </c:catAx>
      <c:valAx>
        <c:axId val="15747668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7476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0.97222222222222221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1249648"/>
        <c:axId val="1481256176"/>
      </c:barChart>
      <c:catAx>
        <c:axId val="148124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1256176"/>
        <c:crosses val="autoZero"/>
        <c:auto val="1"/>
        <c:lblAlgn val="ctr"/>
        <c:lblOffset val="100"/>
        <c:noMultiLvlLbl val="0"/>
      </c:catAx>
      <c:valAx>
        <c:axId val="14812561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1249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0.98529411764705888</c:v>
                </c:pt>
                <c:pt idx="1">
                  <c:v>0.75714285714285712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1255088"/>
        <c:axId val="1481257808"/>
      </c:barChart>
      <c:catAx>
        <c:axId val="148125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1257808"/>
        <c:crosses val="autoZero"/>
        <c:auto val="1"/>
        <c:lblAlgn val="ctr"/>
        <c:lblOffset val="100"/>
        <c:noMultiLvlLbl val="0"/>
      </c:catAx>
      <c:valAx>
        <c:axId val="1481257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1255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0.77419354838709675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1243120"/>
        <c:axId val="1481244208"/>
      </c:barChart>
      <c:catAx>
        <c:axId val="148124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81244208"/>
        <c:crosses val="autoZero"/>
        <c:auto val="1"/>
        <c:lblAlgn val="ctr"/>
        <c:lblOffset val="100"/>
        <c:noMultiLvlLbl val="0"/>
      </c:catAx>
      <c:valAx>
        <c:axId val="1481244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1243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0.92500000000000004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481246384"/>
        <c:axId val="1416189840"/>
      </c:barChart>
      <c:catAx>
        <c:axId val="148124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416189840"/>
        <c:crosses val="autoZero"/>
        <c:auto val="1"/>
        <c:lblAlgn val="ctr"/>
        <c:lblOffset val="100"/>
        <c:noMultiLvlLbl val="0"/>
      </c:catAx>
      <c:valAx>
        <c:axId val="14161898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481246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0.83333333333333337</c:v>
                </c:pt>
                <c:pt idx="1">
                  <c:v>0.85483870967741937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720800"/>
        <c:axId val="1569715904"/>
      </c:barChart>
      <c:catAx>
        <c:axId val="1569720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715904"/>
        <c:crosses val="autoZero"/>
        <c:auto val="1"/>
        <c:lblAlgn val="ctr"/>
        <c:lblOffset val="100"/>
        <c:noMultiLvlLbl val="0"/>
      </c:catAx>
      <c:valAx>
        <c:axId val="1569715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720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718080"/>
        <c:axId val="1569713184"/>
      </c:barChart>
      <c:catAx>
        <c:axId val="1569718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713184"/>
        <c:crosses val="autoZero"/>
        <c:auto val="1"/>
        <c:lblAlgn val="ctr"/>
        <c:lblOffset val="100"/>
        <c:noMultiLvlLbl val="0"/>
      </c:catAx>
      <c:valAx>
        <c:axId val="1569713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718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0.91176470588235292</c:v>
                </c:pt>
                <c:pt idx="1">
                  <c:v>0.63888888888888884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714272"/>
        <c:axId val="1569721344"/>
      </c:barChart>
      <c:catAx>
        <c:axId val="1569714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721344"/>
        <c:crosses val="autoZero"/>
        <c:auto val="1"/>
        <c:lblAlgn val="ctr"/>
        <c:lblOffset val="100"/>
        <c:noMultiLvlLbl val="0"/>
      </c:catAx>
      <c:valAx>
        <c:axId val="1569721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7142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0.9642857142857143</c:v>
                </c:pt>
                <c:pt idx="1">
                  <c:v>0.94444444444444442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569722432"/>
        <c:axId val="1569722976"/>
      </c:barChart>
      <c:catAx>
        <c:axId val="1569722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569722976"/>
        <c:crosses val="autoZero"/>
        <c:auto val="1"/>
        <c:lblAlgn val="ctr"/>
        <c:lblOffset val="100"/>
        <c:noMultiLvlLbl val="0"/>
      </c:catAx>
      <c:valAx>
        <c:axId val="15697229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569722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F19" sqref="F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07" t="s">
        <v>324</v>
      </c>
      <c r="B18" s="307"/>
      <c r="C18" s="307"/>
      <c r="D18" s="308" t="s">
        <v>408</v>
      </c>
      <c r="E18" s="308"/>
      <c r="F18" s="308"/>
      <c r="G18" s="308"/>
      <c r="H18" s="308"/>
      <c r="I18" s="308"/>
      <c r="J18" s="308"/>
      <c r="K18" s="308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9" t="s">
        <v>325</v>
      </c>
      <c r="B21" s="309"/>
      <c r="C21" s="309"/>
      <c r="D21" s="309"/>
      <c r="E21" s="309"/>
      <c r="F21" s="309"/>
      <c r="G21" s="309"/>
      <c r="H21" s="309"/>
      <c r="I21" s="309"/>
      <c r="J21" s="309"/>
      <c r="K21" s="309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3" t="s">
        <v>327</v>
      </c>
      <c r="C23" s="303"/>
      <c r="D23" s="78"/>
      <c r="E23" s="78"/>
      <c r="F23" s="78"/>
      <c r="G23" s="78"/>
      <c r="H23" s="78"/>
      <c r="I23" s="78"/>
      <c r="J23" s="77" t="str">
        <f>D18</f>
        <v>HM Gabes</v>
      </c>
    </row>
    <row r="24" spans="1:11" ht="33" customHeight="1" x14ac:dyDescent="0.25">
      <c r="A24" s="86" t="s">
        <v>328</v>
      </c>
      <c r="B24" s="302">
        <f>AVERAGE('A1 Exploitation'!D549,'A1 Technique'!D199)</f>
        <v>0.91812287829038897</v>
      </c>
      <c r="C24" s="302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2">
        <f>AVERAGE('A2 Exploitation'!D549,'A2 Technique'!D199)</f>
        <v>0.87935231023102312</v>
      </c>
      <c r="C25" s="302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2">
        <f>AVERAGE('A3 Exploitation'!D549,'A3 Technique'!D199)</f>
        <v>0</v>
      </c>
      <c r="C26" s="302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2">
        <f>AVERAGE('A4 Exploitation'!D549,'A4 Technique'!D199)</f>
        <v>0</v>
      </c>
      <c r="C27" s="302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2">
        <f>AVERAGE('A5 Exploitation'!D549,'A5 Technique'!D199)</f>
        <v>0</v>
      </c>
      <c r="C28" s="302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2">
        <f>AVERAGE('A6 Exploitation'!D549,'A6 Technique'!D199)</f>
        <v>0</v>
      </c>
      <c r="C29" s="302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3" t="s">
        <v>334</v>
      </c>
      <c r="C33" s="303"/>
      <c r="D33" s="78"/>
      <c r="E33" s="78"/>
      <c r="F33" s="78"/>
      <c r="G33" s="78"/>
      <c r="H33" s="78"/>
      <c r="I33" s="78"/>
      <c r="J33" s="77" t="str">
        <f>D18</f>
        <v>HM Gabes</v>
      </c>
    </row>
    <row r="34" spans="1:10" ht="33" customHeight="1" x14ac:dyDescent="0.25">
      <c r="A34" s="86" t="s">
        <v>328</v>
      </c>
      <c r="B34" s="302">
        <f>'A1 Exploitation'!D549</f>
        <v>0.9370860927152318</v>
      </c>
      <c r="C34" s="302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2">
        <f>'A2 Exploitation'!D549</f>
        <v>0.87953795379537958</v>
      </c>
      <c r="C35" s="302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2">
        <f>'A3 Exploitation'!D549</f>
        <v>0</v>
      </c>
      <c r="C36" s="302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2">
        <f>'A4 Exploitation'!D549</f>
        <v>0</v>
      </c>
      <c r="C37" s="302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2">
        <f>'A5 Exploitation'!D549</f>
        <v>0</v>
      </c>
      <c r="C38" s="302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2">
        <f>'A6 Exploitation'!D549</f>
        <v>0</v>
      </c>
      <c r="C39" s="302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6" t="s">
        <v>335</v>
      </c>
      <c r="C42" s="306"/>
      <c r="D42" s="78"/>
      <c r="E42" s="78"/>
      <c r="F42" s="78"/>
      <c r="G42" s="78"/>
      <c r="H42" s="78"/>
      <c r="I42" s="78"/>
      <c r="J42" s="77" t="str">
        <f>D18</f>
        <v>HM Gabes</v>
      </c>
    </row>
    <row r="43" spans="1:10" ht="33" customHeight="1" x14ac:dyDescent="0.25">
      <c r="A43" s="86" t="s">
        <v>328</v>
      </c>
      <c r="B43" s="302">
        <f>AVERAGE('A1 Exploitation'!D547, 'A1 Technique'!D197)</f>
        <v>0.6964285714285714</v>
      </c>
      <c r="C43" s="302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2">
        <f>AVERAGE('A2 Exploitation'!D547, 'A2 Technique'!D197)</f>
        <v>0.66794871794871802</v>
      </c>
      <c r="C44" s="302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2" t="e">
        <f>AVERAGE('A3 Exploitation'!D547, 'A3 Technique'!D197)</f>
        <v>#DIV/0!</v>
      </c>
      <c r="C45" s="302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2" t="e">
        <f>AVERAGE('A4 Exploitation'!D547, 'A4 Technique'!D197)</f>
        <v>#DIV/0!</v>
      </c>
      <c r="C46" s="302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2" t="e">
        <f>AVERAGE('A5 Exploitation'!D547, 'A5 Technique'!D197)</f>
        <v>#DIV/0!</v>
      </c>
      <c r="C47" s="302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2" t="e">
        <f>AVERAGE('A6 Exploitation'!D547, 'A6 Technique'!D197)</f>
        <v>#DIV/0!</v>
      </c>
      <c r="C48" s="302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3" t="s">
        <v>336</v>
      </c>
      <c r="C51" s="303"/>
      <c r="D51" s="78"/>
      <c r="E51" s="78"/>
      <c r="F51" s="78"/>
      <c r="G51" s="78"/>
      <c r="H51" s="78"/>
      <c r="I51" s="78"/>
      <c r="J51" s="77" t="str">
        <f>D18</f>
        <v>HM Gabes</v>
      </c>
    </row>
    <row r="52" spans="1:10" ht="33" customHeight="1" x14ac:dyDescent="0.25">
      <c r="A52" s="86" t="s">
        <v>328</v>
      </c>
      <c r="B52" s="305">
        <f>'A1 Exploitation'!D46</f>
        <v>1</v>
      </c>
      <c r="C52" s="30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5">
        <f>'A2 Exploitation'!D46</f>
        <v>0.96875</v>
      </c>
      <c r="C53" s="30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5">
        <f>'A3 Exploitation'!D46</f>
        <v>0</v>
      </c>
      <c r="C54" s="30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5">
        <f>'A4 Exploitation'!D46</f>
        <v>0</v>
      </c>
      <c r="C55" s="30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5">
        <f>'A5 Exploitation'!D46</f>
        <v>0</v>
      </c>
      <c r="C56" s="30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5">
        <f>'A6 Exploitation'!D46</f>
        <v>0</v>
      </c>
      <c r="C57" s="30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3" t="s">
        <v>337</v>
      </c>
      <c r="C60" s="303"/>
      <c r="D60" s="78"/>
      <c r="E60" s="78"/>
      <c r="F60" s="78"/>
      <c r="G60" s="78"/>
      <c r="H60" s="78"/>
      <c r="I60" s="78"/>
      <c r="J60" s="77" t="str">
        <f>D18</f>
        <v>HM Gabes</v>
      </c>
    </row>
    <row r="61" spans="1:10" ht="33" customHeight="1" x14ac:dyDescent="0.25">
      <c r="A61" s="86" t="s">
        <v>328</v>
      </c>
      <c r="B61" s="302">
        <f>'A1 Exploitation'!D103</f>
        <v>0.95833333333333337</v>
      </c>
      <c r="C61" s="302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2">
        <f>'A2 Exploitation'!D103</f>
        <v>0.97222222222222221</v>
      </c>
      <c r="C62" s="302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2">
        <f>'A3 Exploitation'!D103</f>
        <v>0</v>
      </c>
      <c r="C63" s="302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2">
        <f>'A4 Exploitation'!D103</f>
        <v>0</v>
      </c>
      <c r="C64" s="302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2">
        <f>'A5 Exploitation'!D103</f>
        <v>0</v>
      </c>
      <c r="C65" s="302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2">
        <f>'A6 Exploitation'!D103</f>
        <v>0</v>
      </c>
      <c r="C66" s="302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3" t="s">
        <v>338</v>
      </c>
      <c r="C69" s="303"/>
      <c r="D69" s="78"/>
      <c r="E69" s="78"/>
      <c r="F69" s="78"/>
      <c r="G69" s="78"/>
      <c r="H69" s="78"/>
      <c r="I69" s="78"/>
      <c r="J69" s="77" t="str">
        <f>D18</f>
        <v>HM Gabes</v>
      </c>
    </row>
    <row r="70" spans="1:10" ht="33" customHeight="1" x14ac:dyDescent="0.25">
      <c r="A70" s="86" t="s">
        <v>328</v>
      </c>
      <c r="B70" s="302">
        <f>'A1 Exploitation'!D158</f>
        <v>0.98529411764705888</v>
      </c>
      <c r="C70" s="302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2">
        <f>'A2 Exploitation'!D158</f>
        <v>0.75714285714285712</v>
      </c>
      <c r="C71" s="302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2">
        <f>'A3 Exploitation'!D158</f>
        <v>0</v>
      </c>
      <c r="C72" s="302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2">
        <f>'A4 Exploitation'!D158</f>
        <v>0</v>
      </c>
      <c r="C73" s="302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2">
        <f>'A5 Exploitation'!D158</f>
        <v>0</v>
      </c>
      <c r="C74" s="302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2">
        <f>'A6 Exploitation'!D158</f>
        <v>0</v>
      </c>
      <c r="C75" s="302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3" t="s">
        <v>339</v>
      </c>
      <c r="C78" s="303"/>
      <c r="D78" s="78"/>
      <c r="E78" s="78"/>
      <c r="F78" s="78"/>
      <c r="G78" s="78"/>
      <c r="H78" s="78"/>
      <c r="I78" s="78"/>
      <c r="J78" s="77" t="str">
        <f>D18</f>
        <v>HM Gabes</v>
      </c>
    </row>
    <row r="79" spans="1:10" ht="33" customHeight="1" x14ac:dyDescent="0.25">
      <c r="A79" s="86" t="s">
        <v>328</v>
      </c>
      <c r="B79" s="302">
        <f>'A1 Exploitation'!D205</f>
        <v>0.94827586206896552</v>
      </c>
      <c r="C79" s="302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2">
        <f>'A2 Exploitation'!D205</f>
        <v>0.77419354838709675</v>
      </c>
      <c r="C80" s="302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2">
        <f>'A3 Exploitation'!D205</f>
        <v>0</v>
      </c>
      <c r="C81" s="302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2">
        <f>'A4 Exploitation'!D205</f>
        <v>0</v>
      </c>
      <c r="C82" s="302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2">
        <f>'A5 Exploitation'!D205</f>
        <v>0</v>
      </c>
      <c r="C83" s="302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2">
        <f>'A6 Exploitation'!D205</f>
        <v>0</v>
      </c>
      <c r="C84" s="302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3" t="s">
        <v>340</v>
      </c>
      <c r="C87" s="303"/>
      <c r="D87" s="78"/>
      <c r="E87" s="78"/>
      <c r="F87" s="78"/>
      <c r="G87" s="78"/>
      <c r="H87" s="78"/>
      <c r="I87" s="78"/>
      <c r="J87" s="77" t="str">
        <f>D18</f>
        <v>HM Gabes</v>
      </c>
    </row>
    <row r="88" spans="1:10" ht="33" customHeight="1" x14ac:dyDescent="0.25">
      <c r="A88" s="86" t="s">
        <v>328</v>
      </c>
      <c r="B88" s="302">
        <f>'A1 Exploitation'!D266</f>
        <v>0.83333333333333337</v>
      </c>
      <c r="C88" s="302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2">
        <f>'A2 Exploitation'!D266</f>
        <v>0.92500000000000004</v>
      </c>
      <c r="C89" s="302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2">
        <f>'A3 Exploitation'!D266</f>
        <v>0</v>
      </c>
      <c r="C90" s="302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2">
        <f>'A4 Exploitation'!D266</f>
        <v>0</v>
      </c>
      <c r="C91" s="302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2">
        <f>'A5 Exploitation'!D266</f>
        <v>0</v>
      </c>
      <c r="C92" s="302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2">
        <f>'A6 Exploitation'!D266</f>
        <v>0</v>
      </c>
      <c r="C93" s="302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3" t="s">
        <v>341</v>
      </c>
      <c r="C96" s="303"/>
      <c r="D96" s="78"/>
      <c r="E96" s="78"/>
      <c r="F96" s="78"/>
      <c r="G96" s="78"/>
      <c r="H96" s="78"/>
      <c r="I96" s="78"/>
      <c r="J96" s="77" t="str">
        <f>D18</f>
        <v>HM Gabes</v>
      </c>
    </row>
    <row r="97" spans="1:10" ht="33" customHeight="1" x14ac:dyDescent="0.25">
      <c r="A97" s="86" t="s">
        <v>328</v>
      </c>
      <c r="B97" s="302">
        <f>'A1 Exploitation'!D318</f>
        <v>0.83333333333333337</v>
      </c>
      <c r="C97" s="302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2">
        <f>'A2 Exploitation'!D318</f>
        <v>0.85483870967741937</v>
      </c>
      <c r="C98" s="302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2">
        <f>'A3 Exploitation'!D318</f>
        <v>0</v>
      </c>
      <c r="C99" s="302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2">
        <f>'A4 Exploitation'!D318</f>
        <v>0</v>
      </c>
      <c r="C100" s="302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2">
        <f>'A5 Exploitation'!D318</f>
        <v>0</v>
      </c>
      <c r="C101" s="302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2">
        <f>'A6 Exploitation'!D318</f>
        <v>0</v>
      </c>
      <c r="C102" s="302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3" t="s">
        <v>342</v>
      </c>
      <c r="C105" s="303"/>
      <c r="D105" s="78"/>
      <c r="E105" s="78"/>
      <c r="F105" s="78"/>
      <c r="G105" s="78"/>
      <c r="H105" s="78"/>
      <c r="I105" s="78"/>
      <c r="J105" s="77" t="str">
        <f>D18</f>
        <v>HM Gabes</v>
      </c>
    </row>
    <row r="106" spans="1:10" ht="33" customHeight="1" x14ac:dyDescent="0.25">
      <c r="A106" s="86" t="s">
        <v>328</v>
      </c>
      <c r="B106" s="302">
        <f>'A1 Exploitation'!D358</f>
        <v>1</v>
      </c>
      <c r="C106" s="302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2">
        <f>'A2 Exploitation'!D358</f>
        <v>0.9375</v>
      </c>
      <c r="C107" s="302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2">
        <f>'A3 Exploitation'!D358</f>
        <v>0</v>
      </c>
      <c r="C108" s="302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2">
        <f>'A4 Exploitation'!D358</f>
        <v>0</v>
      </c>
      <c r="C109" s="302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2">
        <f>'A5 Exploitation'!D358</f>
        <v>0</v>
      </c>
      <c r="C110" s="302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2">
        <f>'A6 Exploitation'!D358</f>
        <v>0</v>
      </c>
      <c r="C111" s="302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3" t="s">
        <v>343</v>
      </c>
      <c r="C114" s="303"/>
      <c r="D114" s="78"/>
      <c r="E114" s="78"/>
      <c r="F114" s="78"/>
      <c r="G114" s="78"/>
      <c r="H114" s="78"/>
      <c r="I114" s="78"/>
      <c r="J114" s="77" t="str">
        <f>D18</f>
        <v>HM Gabes</v>
      </c>
    </row>
    <row r="115" spans="1:10" ht="33" customHeight="1" x14ac:dyDescent="0.25">
      <c r="A115" s="86" t="s">
        <v>328</v>
      </c>
      <c r="B115" s="302">
        <f>'A1 Exploitation'!D391</f>
        <v>0.91176470588235292</v>
      </c>
      <c r="C115" s="302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2">
        <f>'A2 Exploitation'!D391</f>
        <v>0.63888888888888884</v>
      </c>
      <c r="C116" s="302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2">
        <f>'A3 Exploitation'!D391</f>
        <v>0</v>
      </c>
      <c r="C117" s="302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2">
        <f>'A4 Exploitation'!D391</f>
        <v>0</v>
      </c>
      <c r="C118" s="302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2">
        <f>'A5 Exploitation'!D391</f>
        <v>0</v>
      </c>
      <c r="C119" s="302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2">
        <f>'A6 Exploitation'!D391</f>
        <v>0</v>
      </c>
      <c r="C120" s="302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3" t="s">
        <v>344</v>
      </c>
      <c r="C123" s="303"/>
      <c r="D123" s="78"/>
      <c r="E123" s="78"/>
      <c r="F123" s="78"/>
      <c r="G123" s="78"/>
      <c r="H123" s="78"/>
      <c r="I123" s="78"/>
      <c r="J123" s="77" t="str">
        <f>D18</f>
        <v>HM Gabes</v>
      </c>
    </row>
    <row r="124" spans="1:10" ht="33" customHeight="1" x14ac:dyDescent="0.25">
      <c r="A124" s="86" t="s">
        <v>328</v>
      </c>
      <c r="B124" s="302">
        <f>'A1 Exploitation'!D444</f>
        <v>0.9642857142857143</v>
      </c>
      <c r="C124" s="302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2">
        <f>'A2 Exploitation'!D444</f>
        <v>0.94444444444444442</v>
      </c>
      <c r="C125" s="302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2">
        <f>'A3 Exploitation'!D444</f>
        <v>0</v>
      </c>
      <c r="C126" s="302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2">
        <f>'A4 Exploitation'!D444</f>
        <v>0</v>
      </c>
      <c r="C127" s="302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2">
        <f>'A5 Exploitation'!D444</f>
        <v>0</v>
      </c>
      <c r="C128" s="302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2">
        <f>'A6 Exploitation'!D444</f>
        <v>0</v>
      </c>
      <c r="C129" s="302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3" t="s">
        <v>345</v>
      </c>
      <c r="C132" s="303"/>
      <c r="D132" s="78"/>
      <c r="E132" s="78"/>
      <c r="F132" s="78"/>
      <c r="G132" s="78"/>
      <c r="H132" s="78"/>
      <c r="I132" s="78"/>
      <c r="J132" s="77" t="str">
        <f>D18</f>
        <v>HM Gabes</v>
      </c>
    </row>
    <row r="133" spans="1:10" ht="33" customHeight="1" x14ac:dyDescent="0.25">
      <c r="A133" s="86" t="s">
        <v>328</v>
      </c>
      <c r="B133" s="302">
        <f>'A1 Exploitation'!D481</f>
        <v>1</v>
      </c>
      <c r="C133" s="302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2">
        <f>'A2 Exploitation'!D481</f>
        <v>0.97499999999999998</v>
      </c>
      <c r="C134" s="302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2">
        <f>'A3 Exploitation'!D481</f>
        <v>0</v>
      </c>
      <c r="C135" s="302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2">
        <f>'A4 Exploitation'!D481</f>
        <v>0</v>
      </c>
      <c r="C136" s="302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2">
        <f>'A5 Exploitation'!D481</f>
        <v>0</v>
      </c>
      <c r="C137" s="302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2">
        <f>'A6 Exploitation'!D481</f>
        <v>0</v>
      </c>
      <c r="C138" s="302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3" t="s">
        <v>346</v>
      </c>
      <c r="C141" s="303"/>
      <c r="D141" s="78"/>
      <c r="E141" s="78"/>
      <c r="F141" s="78"/>
      <c r="G141" s="78"/>
      <c r="H141" s="78"/>
      <c r="I141" s="78"/>
      <c r="J141" s="77" t="str">
        <f>D18</f>
        <v>HM Gabes</v>
      </c>
    </row>
    <row r="142" spans="1:10" ht="33" customHeight="1" x14ac:dyDescent="0.25">
      <c r="A142" s="86" t="s">
        <v>328</v>
      </c>
      <c r="B142" s="302">
        <f>'A1 Exploitation'!D503</f>
        <v>1</v>
      </c>
      <c r="C142" s="302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2">
        <f>'A2 Exploitation'!D503</f>
        <v>1</v>
      </c>
      <c r="C143" s="302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2">
        <f>'A3 Exploitation'!D503</f>
        <v>0</v>
      </c>
      <c r="C144" s="302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2">
        <f>'A4 Exploitation'!D503</f>
        <v>0</v>
      </c>
      <c r="C145" s="302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2">
        <f>'A5 Exploitation'!D503</f>
        <v>0</v>
      </c>
      <c r="C146" s="302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2">
        <f>'A6 Exploitation'!D503</f>
        <v>0</v>
      </c>
      <c r="C147" s="302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3" t="s">
        <v>347</v>
      </c>
      <c r="C150" s="303"/>
      <c r="D150" s="78"/>
      <c r="E150" s="78"/>
      <c r="F150" s="78"/>
      <c r="G150" s="78"/>
      <c r="H150" s="78"/>
      <c r="I150" s="78"/>
      <c r="J150" s="77" t="str">
        <f>D18</f>
        <v>HM Gabes</v>
      </c>
    </row>
    <row r="151" spans="1:10" ht="33" customHeight="1" x14ac:dyDescent="0.25">
      <c r="A151" s="86" t="s">
        <v>328</v>
      </c>
      <c r="B151" s="302">
        <f>'A1 Exploitation'!D514</f>
        <v>1</v>
      </c>
      <c r="C151" s="302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2">
        <f>'A2 Exploitation'!D514</f>
        <v>1</v>
      </c>
      <c r="C152" s="302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2">
        <f>'A3 Exploitation'!D514</f>
        <v>0</v>
      </c>
      <c r="C153" s="302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2">
        <f>'A4 Exploitation'!D514</f>
        <v>0</v>
      </c>
      <c r="C154" s="302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2">
        <f>'A5 Exploitation'!D514</f>
        <v>0</v>
      </c>
      <c r="C155" s="302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2">
        <f>'A6 Exploitation'!D514</f>
        <v>0</v>
      </c>
      <c r="C156" s="302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4"/>
      <c r="C159" s="304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3" t="s">
        <v>348</v>
      </c>
      <c r="C160" s="303"/>
      <c r="D160" s="78"/>
      <c r="E160" s="78"/>
      <c r="F160" s="78"/>
      <c r="G160" s="78"/>
      <c r="H160" s="78"/>
      <c r="I160" s="78"/>
      <c r="J160" s="77" t="str">
        <f>D18</f>
        <v>HM Gabes</v>
      </c>
    </row>
    <row r="161" spans="1:10" ht="33" customHeight="1" x14ac:dyDescent="0.25">
      <c r="A161" s="86" t="s">
        <v>328</v>
      </c>
      <c r="B161" s="302">
        <f>'A1 Exploitation'!D534</f>
        <v>0.88888888888888884</v>
      </c>
      <c r="C161" s="302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2">
        <f>'A2 Exploitation'!D534</f>
        <v>0.875</v>
      </c>
      <c r="C162" s="302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2">
        <f>'A3 Exploitation'!D534</f>
        <v>0</v>
      </c>
      <c r="C163" s="302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2">
        <f>'A4 Exploitation'!D534</f>
        <v>0</v>
      </c>
      <c r="C164" s="302"/>
    </row>
    <row r="165" spans="1:10" ht="33" customHeight="1" x14ac:dyDescent="0.25">
      <c r="A165" s="85" t="s">
        <v>332</v>
      </c>
      <c r="B165" s="302">
        <f>'A5 Exploitation'!D534</f>
        <v>0</v>
      </c>
      <c r="C165" s="302"/>
    </row>
    <row r="166" spans="1:10" ht="18" x14ac:dyDescent="0.25">
      <c r="A166" s="85" t="s">
        <v>333</v>
      </c>
      <c r="B166" s="302">
        <f>'A6 Exploitation'!D534</f>
        <v>0</v>
      </c>
      <c r="C166" s="302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3" t="s">
        <v>349</v>
      </c>
      <c r="C169" s="303"/>
      <c r="J169" s="77" t="str">
        <f>D18</f>
        <v>HM Gabes</v>
      </c>
    </row>
    <row r="170" spans="1:10" ht="33" customHeight="1" x14ac:dyDescent="0.25">
      <c r="A170" s="86" t="s">
        <v>328</v>
      </c>
      <c r="B170" s="302">
        <f>'A1 Exploitation'!D545</f>
        <v>1</v>
      </c>
      <c r="C170" s="302"/>
    </row>
    <row r="171" spans="1:10" ht="33" customHeight="1" x14ac:dyDescent="0.25">
      <c r="A171" s="85" t="s">
        <v>329</v>
      </c>
      <c r="B171" s="302">
        <f>'A2 Exploitation'!D545</f>
        <v>1</v>
      </c>
      <c r="C171" s="302"/>
    </row>
    <row r="172" spans="1:10" ht="33" customHeight="1" x14ac:dyDescent="0.25">
      <c r="A172" s="86" t="s">
        <v>330</v>
      </c>
      <c r="B172" s="302">
        <f>'A3 Exploitation'!D545</f>
        <v>0</v>
      </c>
      <c r="C172" s="302"/>
    </row>
    <row r="173" spans="1:10" ht="33" customHeight="1" x14ac:dyDescent="0.25">
      <c r="A173" s="86" t="s">
        <v>331</v>
      </c>
      <c r="B173" s="302">
        <f>'A4 Exploitation'!D545</f>
        <v>0</v>
      </c>
      <c r="C173" s="302"/>
    </row>
    <row r="174" spans="1:10" ht="33" customHeight="1" x14ac:dyDescent="0.25">
      <c r="A174" s="85" t="s">
        <v>332</v>
      </c>
      <c r="B174" s="302">
        <f>'A5 Exploitation'!D545</f>
        <v>0</v>
      </c>
      <c r="C174" s="302"/>
    </row>
    <row r="175" spans="1:10" ht="18" x14ac:dyDescent="0.25">
      <c r="A175" s="85" t="s">
        <v>333</v>
      </c>
      <c r="B175" s="302">
        <f>'A6 Exploitation'!D545</f>
        <v>0</v>
      </c>
      <c r="C175" s="302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3" t="s">
        <v>350</v>
      </c>
      <c r="C178" s="303"/>
      <c r="J178" s="77" t="str">
        <f>D18</f>
        <v>HM Gabes</v>
      </c>
    </row>
    <row r="179" spans="1:10" ht="33" customHeight="1" x14ac:dyDescent="0.25">
      <c r="A179" s="86" t="s">
        <v>328</v>
      </c>
      <c r="B179" s="302">
        <f>'A1 Technique'!D199</f>
        <v>0.89915966386554624</v>
      </c>
      <c r="C179" s="302"/>
    </row>
    <row r="180" spans="1:10" ht="33" customHeight="1" x14ac:dyDescent="0.25">
      <c r="A180" s="85" t="s">
        <v>329</v>
      </c>
      <c r="B180" s="302">
        <f>'A2 Technique'!D199</f>
        <v>0.87916666666666665</v>
      </c>
      <c r="C180" s="302"/>
    </row>
    <row r="181" spans="1:10" ht="33" customHeight="1" x14ac:dyDescent="0.25">
      <c r="A181" s="86" t="s">
        <v>330</v>
      </c>
      <c r="B181" s="302">
        <f>'A3 Technique'!D199</f>
        <v>0</v>
      </c>
      <c r="C181" s="302"/>
    </row>
    <row r="182" spans="1:10" ht="33" customHeight="1" x14ac:dyDescent="0.25">
      <c r="A182" s="86" t="s">
        <v>331</v>
      </c>
      <c r="B182" s="302">
        <f>'A4 Technique'!D199</f>
        <v>0</v>
      </c>
      <c r="C182" s="302"/>
    </row>
    <row r="183" spans="1:10" ht="33" customHeight="1" x14ac:dyDescent="0.25">
      <c r="A183" s="85" t="s">
        <v>332</v>
      </c>
      <c r="B183" s="302">
        <f>'A5 Technique'!D199</f>
        <v>0</v>
      </c>
      <c r="C183" s="302"/>
    </row>
    <row r="184" spans="1:10" ht="18" x14ac:dyDescent="0.25">
      <c r="A184" s="85" t="s">
        <v>333</v>
      </c>
      <c r="B184" s="302">
        <f>'A6 Technique'!D199</f>
        <v>0</v>
      </c>
      <c r="C184" s="30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HM Gabes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ht="16.5" customHeight="1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ht="16.5" customHeight="1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ht="16.5" customHeight="1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ht="16.5" customHeight="1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ht="16.5" customHeigh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ht="16.5" customHeight="1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ht="16.5" customHeight="1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ht="16.5" customHeight="1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ht="16.5" customHeight="1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ht="16.5" customHeight="1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ht="16.5" customHeight="1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ht="16.5" customHeight="1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ht="16.5" customHeight="1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/iKXyX1ea/lTmG7kwhl0aBGMXxMDdddziuh2HH0OWfOC4tLjh04kfqM6OEOWd1R9eJrVStEnVzYsRcTpnTh5/w==" saltValue="V70UadCG61tX/21FzvitjQ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'A5 Exploitation'!A8:F8</f>
        <v>HM Gabes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'A5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'A5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'A5 Exploitation'!B11:F11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COUNTIF('A4 Technique'!F17:F193,"ok")</f>
        <v>0</v>
      </c>
      <c r="F197" s="28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HM Gabes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ht="16.5" customHeight="1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ht="16.5" customHeight="1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ht="16.5" customHeight="1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ht="16.5" customHeight="1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ht="16.5" customHeigh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ht="16.5" customHeight="1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ht="16.5" customHeight="1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ht="16.5" customHeight="1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ht="16.5" customHeight="1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ht="16.5" customHeight="1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ht="16.5" customHeight="1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ht="16.5" customHeight="1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ht="16.5" customHeight="1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'A6 Exploitation'!A8:F8</f>
        <v>HM Gabes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'A6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'A6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'A6 Exploitation'!B11:F11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COUNTIF('A5 Technique'!F17:F193,"ok")</f>
        <v>0</v>
      </c>
      <c r="F197" s="28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F386" sqref="F386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HM Gabes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 t="s">
        <v>409</v>
      </c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 t="s">
        <v>468</v>
      </c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>
        <v>43171</v>
      </c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0.9370860927152318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43171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 t="s">
        <v>356</v>
      </c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1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32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43171</v>
      </c>
      <c r="B49" s="124"/>
      <c r="C49" s="135"/>
      <c r="D49" s="124"/>
    </row>
    <row r="50" spans="1:7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49.5" x14ac:dyDescent="0.3">
      <c r="A54" s="18" t="s">
        <v>229</v>
      </c>
      <c r="B54" s="130">
        <v>1</v>
      </c>
      <c r="C54" s="130"/>
      <c r="D54" s="138" t="s">
        <v>420</v>
      </c>
      <c r="E54" s="94"/>
      <c r="F54" s="204" t="s">
        <v>356</v>
      </c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15</v>
      </c>
    </row>
    <row r="62" spans="1:7" x14ac:dyDescent="0.3">
      <c r="A62" s="5" t="s">
        <v>35</v>
      </c>
      <c r="B62" s="132"/>
      <c r="C62" s="133"/>
      <c r="D62" s="134">
        <f>D61/(COUNT(B53:C60)*2)</f>
        <v>0.9375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90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ht="33" x14ac:dyDescent="0.3">
      <c r="A72" s="209" t="s">
        <v>382</v>
      </c>
      <c r="B72" s="130" t="s">
        <v>32</v>
      </c>
      <c r="C72" s="290" t="str">
        <f>IF(B72=0, -5, "0")</f>
        <v>0</v>
      </c>
      <c r="D72" s="138" t="s">
        <v>410</v>
      </c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ht="66" x14ac:dyDescent="0.3">
      <c r="A79" s="209" t="s">
        <v>155</v>
      </c>
      <c r="B79" s="130">
        <v>1</v>
      </c>
      <c r="C79" s="150" t="str">
        <f>IF(B79=0, -5, "0")</f>
        <v>0</v>
      </c>
      <c r="D79" s="151" t="s">
        <v>451</v>
      </c>
      <c r="E79" s="106"/>
      <c r="F79" s="204" t="s">
        <v>356</v>
      </c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47" t="s">
        <v>411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452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453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0.95833333333333337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43171</v>
      </c>
      <c r="B106" s="124"/>
      <c r="C106" s="135"/>
      <c r="D106" s="124"/>
    </row>
    <row r="107" spans="1:7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454</v>
      </c>
      <c r="B129" s="130">
        <v>2</v>
      </c>
      <c r="C129" s="292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2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3" t="s">
        <v>412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ht="49.5" x14ac:dyDescent="0.3">
      <c r="A147" s="238" t="s">
        <v>404</v>
      </c>
      <c r="B147" s="130">
        <v>1</v>
      </c>
      <c r="C147" s="150" t="str">
        <f>IF(B147=0, -5, "0")</f>
        <v>0</v>
      </c>
      <c r="D147" s="116" t="s">
        <v>455</v>
      </c>
      <c r="E147" s="116"/>
      <c r="F147" s="204" t="s">
        <v>356</v>
      </c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452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453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97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17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0.94444444444444442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67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0.98529411764705888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43171</v>
      </c>
      <c r="B161" s="124"/>
      <c r="C161" s="135"/>
      <c r="D161" s="127"/>
    </row>
    <row r="162" spans="1:7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 t="s">
        <v>413</v>
      </c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33" x14ac:dyDescent="0.3">
      <c r="A185" s="70" t="s">
        <v>136</v>
      </c>
      <c r="B185" s="130">
        <v>1</v>
      </c>
      <c r="C185" s="130"/>
      <c r="D185" s="147" t="s">
        <v>414</v>
      </c>
      <c r="E185" s="94"/>
      <c r="F185" s="204" t="s">
        <v>356</v>
      </c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4" t="s">
        <v>413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1</v>
      </c>
      <c r="C190" s="150" t="str">
        <f>IF(B190=0, -5, "0")</f>
        <v>0</v>
      </c>
      <c r="D190" s="116" t="s">
        <v>415</v>
      </c>
      <c r="E190" s="106"/>
      <c r="F190" s="204" t="s">
        <v>356</v>
      </c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452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453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51.75" customHeight="1" x14ac:dyDescent="0.3">
      <c r="A199" s="10" t="s">
        <v>392</v>
      </c>
      <c r="B199" s="130">
        <v>1</v>
      </c>
      <c r="C199" s="150"/>
      <c r="D199" s="116" t="s">
        <v>416</v>
      </c>
      <c r="E199" s="106"/>
      <c r="F199" s="204" t="s">
        <v>356</v>
      </c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97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41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0.93181818181818177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55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0.94827586206896552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43171</v>
      </c>
      <c r="B208" s="124"/>
      <c r="C208" s="135"/>
      <c r="D208" s="124"/>
    </row>
    <row r="209" spans="1:7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 t="s">
        <v>417</v>
      </c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34.5" customHeight="1" x14ac:dyDescent="0.3">
      <c r="A228" s="4" t="s">
        <v>173</v>
      </c>
      <c r="B228" s="130">
        <v>2</v>
      </c>
      <c r="C228" s="136"/>
      <c r="D228" s="113" t="s">
        <v>450</v>
      </c>
      <c r="E228" s="94"/>
      <c r="F228" s="204"/>
    </row>
    <row r="229" spans="1:7" ht="49.5" x14ac:dyDescent="0.3">
      <c r="A229" s="70" t="s">
        <v>160</v>
      </c>
      <c r="B229" s="130">
        <v>1</v>
      </c>
      <c r="C229" s="136"/>
      <c r="D229" s="113" t="s">
        <v>418</v>
      </c>
      <c r="E229" s="95"/>
      <c r="F229" s="204" t="s">
        <v>357</v>
      </c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ht="66" x14ac:dyDescent="0.3">
      <c r="A234" s="4" t="s">
        <v>170</v>
      </c>
      <c r="B234" s="130">
        <v>1</v>
      </c>
      <c r="C234" s="130"/>
      <c r="D234" s="95" t="s">
        <v>419</v>
      </c>
      <c r="E234" s="94"/>
      <c r="F234" s="204" t="s">
        <v>356</v>
      </c>
    </row>
    <row r="235" spans="1:7" x14ac:dyDescent="0.3">
      <c r="A235" s="238" t="s">
        <v>162</v>
      </c>
      <c r="B235" s="130">
        <v>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81.5" x14ac:dyDescent="0.3">
      <c r="A238" s="209" t="s">
        <v>66</v>
      </c>
      <c r="B238" s="130">
        <v>0</v>
      </c>
      <c r="C238" s="150">
        <f>IF(B238=0, -5, "0")</f>
        <v>-5</v>
      </c>
      <c r="D238" s="294" t="s">
        <v>456</v>
      </c>
      <c r="E238" s="295" t="s">
        <v>421</v>
      </c>
      <c r="F238" s="204" t="s">
        <v>357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25</v>
      </c>
    </row>
    <row r="245" spans="1:7" x14ac:dyDescent="0.3">
      <c r="A245" s="5" t="s">
        <v>35</v>
      </c>
      <c r="B245" s="132"/>
      <c r="C245" s="133"/>
      <c r="D245" s="134">
        <f>D244/(COUNT(B226:C243)*2)</f>
        <v>0.69444444444444442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1</v>
      </c>
      <c r="C248" s="130"/>
      <c r="D248" s="137" t="s">
        <v>457</v>
      </c>
      <c r="E248" s="94"/>
      <c r="F248" s="204" t="s">
        <v>357</v>
      </c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452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453</v>
      </c>
      <c r="B259" s="130">
        <v>2</v>
      </c>
      <c r="C259" s="131"/>
      <c r="D259" s="147"/>
      <c r="E259" s="106"/>
      <c r="F259" s="204"/>
      <c r="G259" s="127"/>
    </row>
    <row r="260" spans="1:7" ht="49.5" x14ac:dyDescent="0.3">
      <c r="A260" s="219" t="s">
        <v>392</v>
      </c>
      <c r="B260" s="130">
        <v>1</v>
      </c>
      <c r="C260" s="131"/>
      <c r="D260" s="147" t="s">
        <v>458</v>
      </c>
      <c r="E260" s="106"/>
      <c r="F260" s="204" t="s">
        <v>356</v>
      </c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97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0.90909090909090906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65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0.83333333333333337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43171</v>
      </c>
      <c r="B269" s="124"/>
      <c r="C269" s="135"/>
      <c r="D269" s="124"/>
      <c r="F269" s="206"/>
      <c r="G269" s="214"/>
    </row>
    <row r="270" spans="1:7" s="16" customForma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2</v>
      </c>
      <c r="C289" s="131"/>
      <c r="D289" s="16" t="s">
        <v>422</v>
      </c>
      <c r="E289" s="106"/>
      <c r="F289" s="204" t="s">
        <v>357</v>
      </c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82.5" x14ac:dyDescent="0.3">
      <c r="A293" s="70" t="s">
        <v>136</v>
      </c>
      <c r="B293" s="130">
        <v>1</v>
      </c>
      <c r="C293" s="130"/>
      <c r="D293" s="156" t="s">
        <v>424</v>
      </c>
      <c r="E293" s="106"/>
      <c r="F293" s="204" t="s">
        <v>357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ht="214.5" x14ac:dyDescent="0.3">
      <c r="A302" s="209" t="s">
        <v>157</v>
      </c>
      <c r="B302" s="130">
        <v>0</v>
      </c>
      <c r="C302" s="150">
        <f>IF(B302=0, -5, "0")</f>
        <v>-5</v>
      </c>
      <c r="D302" s="296" t="s">
        <v>459</v>
      </c>
      <c r="E302" s="236" t="s">
        <v>423</v>
      </c>
      <c r="F302" s="204" t="s">
        <v>356</v>
      </c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452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453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1</v>
      </c>
      <c r="C313" s="140"/>
      <c r="D313" s="251">
        <v>0.5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0.75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55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0.83333333333333337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43171</v>
      </c>
      <c r="B321" s="124"/>
      <c r="C321" s="135"/>
      <c r="D321" s="127"/>
    </row>
    <row r="322" spans="1:7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9"/>
      <c r="E350" s="289"/>
      <c r="F350" s="204"/>
      <c r="G350" s="127"/>
    </row>
    <row r="351" spans="1:7" s="112" customFormat="1" x14ac:dyDescent="0.3">
      <c r="A351" s="219" t="s">
        <v>453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 t="s">
        <v>356</v>
      </c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43171</v>
      </c>
      <c r="B361" s="124"/>
      <c r="C361" s="135"/>
      <c r="D361" s="124"/>
    </row>
    <row r="362" spans="1:7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33" x14ac:dyDescent="0.3">
      <c r="A381" s="8" t="s">
        <v>101</v>
      </c>
      <c r="B381" s="130">
        <v>1</v>
      </c>
      <c r="C381" s="280" t="str">
        <f>IF(B381=0, -5, "0")</f>
        <v>0</v>
      </c>
      <c r="D381" s="149" t="s">
        <v>425</v>
      </c>
      <c r="E381" s="94"/>
      <c r="F381" s="204" t="s">
        <v>357</v>
      </c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75.75" customHeight="1" x14ac:dyDescent="0.3">
      <c r="A385" s="10" t="s">
        <v>453</v>
      </c>
      <c r="B385" s="130">
        <v>0</v>
      </c>
      <c r="C385" s="130"/>
      <c r="D385" s="113" t="s">
        <v>460</v>
      </c>
      <c r="E385" s="95" t="s">
        <v>426</v>
      </c>
      <c r="F385" s="204" t="s">
        <v>356</v>
      </c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15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0.83333333333333337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31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0.91176470588235292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43171</v>
      </c>
      <c r="B394" s="124"/>
      <c r="C394" s="135"/>
      <c r="D394" s="127"/>
      <c r="G394" s="127"/>
    </row>
    <row r="395" spans="1:7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ht="33" x14ac:dyDescent="0.3">
      <c r="A404" s="7" t="s">
        <v>242</v>
      </c>
      <c r="B404" s="130">
        <v>0</v>
      </c>
      <c r="C404" s="130"/>
      <c r="D404" s="95" t="s">
        <v>427</v>
      </c>
      <c r="E404" s="95" t="s">
        <v>428</v>
      </c>
      <c r="F404" s="204" t="s">
        <v>357</v>
      </c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0.875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453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51">
        <v>0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0.9642857142857143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43171</v>
      </c>
      <c r="B447" s="124"/>
      <c r="C447" s="135"/>
      <c r="D447" s="124"/>
    </row>
    <row r="448" spans="1:7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452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453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 t="s">
        <v>356</v>
      </c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51">
        <v>1</v>
      </c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43171</v>
      </c>
      <c r="B484" s="124"/>
      <c r="C484" s="135"/>
      <c r="D484" s="124"/>
    </row>
    <row r="485" spans="1:7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 t="s">
        <v>356</v>
      </c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43171</v>
      </c>
      <c r="B506" s="124"/>
      <c r="C506" s="135"/>
      <c r="D506" s="124"/>
    </row>
    <row r="507" spans="1:7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43171</v>
      </c>
      <c r="B517" s="124"/>
      <c r="C517" s="135"/>
      <c r="D517" s="124"/>
    </row>
    <row r="518" spans="1:7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49.5" x14ac:dyDescent="0.3">
      <c r="A522" s="4" t="s">
        <v>47</v>
      </c>
      <c r="B522" s="130">
        <v>1</v>
      </c>
      <c r="C522" s="130"/>
      <c r="D522" s="95" t="s">
        <v>429</v>
      </c>
      <c r="E522" s="94"/>
      <c r="F522" s="204" t="s">
        <v>357</v>
      </c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 t="s">
        <v>357</v>
      </c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3" x14ac:dyDescent="0.3">
      <c r="A528" s="55" t="s">
        <v>353</v>
      </c>
      <c r="B528" s="130">
        <v>1</v>
      </c>
      <c r="C528" s="290" t="str">
        <f>IF(B528=0, -5, "0")</f>
        <v>0</v>
      </c>
      <c r="D528" s="174" t="s">
        <v>461</v>
      </c>
      <c r="E528" s="106"/>
      <c r="F528" s="204" t="s">
        <v>356</v>
      </c>
      <c r="G528" s="127"/>
    </row>
    <row r="529" spans="1:7" ht="45" x14ac:dyDescent="0.3">
      <c r="A529" s="55" t="s">
        <v>354</v>
      </c>
      <c r="B529" s="130">
        <v>2</v>
      </c>
      <c r="C529" s="140"/>
      <c r="D529" s="174" t="s">
        <v>430</v>
      </c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0.88888888888888884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43171</v>
      </c>
      <c r="B537" s="124"/>
      <c r="C537" s="135"/>
      <c r="D537" s="124"/>
      <c r="G537" s="127"/>
    </row>
    <row r="538" spans="1:7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0.8928571428571429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0.9370860927152318</v>
      </c>
    </row>
  </sheetData>
  <sheetProtection algorithmName="SHA-512" hashValue="pDtxcfmLLjzGjf8JKxitVf7pBBfFlROjDu0prE3CWwmZSfe4Xn5qmiYN08liRjaPMUxJzHNtAe023tnmawUM/A==" saltValue="+NIr76h1grk+naCG/t1BXg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9" orientation="portrait" r:id="rId1"/>
  <rowBreaks count="7" manualBreakCount="7">
    <brk id="85" max="6" man="1"/>
    <brk id="174" max="6" man="1"/>
    <brk id="246" max="6" man="1"/>
    <brk id="267" max="6" man="1"/>
    <brk id="355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40" zoomScale="80" zoomScaleNormal="90" zoomScaleSheetLayoutView="80" workbookViewId="0">
      <selection activeCell="I58" sqref="I5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'A1 Exploitation'!A8:F8</f>
        <v>HM Gabes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 t="str">
        <f>'A1 Exploitation'!B9:F9</f>
        <v>Dr Mejed Heni - M. Dia Mechlaoui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 t="str">
        <f>'A1 Exploitation'!B10:F10</f>
        <v>M. Nessim Harrath (DM) - Chefs rayons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'A1 Exploitation'!B11:F11</f>
        <v>43171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0.89915966386554624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0</v>
      </c>
      <c r="C19" s="94"/>
      <c r="D19" s="95" t="s">
        <v>431</v>
      </c>
      <c r="E19" s="95" t="s">
        <v>432</v>
      </c>
      <c r="F19" s="94" t="s">
        <v>357</v>
      </c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50">
        <f>SUM(B17:C21)</f>
        <v>8</v>
      </c>
    </row>
    <row r="23" spans="1:7" x14ac:dyDescent="0.3">
      <c r="A23" s="336" t="s">
        <v>295</v>
      </c>
      <c r="B23" s="337"/>
      <c r="C23" s="338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ht="33" x14ac:dyDescent="0.3">
      <c r="A29" s="17" t="s">
        <v>280</v>
      </c>
      <c r="B29" s="94">
        <v>1</v>
      </c>
      <c r="C29" s="94"/>
      <c r="D29" s="95" t="s">
        <v>462</v>
      </c>
      <c r="E29" s="94"/>
      <c r="F29" s="94" t="s">
        <v>356</v>
      </c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13</v>
      </c>
    </row>
    <row r="34" spans="1:7" x14ac:dyDescent="0.3">
      <c r="A34" s="336" t="s">
        <v>295</v>
      </c>
      <c r="B34" s="337"/>
      <c r="C34" s="338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10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 t="s">
        <v>356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 t="s">
        <v>433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12</v>
      </c>
    </row>
    <row r="53" spans="1:7" x14ac:dyDescent="0.3">
      <c r="A53" s="336" t="s">
        <v>295</v>
      </c>
      <c r="B53" s="337"/>
      <c r="C53" s="33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>
        <v>0</v>
      </c>
      <c r="C56" s="120">
        <f>IF(B56=0, -5, "0")</f>
        <v>-5</v>
      </c>
      <c r="D56" s="98" t="s">
        <v>434</v>
      </c>
      <c r="E56" s="94" t="s">
        <v>435</v>
      </c>
      <c r="F56" s="94" t="s">
        <v>357</v>
      </c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30.75" x14ac:dyDescent="0.3">
      <c r="A59" s="23" t="s">
        <v>92</v>
      </c>
      <c r="B59" s="94">
        <v>1</v>
      </c>
      <c r="C59" s="94"/>
      <c r="D59" s="98" t="s">
        <v>463</v>
      </c>
      <c r="E59" s="94"/>
      <c r="F59" s="94" t="s">
        <v>357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6</v>
      </c>
    </row>
    <row r="64" spans="1:7" x14ac:dyDescent="0.3">
      <c r="A64" s="336" t="s">
        <v>295</v>
      </c>
      <c r="B64" s="337"/>
      <c r="C64" s="338"/>
      <c r="D64" s="33">
        <f>D63/(COUNT(B56:C62)*2)</f>
        <v>0.375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298" t="s">
        <v>436</v>
      </c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ht="30.75" x14ac:dyDescent="0.3">
      <c r="A74" s="20" t="s">
        <v>298</v>
      </c>
      <c r="B74" s="100">
        <v>2</v>
      </c>
      <c r="C74" s="94"/>
      <c r="D74" s="103" t="s">
        <v>464</v>
      </c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 t="s">
        <v>437</v>
      </c>
      <c r="E76" s="105"/>
      <c r="F76" s="94"/>
    </row>
    <row r="77" spans="1:7" ht="18" x14ac:dyDescent="0.35">
      <c r="A77" s="46" t="s">
        <v>285</v>
      </c>
      <c r="B77" s="100">
        <v>1</v>
      </c>
      <c r="C77" s="120" t="str">
        <f>IF(B77=0, -5, "0")</f>
        <v>0</v>
      </c>
      <c r="D77" s="95" t="s">
        <v>465</v>
      </c>
      <c r="E77" s="105"/>
      <c r="F77" s="94" t="s">
        <v>356</v>
      </c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438</v>
      </c>
      <c r="E80" s="105"/>
      <c r="F80" s="94"/>
    </row>
    <row r="81" spans="1:7" x14ac:dyDescent="0.3">
      <c r="A81" s="17" t="s">
        <v>299</v>
      </c>
      <c r="B81" s="100">
        <v>1</v>
      </c>
      <c r="C81" s="94"/>
      <c r="D81" s="107" t="s">
        <v>439</v>
      </c>
      <c r="E81" s="108"/>
      <c r="F81" s="94" t="s">
        <v>356</v>
      </c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32</v>
      </c>
    </row>
    <row r="85" spans="1:7" x14ac:dyDescent="0.3">
      <c r="A85" s="336" t="s">
        <v>295</v>
      </c>
      <c r="B85" s="337"/>
      <c r="C85" s="338"/>
      <c r="D85" s="33">
        <f>D84/(COUNT(B67:C83)*2)</f>
        <v>0.94117647058823528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442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441</v>
      </c>
      <c r="E99" s="94"/>
      <c r="F99" s="94" t="s">
        <v>356</v>
      </c>
    </row>
    <row r="100" spans="1:7" ht="18" x14ac:dyDescent="0.35">
      <c r="A100" s="45" t="s">
        <v>297</v>
      </c>
      <c r="B100" s="110">
        <v>1</v>
      </c>
      <c r="C100" s="120" t="str">
        <f>IF(B100=0, -5, "0")</f>
        <v>0</v>
      </c>
      <c r="D100" s="95" t="s">
        <v>440</v>
      </c>
      <c r="E100" s="94"/>
      <c r="F100" s="94" t="s">
        <v>356</v>
      </c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25</v>
      </c>
    </row>
    <row r="103" spans="1:7" x14ac:dyDescent="0.3">
      <c r="A103" s="336" t="s">
        <v>295</v>
      </c>
      <c r="B103" s="337"/>
      <c r="C103" s="338"/>
      <c r="D103" s="33">
        <f>D102/(COUNT(B88:C101)*2)</f>
        <v>0.8928571428571429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47.25" x14ac:dyDescent="0.4">
      <c r="A126" s="17" t="s">
        <v>292</v>
      </c>
      <c r="B126" s="111">
        <v>1</v>
      </c>
      <c r="C126" s="101"/>
      <c r="D126" s="107" t="s">
        <v>466</v>
      </c>
      <c r="E126" s="102"/>
      <c r="F126" s="94" t="s">
        <v>357</v>
      </c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443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21</v>
      </c>
    </row>
    <row r="134" spans="1:7" x14ac:dyDescent="0.3">
      <c r="A134" s="336" t="s">
        <v>295</v>
      </c>
      <c r="B134" s="337"/>
      <c r="C134" s="338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24</v>
      </c>
    </row>
    <row r="150" spans="1:7" x14ac:dyDescent="0.3">
      <c r="A150" s="336" t="s">
        <v>295</v>
      </c>
      <c r="B150" s="337"/>
      <c r="C150" s="338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1</v>
      </c>
      <c r="C153" s="94"/>
      <c r="D153" s="95" t="s">
        <v>444</v>
      </c>
      <c r="E153" s="94"/>
      <c r="F153" s="94" t="s">
        <v>357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33.75" x14ac:dyDescent="0.35">
      <c r="A155" s="40" t="s">
        <v>306</v>
      </c>
      <c r="B155" s="94">
        <v>1</v>
      </c>
      <c r="C155" s="120" t="str">
        <f>IF(B155=0, -5, "0")</f>
        <v>0</v>
      </c>
      <c r="D155" s="95" t="s">
        <v>445</v>
      </c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66.75" x14ac:dyDescent="0.35">
      <c r="A157" s="40" t="s">
        <v>308</v>
      </c>
      <c r="B157" s="94">
        <v>1</v>
      </c>
      <c r="C157" s="120" t="str">
        <f>IF(B157=0, -5, "0")</f>
        <v>0</v>
      </c>
      <c r="D157" s="95" t="s">
        <v>446</v>
      </c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50">
        <f>SUM(B153:C160)</f>
        <v>13</v>
      </c>
    </row>
    <row r="162" spans="1:7" x14ac:dyDescent="0.3">
      <c r="A162" s="336" t="s">
        <v>295</v>
      </c>
      <c r="B162" s="337"/>
      <c r="C162" s="338"/>
      <c r="D162" s="33">
        <f>D161/(COUNT(B153:C160)*2)</f>
        <v>0.8125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6</v>
      </c>
    </row>
    <row r="170" spans="1:7" x14ac:dyDescent="0.3">
      <c r="A170" s="336" t="s">
        <v>295</v>
      </c>
      <c r="B170" s="337"/>
      <c r="C170" s="338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8</v>
      </c>
    </row>
    <row r="178" spans="1:7" x14ac:dyDescent="0.3">
      <c r="A178" s="336" t="s">
        <v>295</v>
      </c>
      <c r="B178" s="337"/>
      <c r="C178" s="33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ht="33" x14ac:dyDescent="0.3">
      <c r="A181" s="44" t="s">
        <v>315</v>
      </c>
      <c r="B181" s="94">
        <v>1</v>
      </c>
      <c r="C181" s="94"/>
      <c r="D181" s="95" t="s">
        <v>447</v>
      </c>
      <c r="E181" s="95"/>
      <c r="F181" s="94" t="s">
        <v>356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9</v>
      </c>
    </row>
    <row r="187" spans="1:7" x14ac:dyDescent="0.3">
      <c r="A187" s="336" t="s">
        <v>295</v>
      </c>
      <c r="B187" s="337"/>
      <c r="C187" s="338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1</v>
      </c>
      <c r="C190" s="94"/>
      <c r="D190" s="94" t="s">
        <v>448</v>
      </c>
      <c r="E190" s="94"/>
      <c r="F190" s="94" t="s">
        <v>356</v>
      </c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 t="s">
        <v>449</v>
      </c>
      <c r="E192" s="94"/>
      <c r="F192" s="94"/>
    </row>
    <row r="193" spans="1:6" x14ac:dyDescent="0.3">
      <c r="A193" s="53" t="s">
        <v>189</v>
      </c>
      <c r="B193" s="94">
        <v>2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5</v>
      </c>
    </row>
    <row r="195" spans="1:6" x14ac:dyDescent="0.3">
      <c r="A195" s="336" t="s">
        <v>295</v>
      </c>
      <c r="B195" s="337"/>
      <c r="C195" s="338"/>
      <c r="D195" s="33">
        <f>D194/(COUNT(B190:C193)*2)</f>
        <v>0.83333333333333337</v>
      </c>
    </row>
    <row r="197" spans="1:6" ht="18" x14ac:dyDescent="0.35">
      <c r="A197" s="64" t="s">
        <v>467</v>
      </c>
      <c r="B197" s="63"/>
      <c r="C197" s="63"/>
      <c r="D197" s="299">
        <v>0.5</v>
      </c>
      <c r="E197" s="287"/>
      <c r="F197" s="288"/>
    </row>
    <row r="198" spans="1:6" ht="22.5" x14ac:dyDescent="0.3">
      <c r="A198" s="35" t="s">
        <v>45</v>
      </c>
      <c r="B198" s="36"/>
      <c r="C198" s="37"/>
      <c r="D198" s="38">
        <f>SUM(D194,D186,D177,D169,D161,D63,D52,D33,D22,D118,D149,D133,D102,D84,D42)</f>
        <v>214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0.89915966386554624</v>
      </c>
    </row>
  </sheetData>
  <sheetProtection algorithmName="SHA-512" hashValue="67tsAcIz5lmmArmCRADXjNdEl65kCg5tcZ2XtqnR+WO+GRAfKUmLw/H8Wg8Othzpf7n88Hlvp1xY20GO5LUBew==" saltValue="yLerNDnsqiBVaRoOCB/NVQ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0" orientation="portrait" r:id="rId1"/>
  <rowBreaks count="2" manualBreakCount="2">
    <brk id="65" max="5" man="1"/>
    <brk id="13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0" zoomScaleSheetLayoutView="80" workbookViewId="0">
      <selection activeCell="A9" sqref="A9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HM Gabes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 t="s">
        <v>469</v>
      </c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 t="s">
        <v>470</v>
      </c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>
        <v>43227</v>
      </c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0.87953795379537958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43227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1</v>
      </c>
      <c r="C34" s="218" t="str">
        <f>IF(B34=0, -5, "0")</f>
        <v>0</v>
      </c>
      <c r="D34" s="95" t="s">
        <v>533</v>
      </c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23</v>
      </c>
    </row>
    <row r="43" spans="1:7" x14ac:dyDescent="0.3">
      <c r="A43" s="5" t="s">
        <v>35</v>
      </c>
      <c r="B43" s="132"/>
      <c r="C43" s="133"/>
      <c r="D43" s="134">
        <f>D42/(COUNT(B29:C37,B39:C41)*2)</f>
        <v>0.95833333333333337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0.96875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43227</v>
      </c>
      <c r="B49" s="124"/>
      <c r="C49" s="135"/>
      <c r="D49" s="124"/>
    </row>
    <row r="50" spans="1:7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 t="s">
        <v>505</v>
      </c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93" t="s">
        <v>534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34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47" t="s">
        <v>506</v>
      </c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50.25" customHeight="1" x14ac:dyDescent="0.3">
      <c r="A97" s="219" t="s">
        <v>391</v>
      </c>
      <c r="B97" s="130">
        <v>1</v>
      </c>
      <c r="C97" s="213"/>
      <c r="D97" s="223" t="s">
        <v>523</v>
      </c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COUNTIF('A1 Exploitation'!F53:F98,"ok")</f>
        <v>3</v>
      </c>
      <c r="F99" s="283">
        <f>COUNTA('A1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0.90909090909090906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0.97222222222222221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43227</v>
      </c>
      <c r="B106" s="124"/>
      <c r="C106" s="135"/>
      <c r="D106" s="124"/>
    </row>
    <row r="107" spans="1:7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ht="33" x14ac:dyDescent="0.3">
      <c r="A110" s="7" t="s">
        <v>53</v>
      </c>
      <c r="B110" s="130">
        <v>2</v>
      </c>
      <c r="C110" s="130"/>
      <c r="D110" s="95" t="s">
        <v>471</v>
      </c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49.5" x14ac:dyDescent="0.3">
      <c r="A114" s="10" t="s">
        <v>158</v>
      </c>
      <c r="B114" s="130">
        <v>1</v>
      </c>
      <c r="C114" s="130"/>
      <c r="D114" s="123" t="s">
        <v>472</v>
      </c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13</v>
      </c>
    </row>
    <row r="118" spans="1:6" x14ac:dyDescent="0.3">
      <c r="A118" s="5" t="s">
        <v>35</v>
      </c>
      <c r="B118" s="132"/>
      <c r="C118" s="133"/>
      <c r="D118" s="134">
        <f>D117/(COUNT(B110:C116)*2)</f>
        <v>0.9285714285714286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ht="99" x14ac:dyDescent="0.3">
      <c r="A121" s="4" t="s">
        <v>252</v>
      </c>
      <c r="B121" s="130">
        <v>0</v>
      </c>
      <c r="C121" s="130"/>
      <c r="D121" s="113" t="s">
        <v>504</v>
      </c>
      <c r="E121" s="113" t="s">
        <v>473</v>
      </c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 t="s">
        <v>413</v>
      </c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1</v>
      </c>
      <c r="C131" s="213" t="str">
        <f>IF(B131=0, -5, "0")</f>
        <v>0</v>
      </c>
      <c r="D131" s="95" t="s">
        <v>474</v>
      </c>
      <c r="E131" s="95"/>
      <c r="F131" s="204"/>
      <c r="G131" s="127"/>
    </row>
    <row r="132" spans="1:7" ht="132" x14ac:dyDescent="0.3">
      <c r="A132" s="210" t="s">
        <v>157</v>
      </c>
      <c r="B132" s="130">
        <v>0</v>
      </c>
      <c r="C132" s="150">
        <f>IF(B132=0, -5, "0")</f>
        <v>-5</v>
      </c>
      <c r="D132" s="293" t="s">
        <v>503</v>
      </c>
      <c r="E132" s="95" t="s">
        <v>475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 t="s">
        <v>476</v>
      </c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 t="s">
        <v>477</v>
      </c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20</v>
      </c>
    </row>
    <row r="140" spans="1:7" x14ac:dyDescent="0.3">
      <c r="A140" s="5" t="s">
        <v>35</v>
      </c>
      <c r="B140" s="132"/>
      <c r="C140" s="133"/>
      <c r="D140" s="134">
        <f>D139/(COUNT(B121:C138)*2)</f>
        <v>0.55555555555555558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33.75" x14ac:dyDescent="0.35">
      <c r="A143" s="260" t="s">
        <v>403</v>
      </c>
      <c r="B143" s="130">
        <v>2</v>
      </c>
      <c r="C143" s="136" t="str">
        <f>IF(B143=0, -10, "0")</f>
        <v>0</v>
      </c>
      <c r="D143" s="220" t="s">
        <v>478</v>
      </c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53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0.75714285714285712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43227</v>
      </c>
      <c r="B161" s="124"/>
      <c r="C161" s="135"/>
      <c r="D161" s="127"/>
    </row>
    <row r="162" spans="1:7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 t="s">
        <v>479</v>
      </c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12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 t="s">
        <v>480</v>
      </c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16.25" x14ac:dyDescent="0.35">
      <c r="A181" s="260" t="s">
        <v>375</v>
      </c>
      <c r="B181" s="130">
        <v>0</v>
      </c>
      <c r="C181" s="136">
        <f>IF(B181=0, -10, "0")</f>
        <v>-10</v>
      </c>
      <c r="D181" s="220" t="s">
        <v>482</v>
      </c>
      <c r="E181" s="116" t="s">
        <v>481</v>
      </c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>
        <v>2</v>
      </c>
      <c r="C186" s="136" t="str">
        <f>IF(B186=0, -10, "0")</f>
        <v>0</v>
      </c>
      <c r="D186" s="294" t="s">
        <v>483</v>
      </c>
      <c r="E186" s="94"/>
      <c r="F186" s="204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3</v>
      </c>
      <c r="F200" s="283">
        <f>COUNTA('A1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36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0.72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48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0.77419354838709675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43227</v>
      </c>
      <c r="B208" s="124"/>
      <c r="C208" s="135"/>
      <c r="D208" s="124"/>
    </row>
    <row r="209" spans="1:7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 t="s">
        <v>505</v>
      </c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33" x14ac:dyDescent="0.3">
      <c r="A218" s="10" t="s">
        <v>142</v>
      </c>
      <c r="B218" s="130">
        <v>1</v>
      </c>
      <c r="C218" s="130"/>
      <c r="D218" s="138" t="s">
        <v>507</v>
      </c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1.75" customHeight="1" x14ac:dyDescent="0.3">
      <c r="A228" s="4" t="s">
        <v>173</v>
      </c>
      <c r="B228" s="130">
        <v>2</v>
      </c>
      <c r="C228" s="136"/>
      <c r="E228" s="94"/>
      <c r="F228" s="204"/>
    </row>
    <row r="229" spans="1:7" ht="39.75" customHeight="1" x14ac:dyDescent="0.3">
      <c r="A229" s="70" t="s">
        <v>160</v>
      </c>
      <c r="B229" s="130">
        <v>1</v>
      </c>
      <c r="C229" s="136"/>
      <c r="D229" s="113" t="s">
        <v>537</v>
      </c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0.25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236.25" customHeight="1" x14ac:dyDescent="0.3">
      <c r="A238" s="209" t="s">
        <v>66</v>
      </c>
      <c r="B238" s="130">
        <v>1</v>
      </c>
      <c r="C238" s="150" t="str">
        <f>IF(B238=0, -5, "0")</f>
        <v>0</v>
      </c>
      <c r="D238" s="294" t="s">
        <v>539</v>
      </c>
      <c r="E238" s="95"/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1</v>
      </c>
      <c r="C243" s="131"/>
      <c r="D243" s="217" t="s">
        <v>508</v>
      </c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31</v>
      </c>
    </row>
    <row r="245" spans="1:7" x14ac:dyDescent="0.3">
      <c r="A245" s="5" t="s">
        <v>35</v>
      </c>
      <c r="B245" s="132"/>
      <c r="C245" s="133"/>
      <c r="D245" s="134">
        <f>D244/(COUNT(B226:C243)*2)</f>
        <v>0.91176470588235292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1</v>
      </c>
      <c r="C248" s="130"/>
      <c r="D248" s="137" t="s">
        <v>509</v>
      </c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0.4</v>
      </c>
      <c r="E261" s="282">
        <f>COUNTIF('A1 Exploitation'!F212:F260,"ok")</f>
        <v>2</v>
      </c>
      <c r="F261" s="283">
        <f>COUNTA('A1 Exploitation'!F212:F260)</f>
        <v>5</v>
      </c>
    </row>
    <row r="262" spans="1:7" x14ac:dyDescent="0.3">
      <c r="A262" s="5" t="s">
        <v>36</v>
      </c>
      <c r="B262" s="5"/>
      <c r="C262" s="5"/>
      <c r="D262" s="5">
        <f>SUM(B248:C255,B257:C261)</f>
        <v>24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0.92307692307692313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74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0.92500000000000004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43227</v>
      </c>
      <c r="B269" s="124"/>
      <c r="C269" s="135"/>
      <c r="D269" s="124"/>
      <c r="F269" s="206"/>
      <c r="G269" s="214"/>
    </row>
    <row r="270" spans="1:7" s="16" customForma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ht="33" x14ac:dyDescent="0.3">
      <c r="A273" s="222" t="s">
        <v>364</v>
      </c>
      <c r="B273" s="130">
        <v>1</v>
      </c>
      <c r="C273" s="150"/>
      <c r="D273" s="95" t="s">
        <v>484</v>
      </c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3" x14ac:dyDescent="0.3">
      <c r="A279" s="10" t="s">
        <v>174</v>
      </c>
      <c r="B279" s="130">
        <v>1</v>
      </c>
      <c r="C279" s="130"/>
      <c r="D279" s="116" t="s">
        <v>485</v>
      </c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 t="s">
        <v>413</v>
      </c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0.90909090909090906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" customHeight="1" x14ac:dyDescent="0.3">
      <c r="A289" s="211" t="s">
        <v>372</v>
      </c>
      <c r="B289" s="130">
        <v>1</v>
      </c>
      <c r="C289" s="131"/>
      <c r="D289" s="214" t="s">
        <v>486</v>
      </c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66" x14ac:dyDescent="0.3">
      <c r="A293" s="70" t="s">
        <v>136</v>
      </c>
      <c r="B293" s="130">
        <v>0</v>
      </c>
      <c r="C293" s="130"/>
      <c r="D293" s="156" t="s">
        <v>491</v>
      </c>
      <c r="E293" s="116" t="s">
        <v>492</v>
      </c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47.25" customHeight="1" x14ac:dyDescent="0.3">
      <c r="A297" s="270" t="s">
        <v>388</v>
      </c>
      <c r="B297" s="130">
        <v>1</v>
      </c>
      <c r="C297" s="136" t="str">
        <f>IF(B297=0, -10, "0")</f>
        <v>0</v>
      </c>
      <c r="D297" s="156" t="s">
        <v>487</v>
      </c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ht="66" x14ac:dyDescent="0.3">
      <c r="A302" s="209" t="s">
        <v>157</v>
      </c>
      <c r="B302" s="130">
        <v>1</v>
      </c>
      <c r="C302" s="150" t="str">
        <f>IF(B302=0, -5, "0")</f>
        <v>0</v>
      </c>
      <c r="D302" s="165" t="s">
        <v>502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1</v>
      </c>
      <c r="C304" s="150" t="str">
        <f>IF(B304=0, -5, "0")</f>
        <v>0</v>
      </c>
      <c r="D304" s="165" t="s">
        <v>488</v>
      </c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1</v>
      </c>
      <c r="C313" s="140"/>
      <c r="D313" s="281">
        <f>IFERROR(E313/F313,"N.A")</f>
        <v>0.33333333333333331</v>
      </c>
      <c r="E313" s="282">
        <f>COUNTIF('A1 Exploitation'!F273:F312,"ok")</f>
        <v>1</v>
      </c>
      <c r="F313" s="283">
        <f>COUNTA('A1 Exploitation'!F273:F312)</f>
        <v>3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33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0.82499999999999996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53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0.85483870967741937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43227</v>
      </c>
      <c r="B321" s="124"/>
      <c r="C321" s="135"/>
      <c r="D321" s="127"/>
    </row>
    <row r="322" spans="1:7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ht="33" x14ac:dyDescent="0.3">
      <c r="A330" s="9" t="s">
        <v>48</v>
      </c>
      <c r="B330" s="130">
        <v>1</v>
      </c>
      <c r="C330" s="130"/>
      <c r="D330" s="138" t="s">
        <v>510</v>
      </c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15</v>
      </c>
    </row>
    <row r="334" spans="1:7" x14ac:dyDescent="0.3">
      <c r="A334" s="5" t="s">
        <v>35</v>
      </c>
      <c r="B334" s="132"/>
      <c r="C334" s="133"/>
      <c r="D334" s="134">
        <f>D333/(COUNT(B325:C332)*2)</f>
        <v>0.9375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66" x14ac:dyDescent="0.3">
      <c r="A338" s="70" t="s">
        <v>320</v>
      </c>
      <c r="B338" s="130">
        <v>1</v>
      </c>
      <c r="C338" s="130"/>
      <c r="D338" s="95" t="s">
        <v>511</v>
      </c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1</v>
      </c>
      <c r="C351" s="150"/>
      <c r="D351" s="300" t="s">
        <v>512</v>
      </c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30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45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0.9375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43227</v>
      </c>
      <c r="B361" s="124"/>
      <c r="C361" s="135"/>
      <c r="D361" s="124"/>
    </row>
    <row r="362" spans="1:7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ht="33" x14ac:dyDescent="0.3">
      <c r="A365" s="70" t="s">
        <v>99</v>
      </c>
      <c r="B365" s="130">
        <v>1</v>
      </c>
      <c r="C365" s="130"/>
      <c r="D365" s="113" t="s">
        <v>538</v>
      </c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57" customHeight="1" x14ac:dyDescent="0.3">
      <c r="A372" s="70" t="s">
        <v>262</v>
      </c>
      <c r="B372" s="130">
        <v>1</v>
      </c>
      <c r="C372" s="131"/>
      <c r="D372" s="149" t="s">
        <v>513</v>
      </c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14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0.875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528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ht="49.5" x14ac:dyDescent="0.3">
      <c r="A381" s="8" t="s">
        <v>101</v>
      </c>
      <c r="B381" s="130">
        <v>0</v>
      </c>
      <c r="C381" s="130">
        <f>IF(B381=0, -5, "0")</f>
        <v>-5</v>
      </c>
      <c r="D381" s="149" t="s">
        <v>529</v>
      </c>
      <c r="E381" s="95" t="s">
        <v>530</v>
      </c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1</v>
      </c>
      <c r="C386" s="130"/>
      <c r="D386" s="281">
        <f>IFERROR(E386/F386,"N.A")</f>
        <v>0.5</v>
      </c>
      <c r="E386" s="282">
        <f>COUNTIF('A1 Exploitation'!F365:F385,"ok")</f>
        <v>1</v>
      </c>
      <c r="F386" s="283">
        <f>COUNTA('A1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9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0.45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0.63888888888888884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43227</v>
      </c>
      <c r="B394" s="124"/>
      <c r="C394" s="135"/>
      <c r="D394" s="127"/>
      <c r="G394" s="127"/>
    </row>
    <row r="395" spans="1:7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 t="s">
        <v>514</v>
      </c>
      <c r="E404" s="94" t="s">
        <v>515</v>
      </c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14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0.875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ht="66" x14ac:dyDescent="0.3">
      <c r="A412" s="4" t="s">
        <v>225</v>
      </c>
      <c r="B412" s="130">
        <v>0</v>
      </c>
      <c r="C412" s="130"/>
      <c r="D412" s="95" t="s">
        <v>516</v>
      </c>
      <c r="E412" s="95" t="s">
        <v>517</v>
      </c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ht="39" customHeight="1" x14ac:dyDescent="0.3">
      <c r="A438" s="10" t="s">
        <v>392</v>
      </c>
      <c r="B438" s="130">
        <v>1</v>
      </c>
      <c r="C438" s="150" t="str">
        <f>IF(B438=0, -5, "0")</f>
        <v>0</v>
      </c>
      <c r="D438" s="129" t="s">
        <v>535</v>
      </c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>
        <f>IFERROR(E439/F439,"N.A")</f>
        <v>0</v>
      </c>
      <c r="E439" s="282">
        <f>COUNTIF('A1 Exploitation'!F398:F438,"ok")</f>
        <v>0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15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0.9375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51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0.94444444444444442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43227</v>
      </c>
      <c r="B447" s="124"/>
      <c r="C447" s="135"/>
      <c r="D447" s="124"/>
    </row>
    <row r="448" spans="1:7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3" x14ac:dyDescent="0.3">
      <c r="A462" s="70" t="s">
        <v>243</v>
      </c>
      <c r="B462" s="130">
        <v>1</v>
      </c>
      <c r="C462" s="130"/>
      <c r="D462" s="95" t="s">
        <v>518</v>
      </c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27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0.9642857142857143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39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0.97499999999999998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43227</v>
      </c>
      <c r="B484" s="124"/>
      <c r="C484" s="135"/>
      <c r="D484" s="124"/>
    </row>
    <row r="485" spans="1:7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3.7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43227</v>
      </c>
      <c r="B506" s="124"/>
      <c r="C506" s="135"/>
      <c r="D506" s="124"/>
    </row>
    <row r="507" spans="1:7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x14ac:dyDescent="0.3">
      <c r="A508" s="310"/>
      <c r="B508" s="41" t="s">
        <v>34</v>
      </c>
      <c r="C508" s="41" t="s">
        <v>33</v>
      </c>
      <c r="D508" s="353"/>
      <c r="E508" s="312"/>
      <c r="F508" s="312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43227</v>
      </c>
      <c r="B517" s="124"/>
      <c r="C517" s="135"/>
      <c r="D517" s="124"/>
    </row>
    <row r="518" spans="1:7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x14ac:dyDescent="0.3">
      <c r="A519" s="310"/>
      <c r="B519" s="41" t="s">
        <v>34</v>
      </c>
      <c r="C519" s="41" t="s">
        <v>33</v>
      </c>
      <c r="D519" s="353"/>
      <c r="E519" s="312"/>
      <c r="F519" s="312"/>
    </row>
    <row r="520" spans="1:7" x14ac:dyDescent="0.3">
      <c r="A520" s="4" t="s">
        <v>9</v>
      </c>
      <c r="B520" s="130" t="s">
        <v>32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1</v>
      </c>
      <c r="C522" s="130"/>
      <c r="D522" s="95" t="s">
        <v>493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 t="s">
        <v>32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1</v>
      </c>
      <c r="C532" s="140"/>
      <c r="D532" s="281">
        <f>IFERROR(E532/F532,"N.A")</f>
        <v>0.33333333333333331</v>
      </c>
      <c r="E532" s="282">
        <f>COUNTIF('A1 Exploitation'!F520:F531,"ok")</f>
        <v>1</v>
      </c>
      <c r="F532" s="283">
        <f>COUNTA('A1 Exploitation'!F520:F532)</f>
        <v>3</v>
      </c>
    </row>
    <row r="533" spans="1:7" x14ac:dyDescent="0.3">
      <c r="A533" s="5" t="s">
        <v>36</v>
      </c>
      <c r="B533" s="5"/>
      <c r="C533" s="5"/>
      <c r="D533" s="5">
        <f>SUM(B520:C532)</f>
        <v>14</v>
      </c>
    </row>
    <row r="534" spans="1:7" x14ac:dyDescent="0.3">
      <c r="A534" s="5" t="s">
        <v>35</v>
      </c>
      <c r="B534" s="132"/>
      <c r="C534" s="133"/>
      <c r="D534" s="134">
        <f>D533/(COUNT(B520:C532)*2)</f>
        <v>0.875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43227</v>
      </c>
      <c r="B537" s="124"/>
      <c r="C537" s="135"/>
      <c r="D537" s="124"/>
      <c r="G537" s="127"/>
    </row>
    <row r="538" spans="1:7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x14ac:dyDescent="0.3">
      <c r="A539" s="310"/>
      <c r="B539" s="41" t="s">
        <v>34</v>
      </c>
      <c r="C539" s="41" t="s">
        <v>33</v>
      </c>
      <c r="D539" s="353"/>
      <c r="E539" s="312"/>
      <c r="F539" s="312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0.73589743589743606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533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0.87953795379537958</v>
      </c>
    </row>
  </sheetData>
  <sheetProtection algorithmName="SHA-512" hashValue="chFelFIHhUfkB1RzxCwFdYaZYrCV/Xqme5a1ZWVoEAh+aI0vREPwkWdVrgC+CGzFaFmv3tt15HBh94XDxg68OA==" saltValue="0i3J8D/rGwFOMxFxVIn3Ug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6" orientation="portrait" r:id="rId1"/>
  <rowBreaks count="6" manualBreakCount="6">
    <brk id="85" max="6" man="1"/>
    <brk id="159" max="6" man="1"/>
    <brk id="246" max="6" man="1"/>
    <brk id="267" max="6" man="1"/>
    <brk id="357" max="6" man="1"/>
    <brk id="458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zoomScale="90" zoomScaleNormal="90" zoomScaleSheetLayoutView="90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'A2 Exploitation'!A8:F8</f>
        <v>HM Gabes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 t="str">
        <f>'A2 Exploitation'!B9:F9</f>
        <v>M. Dia Mechlaoui-Dr Mejed Heni - M. Souheil Draoui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 t="str">
        <f>'A2 Exploitation'!B10:F10</f>
        <v>Chefs rayons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'A2 Exploitation'!B11:F11</f>
        <v>43227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0.87916666666666665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3" x14ac:dyDescent="0.3">
      <c r="A19" s="17" t="s">
        <v>81</v>
      </c>
      <c r="B19" s="94">
        <v>0</v>
      </c>
      <c r="C19" s="94"/>
      <c r="D19" s="95" t="s">
        <v>519</v>
      </c>
      <c r="E19" s="95" t="s">
        <v>432</v>
      </c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50">
        <f>SUM(B17:C21)</f>
        <v>8</v>
      </c>
    </row>
    <row r="23" spans="1:7" x14ac:dyDescent="0.3">
      <c r="A23" s="336" t="s">
        <v>295</v>
      </c>
      <c r="B23" s="337"/>
      <c r="C23" s="338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14</v>
      </c>
    </row>
    <row r="34" spans="1:7" x14ac:dyDescent="0.3">
      <c r="A34" s="336" t="s">
        <v>295</v>
      </c>
      <c r="B34" s="337"/>
      <c r="C34" s="33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10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ht="49.5" x14ac:dyDescent="0.3">
      <c r="A50" s="17" t="s">
        <v>84</v>
      </c>
      <c r="B50" s="94">
        <v>2</v>
      </c>
      <c r="C50" s="94"/>
      <c r="D50" s="95" t="s">
        <v>531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12</v>
      </c>
    </row>
    <row r="53" spans="1:7" x14ac:dyDescent="0.3">
      <c r="A53" s="336" t="s">
        <v>295</v>
      </c>
      <c r="B53" s="337"/>
      <c r="C53" s="33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>
        <v>0</v>
      </c>
      <c r="C56" s="120">
        <f>IF(B56=0, -5, "0")</f>
        <v>-5</v>
      </c>
      <c r="D56" s="95" t="s">
        <v>520</v>
      </c>
      <c r="E56" s="94" t="s">
        <v>435</v>
      </c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1</v>
      </c>
      <c r="C59" s="94"/>
      <c r="D59" s="95" t="s">
        <v>521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522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6</v>
      </c>
    </row>
    <row r="64" spans="1:7" x14ac:dyDescent="0.3">
      <c r="A64" s="336" t="s">
        <v>295</v>
      </c>
      <c r="B64" s="337"/>
      <c r="C64" s="338"/>
      <c r="D64" s="33">
        <f>D63/(COUNT(B56:C62)*2)</f>
        <v>0.375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2</v>
      </c>
      <c r="C71" s="101"/>
      <c r="D71" s="103" t="s">
        <v>527</v>
      </c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33.75" x14ac:dyDescent="0.35">
      <c r="A77" s="46" t="s">
        <v>285</v>
      </c>
      <c r="B77" s="100">
        <v>1</v>
      </c>
      <c r="C77" s="120" t="str">
        <f>IF(B77=0, -5, "0")</f>
        <v>0</v>
      </c>
      <c r="D77" s="95" t="s">
        <v>524</v>
      </c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525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33</v>
      </c>
    </row>
    <row r="85" spans="1:7" x14ac:dyDescent="0.3">
      <c r="A85" s="336" t="s">
        <v>295</v>
      </c>
      <c r="B85" s="337"/>
      <c r="C85" s="338"/>
      <c r="D85" s="33">
        <f>D84/(COUNT(B67:C83)*2)</f>
        <v>0.97058823529411764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 t="s">
        <v>494</v>
      </c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66" x14ac:dyDescent="0.3">
      <c r="A95" s="20" t="s">
        <v>165</v>
      </c>
      <c r="B95" s="110">
        <v>1</v>
      </c>
      <c r="C95" s="94"/>
      <c r="D95" s="95" t="s">
        <v>501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 t="s">
        <v>495</v>
      </c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496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27</v>
      </c>
    </row>
    <row r="103" spans="1:7" x14ac:dyDescent="0.3">
      <c r="A103" s="336" t="s">
        <v>295</v>
      </c>
      <c r="B103" s="337"/>
      <c r="C103" s="338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526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0</v>
      </c>
      <c r="C130" s="120">
        <f>IF(B130=0, -5, "0")</f>
        <v>-5</v>
      </c>
      <c r="D130" s="95" t="s">
        <v>532</v>
      </c>
      <c r="E130" s="95" t="s">
        <v>536</v>
      </c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15</v>
      </c>
    </row>
    <row r="134" spans="1:7" x14ac:dyDescent="0.3">
      <c r="A134" s="336" t="s">
        <v>295</v>
      </c>
      <c r="B134" s="337"/>
      <c r="C134" s="338"/>
      <c r="D134" s="32">
        <f>D133/(COUNT(B122:C132)*2)</f>
        <v>0.625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1</v>
      </c>
      <c r="C147" s="95"/>
      <c r="D147" s="98" t="s">
        <v>497</v>
      </c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23</v>
      </c>
    </row>
    <row r="150" spans="1:7" x14ac:dyDescent="0.3">
      <c r="A150" s="336" t="s">
        <v>295</v>
      </c>
      <c r="B150" s="337"/>
      <c r="C150" s="338"/>
      <c r="D150" s="33">
        <f>D149/(COUNT(B137:C148)*2)</f>
        <v>0.95833333333333337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1</v>
      </c>
      <c r="C158" s="94"/>
      <c r="D158" s="129" t="s">
        <v>498</v>
      </c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50">
        <f>SUM(B153:C160)</f>
        <v>15</v>
      </c>
    </row>
    <row r="162" spans="1:7" x14ac:dyDescent="0.3">
      <c r="A162" s="336" t="s">
        <v>295</v>
      </c>
      <c r="B162" s="337"/>
      <c r="C162" s="338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33.75" x14ac:dyDescent="0.35">
      <c r="A165" s="40" t="s">
        <v>286</v>
      </c>
      <c r="B165" s="94">
        <v>1</v>
      </c>
      <c r="C165" s="120" t="str">
        <f>IF(B165=0, -5, "0")</f>
        <v>0</v>
      </c>
      <c r="D165" s="95" t="s">
        <v>499</v>
      </c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7</v>
      </c>
    </row>
    <row r="170" spans="1:7" x14ac:dyDescent="0.3">
      <c r="A170" s="336" t="s">
        <v>295</v>
      </c>
      <c r="B170" s="337"/>
      <c r="C170" s="338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8</v>
      </c>
    </row>
    <row r="178" spans="1:7" x14ac:dyDescent="0.3">
      <c r="A178" s="336" t="s">
        <v>295</v>
      </c>
      <c r="B178" s="337"/>
      <c r="C178" s="33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ht="33" x14ac:dyDescent="0.3">
      <c r="A181" s="44" t="s">
        <v>315</v>
      </c>
      <c r="B181" s="94">
        <v>1</v>
      </c>
      <c r="C181" s="94"/>
      <c r="D181" s="95" t="s">
        <v>500</v>
      </c>
      <c r="E181" s="95"/>
      <c r="F181" s="94"/>
    </row>
    <row r="182" spans="1:7" ht="66" x14ac:dyDescent="0.3">
      <c r="A182" s="52" t="s">
        <v>220</v>
      </c>
      <c r="B182" s="94">
        <v>0</v>
      </c>
      <c r="C182" s="94"/>
      <c r="D182" s="95" t="s">
        <v>489</v>
      </c>
      <c r="E182" s="69" t="s">
        <v>490</v>
      </c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7</v>
      </c>
    </row>
    <row r="187" spans="1:7" x14ac:dyDescent="0.3">
      <c r="A187" s="336" t="s">
        <v>295</v>
      </c>
      <c r="B187" s="337"/>
      <c r="C187" s="338"/>
      <c r="D187" s="33">
        <f>D186/(COUNT(B181:C185)*2)</f>
        <v>0.7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4</v>
      </c>
    </row>
    <row r="195" spans="1:6" x14ac:dyDescent="0.3">
      <c r="A195" s="336" t="s">
        <v>295</v>
      </c>
      <c r="B195" s="337"/>
      <c r="C195" s="338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301">
        <f>E197/F197</f>
        <v>0.6</v>
      </c>
      <c r="E197" s="287">
        <f>COUNTIF('A1 Technique'!F17:F193,"ok")</f>
        <v>9</v>
      </c>
      <c r="F197" s="288">
        <f>COUNTA('A1 Technique'!F17:F193)</f>
        <v>15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0.87916666666666665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50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HM Gabes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A8" sqref="A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str">
        <f>'A3 Exploitation'!A8:F8</f>
        <v>HM Gabes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'A3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'A3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'A3 Exploitation'!B11:F11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92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91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91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91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91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91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91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91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91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92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91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91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91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COUNTIF('A2 Technique'!F17:F193,"ok")</f>
        <v>0</v>
      </c>
      <c r="F197" s="28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C1" sqref="C1:C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29"/>
      <c r="E1" s="329"/>
      <c r="F1" s="329"/>
      <c r="G1" s="329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0" t="s">
        <v>179</v>
      </c>
      <c r="B7" s="330"/>
      <c r="C7" s="330"/>
      <c r="D7" s="330"/>
      <c r="E7" s="330"/>
      <c r="F7" s="330"/>
      <c r="G7" s="125"/>
    </row>
    <row r="8" spans="1:7" ht="29.25" x14ac:dyDescent="0.45">
      <c r="A8" s="331" t="str">
        <f>'Page de garde'!D18</f>
        <v>HM Gabes</v>
      </c>
      <c r="B8" s="331"/>
      <c r="C8" s="331"/>
      <c r="D8" s="331"/>
      <c r="E8" s="331"/>
      <c r="F8" s="331"/>
      <c r="G8" s="125"/>
    </row>
    <row r="9" spans="1:7" ht="24" x14ac:dyDescent="0.45">
      <c r="A9" s="14" t="s">
        <v>42</v>
      </c>
      <c r="B9" s="332"/>
      <c r="C9" s="332"/>
      <c r="D9" s="332"/>
      <c r="E9" s="332"/>
      <c r="F9" s="332"/>
      <c r="G9" s="125"/>
    </row>
    <row r="10" spans="1:7" ht="24" x14ac:dyDescent="0.45">
      <c r="A10" s="15" t="s">
        <v>44</v>
      </c>
      <c r="B10" s="333"/>
      <c r="C10" s="333"/>
      <c r="D10" s="333"/>
      <c r="E10" s="333"/>
      <c r="F10" s="333"/>
      <c r="G10" s="125"/>
    </row>
    <row r="11" spans="1:7" ht="24" x14ac:dyDescent="0.45">
      <c r="A11" s="14" t="s">
        <v>43</v>
      </c>
      <c r="B11" s="328"/>
      <c r="C11" s="328"/>
      <c r="D11" s="328"/>
      <c r="E11" s="328"/>
      <c r="F11" s="328"/>
      <c r="G11" s="125"/>
    </row>
    <row r="12" spans="1:7" ht="24" x14ac:dyDescent="0.45">
      <c r="A12" s="14" t="s">
        <v>239</v>
      </c>
      <c r="B12" s="326">
        <f>D549</f>
        <v>0</v>
      </c>
      <c r="C12" s="326"/>
      <c r="D12" s="326"/>
      <c r="E12" s="326"/>
      <c r="F12" s="326"/>
      <c r="G12" s="125"/>
    </row>
    <row r="13" spans="1:7" ht="22.5" x14ac:dyDescent="0.45">
      <c r="D13" s="327"/>
      <c r="E13" s="327"/>
      <c r="F13" s="327"/>
      <c r="G13" s="327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0" t="s">
        <v>30</v>
      </c>
      <c r="B17" s="311" t="s">
        <v>31</v>
      </c>
      <c r="C17" s="311"/>
      <c r="D17" s="311" t="s">
        <v>46</v>
      </c>
      <c r="E17" s="312" t="s">
        <v>310</v>
      </c>
      <c r="F17" s="312" t="s">
        <v>358</v>
      </c>
    </row>
    <row r="18" spans="1:8" ht="16.5" customHeight="1" x14ac:dyDescent="0.3">
      <c r="A18" s="310"/>
      <c r="B18" s="41" t="s">
        <v>34</v>
      </c>
      <c r="C18" s="41" t="s">
        <v>33</v>
      </c>
      <c r="D18" s="311"/>
      <c r="E18" s="312"/>
      <c r="F18" s="312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0" t="s">
        <v>379</v>
      </c>
      <c r="B38" s="321"/>
      <c r="C38" s="321"/>
      <c r="D38" s="321"/>
      <c r="E38" s="321"/>
      <c r="F38" s="322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0" t="s">
        <v>30</v>
      </c>
      <c r="B50" s="311" t="s">
        <v>31</v>
      </c>
      <c r="C50" s="311"/>
      <c r="D50" s="311" t="s">
        <v>46</v>
      </c>
      <c r="E50" s="312" t="s">
        <v>310</v>
      </c>
      <c r="F50" s="312" t="s">
        <v>360</v>
      </c>
      <c r="G50" s="127"/>
    </row>
    <row r="51" spans="1:7" ht="16.5" customHeight="1" x14ac:dyDescent="0.3">
      <c r="A51" s="310"/>
      <c r="B51" s="41" t="s">
        <v>34</v>
      </c>
      <c r="C51" s="41" t="s">
        <v>33</v>
      </c>
      <c r="D51" s="311"/>
      <c r="E51" s="312"/>
      <c r="F51" s="312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0" t="s">
        <v>379</v>
      </c>
      <c r="B94" s="321"/>
      <c r="C94" s="321"/>
      <c r="D94" s="321"/>
      <c r="E94" s="321"/>
      <c r="F94" s="322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0" t="s">
        <v>30</v>
      </c>
      <c r="B107" s="311" t="s">
        <v>31</v>
      </c>
      <c r="C107" s="311"/>
      <c r="D107" s="311" t="s">
        <v>46</v>
      </c>
      <c r="E107" s="312" t="s">
        <v>310</v>
      </c>
      <c r="F107" s="312" t="s">
        <v>360</v>
      </c>
    </row>
    <row r="108" spans="1:7" ht="16.5" customHeight="1" x14ac:dyDescent="0.3">
      <c r="A108" s="310"/>
      <c r="B108" s="41" t="s">
        <v>34</v>
      </c>
      <c r="C108" s="41" t="s">
        <v>33</v>
      </c>
      <c r="D108" s="311"/>
      <c r="E108" s="312"/>
      <c r="F108" s="312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3" t="s">
        <v>379</v>
      </c>
      <c r="B148" s="324"/>
      <c r="C148" s="324"/>
      <c r="D148" s="325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0" t="s">
        <v>30</v>
      </c>
      <c r="B162" s="311" t="s">
        <v>31</v>
      </c>
      <c r="C162" s="311"/>
      <c r="D162" s="311" t="s">
        <v>46</v>
      </c>
      <c r="E162" s="312" t="s">
        <v>310</v>
      </c>
      <c r="F162" s="312" t="s">
        <v>360</v>
      </c>
      <c r="G162" s="127"/>
    </row>
    <row r="163" spans="1:7" ht="16.5" customHeight="1" x14ac:dyDescent="0.3">
      <c r="A163" s="310"/>
      <c r="B163" s="41" t="s">
        <v>34</v>
      </c>
      <c r="C163" s="41" t="s">
        <v>33</v>
      </c>
      <c r="D163" s="311"/>
      <c r="E163" s="312"/>
      <c r="F163" s="312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16" t="s">
        <v>379</v>
      </c>
      <c r="B195" s="316"/>
      <c r="C195" s="316"/>
      <c r="D195" s="316"/>
      <c r="E195" s="316"/>
      <c r="F195" s="316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0" t="s">
        <v>30</v>
      </c>
      <c r="B209" s="311" t="s">
        <v>31</v>
      </c>
      <c r="C209" s="311"/>
      <c r="D209" s="311" t="s">
        <v>46</v>
      </c>
      <c r="E209" s="312" t="s">
        <v>310</v>
      </c>
      <c r="F209" s="312" t="s">
        <v>360</v>
      </c>
      <c r="G209" s="127"/>
    </row>
    <row r="210" spans="1:7" ht="16.5" customHeight="1" x14ac:dyDescent="0.3">
      <c r="A210" s="310"/>
      <c r="B210" s="41" t="s">
        <v>34</v>
      </c>
      <c r="C210" s="41" t="s">
        <v>33</v>
      </c>
      <c r="D210" s="311"/>
      <c r="E210" s="312"/>
      <c r="F210" s="312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16" t="s">
        <v>379</v>
      </c>
      <c r="B256" s="316"/>
      <c r="C256" s="316"/>
      <c r="D256" s="316"/>
      <c r="E256" s="316"/>
      <c r="F256" s="316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0" t="s">
        <v>30</v>
      </c>
      <c r="B270" s="311" t="s">
        <v>31</v>
      </c>
      <c r="C270" s="311"/>
      <c r="D270" s="311" t="s">
        <v>46</v>
      </c>
      <c r="E270" s="312" t="s">
        <v>310</v>
      </c>
      <c r="F270" s="312" t="s">
        <v>360</v>
      </c>
      <c r="G270" s="214"/>
    </row>
    <row r="271" spans="1:7" s="16" customFormat="1" ht="16.5" customHeight="1" x14ac:dyDescent="0.3">
      <c r="A271" s="310"/>
      <c r="B271" s="41" t="s">
        <v>34</v>
      </c>
      <c r="C271" s="41" t="s">
        <v>33</v>
      </c>
      <c r="D271" s="311"/>
      <c r="E271" s="312"/>
      <c r="F271" s="312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17" t="s">
        <v>396</v>
      </c>
      <c r="B308" s="318"/>
      <c r="C308" s="318"/>
      <c r="D308" s="318"/>
      <c r="E308" s="318"/>
      <c r="F308" s="319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0" t="s">
        <v>30</v>
      </c>
      <c r="B322" s="311" t="s">
        <v>31</v>
      </c>
      <c r="C322" s="311"/>
      <c r="D322" s="311" t="s">
        <v>46</v>
      </c>
      <c r="E322" s="312" t="s">
        <v>310</v>
      </c>
      <c r="F322" s="312" t="s">
        <v>360</v>
      </c>
      <c r="G322" s="127"/>
    </row>
    <row r="323" spans="1:7" ht="16.5" customHeight="1" x14ac:dyDescent="0.3">
      <c r="A323" s="310"/>
      <c r="B323" s="41" t="s">
        <v>34</v>
      </c>
      <c r="C323" s="41" t="s">
        <v>33</v>
      </c>
      <c r="D323" s="311"/>
      <c r="E323" s="312"/>
      <c r="F323" s="312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17" t="s">
        <v>379</v>
      </c>
      <c r="B349" s="318"/>
      <c r="C349" s="318"/>
      <c r="D349" s="318"/>
      <c r="E349" s="318"/>
      <c r="F349" s="318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0" t="s">
        <v>30</v>
      </c>
      <c r="B362" s="311" t="s">
        <v>31</v>
      </c>
      <c r="C362" s="311"/>
      <c r="D362" s="311" t="s">
        <v>46</v>
      </c>
      <c r="E362" s="312" t="s">
        <v>310</v>
      </c>
      <c r="F362" s="312" t="s">
        <v>360</v>
      </c>
      <c r="G362" s="127"/>
    </row>
    <row r="363" spans="1:7" ht="16.5" customHeight="1" x14ac:dyDescent="0.3">
      <c r="A363" s="310"/>
      <c r="B363" s="41" t="s">
        <v>34</v>
      </c>
      <c r="C363" s="41" t="s">
        <v>33</v>
      </c>
      <c r="D363" s="311"/>
      <c r="E363" s="312"/>
      <c r="F363" s="312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16" t="s">
        <v>379</v>
      </c>
      <c r="B383" s="316"/>
      <c r="C383" s="316"/>
      <c r="D383" s="316"/>
      <c r="E383" s="316"/>
      <c r="F383" s="316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0" t="s">
        <v>30</v>
      </c>
      <c r="B395" s="311" t="s">
        <v>31</v>
      </c>
      <c r="C395" s="311"/>
      <c r="D395" s="311" t="s">
        <v>46</v>
      </c>
      <c r="E395" s="312" t="s">
        <v>310</v>
      </c>
      <c r="F395" s="312" t="s">
        <v>360</v>
      </c>
      <c r="G395" s="127"/>
    </row>
    <row r="396" spans="1:7" ht="16.5" customHeight="1" x14ac:dyDescent="0.3">
      <c r="A396" s="310"/>
      <c r="B396" s="41" t="s">
        <v>34</v>
      </c>
      <c r="C396" s="41" t="s">
        <v>33</v>
      </c>
      <c r="D396" s="311"/>
      <c r="E396" s="312"/>
      <c r="F396" s="312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16" t="s">
        <v>379</v>
      </c>
      <c r="B435" s="316"/>
      <c r="C435" s="316"/>
      <c r="D435" s="316"/>
      <c r="E435" s="316"/>
      <c r="F435" s="316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0" t="s">
        <v>30</v>
      </c>
      <c r="B448" s="311" t="s">
        <v>31</v>
      </c>
      <c r="C448" s="311"/>
      <c r="D448" s="311" t="s">
        <v>46</v>
      </c>
      <c r="E448" s="312" t="s">
        <v>310</v>
      </c>
      <c r="F448" s="312" t="s">
        <v>360</v>
      </c>
      <c r="G448" s="127"/>
    </row>
    <row r="449" spans="1:6" ht="16.5" customHeight="1" x14ac:dyDescent="0.3">
      <c r="A449" s="310"/>
      <c r="B449" s="41" t="s">
        <v>34</v>
      </c>
      <c r="C449" s="41" t="s">
        <v>33</v>
      </c>
      <c r="D449" s="311"/>
      <c r="E449" s="312"/>
      <c r="F449" s="312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3" t="s">
        <v>379</v>
      </c>
      <c r="B471" s="314"/>
      <c r="C471" s="314"/>
      <c r="D471" s="314"/>
      <c r="E471" s="314"/>
      <c r="F471" s="314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IFERROR(E475/F475,"N.A")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15" t="s">
        <v>367</v>
      </c>
      <c r="B483" s="315"/>
      <c r="C483" s="315"/>
      <c r="D483" s="315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0" t="s">
        <v>30</v>
      </c>
      <c r="B485" s="311" t="s">
        <v>31</v>
      </c>
      <c r="C485" s="311"/>
      <c r="D485" s="311" t="s">
        <v>46</v>
      </c>
      <c r="E485" s="312" t="s">
        <v>310</v>
      </c>
      <c r="F485" s="312" t="s">
        <v>360</v>
      </c>
      <c r="G485" s="127"/>
    </row>
    <row r="486" spans="1:7" ht="16.5" customHeight="1" x14ac:dyDescent="0.3">
      <c r="A486" s="310"/>
      <c r="B486" s="41" t="s">
        <v>34</v>
      </c>
      <c r="C486" s="41" t="s">
        <v>33</v>
      </c>
      <c r="D486" s="311"/>
      <c r="E486" s="312"/>
      <c r="F486" s="312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0" t="s">
        <v>30</v>
      </c>
      <c r="B507" s="311" t="s">
        <v>31</v>
      </c>
      <c r="C507" s="311"/>
      <c r="D507" s="311" t="s">
        <v>46</v>
      </c>
      <c r="E507" s="312" t="s">
        <v>310</v>
      </c>
      <c r="F507" s="312" t="s">
        <v>360</v>
      </c>
      <c r="G507" s="127"/>
    </row>
    <row r="508" spans="1:7" ht="16.5" customHeight="1" x14ac:dyDescent="0.3">
      <c r="A508" s="310"/>
      <c r="B508" s="41" t="s">
        <v>34</v>
      </c>
      <c r="C508" s="41" t="s">
        <v>33</v>
      </c>
      <c r="D508" s="311"/>
      <c r="E508" s="312"/>
      <c r="F508" s="312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0" t="s">
        <v>30</v>
      </c>
      <c r="B518" s="311" t="s">
        <v>31</v>
      </c>
      <c r="C518" s="311"/>
      <c r="D518" s="311" t="s">
        <v>46</v>
      </c>
      <c r="E518" s="312" t="s">
        <v>310</v>
      </c>
      <c r="F518" s="312" t="s">
        <v>360</v>
      </c>
      <c r="G518" s="127"/>
    </row>
    <row r="519" spans="1:7" ht="16.5" customHeight="1" x14ac:dyDescent="0.3">
      <c r="A519" s="310"/>
      <c r="B519" s="41" t="s">
        <v>34</v>
      </c>
      <c r="C519" s="41" t="s">
        <v>33</v>
      </c>
      <c r="D519" s="311"/>
      <c r="E519" s="312"/>
      <c r="F519" s="312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90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0" t="s">
        <v>30</v>
      </c>
      <c r="B538" s="311" t="s">
        <v>31</v>
      </c>
      <c r="C538" s="311"/>
      <c r="D538" s="311" t="s">
        <v>46</v>
      </c>
      <c r="E538" s="312" t="s">
        <v>310</v>
      </c>
      <c r="F538" s="312" t="s">
        <v>360</v>
      </c>
      <c r="G538" s="127"/>
    </row>
    <row r="539" spans="1:7" ht="16.5" customHeight="1" x14ac:dyDescent="0.3">
      <c r="A539" s="310"/>
      <c r="B539" s="41" t="s">
        <v>34</v>
      </c>
      <c r="C539" s="41" t="s">
        <v>33</v>
      </c>
      <c r="D539" s="311"/>
      <c r="E539" s="312"/>
      <c r="F539" s="312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B11" sqref="B11:F11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29"/>
      <c r="E1" s="329"/>
      <c r="F1" s="329"/>
      <c r="G1" s="329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0" t="s">
        <v>50</v>
      </c>
      <c r="B6" s="350"/>
      <c r="C6" s="350"/>
      <c r="D6" s="350"/>
      <c r="E6" s="350"/>
      <c r="F6" s="350"/>
      <c r="G6" s="125"/>
    </row>
    <row r="7" spans="1:7" s="12" customFormat="1" ht="21.75" customHeight="1" x14ac:dyDescent="0.45">
      <c r="A7" s="331" t="e">
        <f>#REF!</f>
        <v>#REF!</v>
      </c>
      <c r="B7" s="331"/>
      <c r="C7" s="331"/>
      <c r="D7" s="331"/>
      <c r="E7" s="331"/>
      <c r="F7" s="331"/>
      <c r="G7" s="125"/>
    </row>
    <row r="8" spans="1:7" s="12" customFormat="1" ht="24" x14ac:dyDescent="0.45">
      <c r="A8" s="14" t="s">
        <v>42</v>
      </c>
      <c r="B8" s="351">
        <f>'A4 Exploitation'!B9:F9</f>
        <v>0</v>
      </c>
      <c r="C8" s="351"/>
      <c r="D8" s="351"/>
      <c r="E8" s="351"/>
      <c r="F8" s="351"/>
      <c r="G8" s="125"/>
    </row>
    <row r="9" spans="1:7" s="12" customFormat="1" ht="24" x14ac:dyDescent="0.45">
      <c r="A9" s="15" t="s">
        <v>44</v>
      </c>
      <c r="B9" s="352">
        <f>'A4 Exploitation'!B10:F10</f>
        <v>0</v>
      </c>
      <c r="C9" s="352"/>
      <c r="D9" s="352"/>
      <c r="E9" s="352"/>
      <c r="F9" s="352"/>
      <c r="G9" s="125"/>
    </row>
    <row r="10" spans="1:7" s="12" customFormat="1" ht="24" x14ac:dyDescent="0.45">
      <c r="A10" s="14" t="s">
        <v>43</v>
      </c>
      <c r="B10" s="349">
        <f>'A4 Exploitation'!A8:F8</f>
        <v>0</v>
      </c>
      <c r="C10" s="349"/>
      <c r="D10" s="349"/>
      <c r="E10" s="349"/>
      <c r="F10" s="349"/>
      <c r="G10" s="125"/>
    </row>
    <row r="11" spans="1:7" s="12" customFormat="1" ht="24" x14ac:dyDescent="0.45">
      <c r="A11" s="14" t="s">
        <v>294</v>
      </c>
      <c r="B11" s="348">
        <f>D199</f>
        <v>0</v>
      </c>
      <c r="C11" s="348"/>
      <c r="D11" s="348"/>
      <c r="E11" s="348"/>
      <c r="F11" s="348"/>
      <c r="G11" s="125"/>
    </row>
    <row r="12" spans="1:7" s="12" customFormat="1" ht="22.5" x14ac:dyDescent="0.45">
      <c r="A12" s="11"/>
      <c r="D12" s="327"/>
      <c r="E12" s="327"/>
      <c r="F12" s="327"/>
      <c r="G12" s="327"/>
    </row>
    <row r="13" spans="1:7" s="12" customFormat="1" ht="11.25" customHeight="1" x14ac:dyDescent="0.3">
      <c r="A13" s="310" t="s">
        <v>30</v>
      </c>
      <c r="B13" s="311" t="s">
        <v>31</v>
      </c>
      <c r="C13" s="311"/>
      <c r="D13" s="311" t="s">
        <v>46</v>
      </c>
      <c r="E13" s="311" t="s">
        <v>190</v>
      </c>
      <c r="F13" s="311" t="s">
        <v>191</v>
      </c>
      <c r="G13" s="112"/>
    </row>
    <row r="14" spans="1:7" s="12" customFormat="1" ht="12.75" customHeight="1" x14ac:dyDescent="0.3">
      <c r="A14" s="310"/>
      <c r="B14" s="34" t="s">
        <v>34</v>
      </c>
      <c r="C14" s="34" t="s">
        <v>33</v>
      </c>
      <c r="D14" s="311"/>
      <c r="E14" s="311"/>
      <c r="F14" s="311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3" t="s">
        <v>0</v>
      </c>
      <c r="B16" s="344"/>
      <c r="C16" s="344"/>
      <c r="D16" s="344"/>
      <c r="E16" s="344"/>
      <c r="F16" s="344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5" t="s">
        <v>36</v>
      </c>
      <c r="B22" s="341"/>
      <c r="C22" s="342"/>
      <c r="D22" s="245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4" t="s">
        <v>4</v>
      </c>
      <c r="B25" s="335"/>
      <c r="C25" s="335"/>
      <c r="D25" s="335"/>
      <c r="E25" s="335"/>
      <c r="F25" s="33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4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4" t="s">
        <v>219</v>
      </c>
      <c r="B36" s="335"/>
      <c r="C36" s="335"/>
      <c r="D36" s="335"/>
      <c r="E36" s="335"/>
      <c r="F36" s="33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4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4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4" t="s">
        <v>8</v>
      </c>
      <c r="B55" s="335"/>
      <c r="C55" s="335"/>
      <c r="D55" s="335"/>
      <c r="E55" s="335"/>
      <c r="F55" s="33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4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4" t="s">
        <v>130</v>
      </c>
      <c r="B66" s="335"/>
      <c r="C66" s="335"/>
      <c r="D66" s="335"/>
      <c r="E66" s="335"/>
      <c r="F66" s="33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4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4" t="s">
        <v>211</v>
      </c>
      <c r="B87" s="335"/>
      <c r="C87" s="335"/>
      <c r="D87" s="335"/>
      <c r="E87" s="335"/>
      <c r="F87" s="33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4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4" t="s">
        <v>212</v>
      </c>
      <c r="B106" s="335"/>
      <c r="C106" s="335"/>
      <c r="D106" s="335"/>
      <c r="E106" s="335"/>
      <c r="F106" s="33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4" t="s">
        <v>185</v>
      </c>
      <c r="B121" s="335"/>
      <c r="C121" s="335"/>
      <c r="D121" s="335"/>
      <c r="E121" s="335"/>
      <c r="F121" s="33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4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4" t="s">
        <v>71</v>
      </c>
      <c r="B136" s="335"/>
      <c r="C136" s="335"/>
      <c r="D136" s="335"/>
      <c r="E136" s="335"/>
      <c r="F136" s="33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4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4" t="s">
        <v>217</v>
      </c>
      <c r="B152" s="335"/>
      <c r="C152" s="335"/>
      <c r="D152" s="335"/>
      <c r="E152" s="335"/>
      <c r="F152" s="33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1"/>
      <c r="C161" s="342"/>
      <c r="D161" s="245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4" t="s">
        <v>77</v>
      </c>
      <c r="B164" s="335"/>
      <c r="C164" s="335"/>
      <c r="D164" s="335"/>
      <c r="E164" s="335"/>
      <c r="F164" s="33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4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39" t="s">
        <v>17</v>
      </c>
      <c r="B172" s="340"/>
      <c r="C172" s="340"/>
      <c r="D172" s="340"/>
      <c r="E172" s="340"/>
      <c r="F172" s="340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4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4" t="s">
        <v>78</v>
      </c>
      <c r="B180" s="335"/>
      <c r="C180" s="335"/>
      <c r="D180" s="335"/>
      <c r="E180" s="335"/>
      <c r="F180" s="33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4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4" t="s">
        <v>216</v>
      </c>
      <c r="B189" s="335"/>
      <c r="C189" s="335"/>
      <c r="D189" s="335"/>
      <c r="E189" s="335"/>
      <c r="F189" s="33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86" t="e">
        <f>E197*100/F197</f>
        <v>#DIV/0!</v>
      </c>
      <c r="E197" s="287">
        <f>COUNTIF('A3 Technique'!F17:F193,"ok")</f>
        <v>0</v>
      </c>
      <c r="F197" s="28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2018-05-24T13:41:51Z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