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Zarzis\2018\11\"/>
    </mc:Choice>
  </mc:AlternateContent>
  <bookViews>
    <workbookView xWindow="0" yWindow="0" windowWidth="15345" windowHeight="403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97" i="35" l="1"/>
  <c r="D476" i="43"/>
  <c r="D444" i="43"/>
  <c r="F532" i="43"/>
  <c r="F543" i="43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D133" i="32" s="1"/>
  <c r="D134" i="32" s="1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D512" i="31" s="1"/>
  <c r="B512" i="31" s="1"/>
  <c r="D513" i="31" s="1"/>
  <c r="D514" i="31" s="1"/>
  <c r="B154" i="29" s="1"/>
  <c r="A506" i="31"/>
  <c r="F498" i="31"/>
  <c r="E498" i="31"/>
  <c r="D498" i="3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A361" i="31"/>
  <c r="F353" i="31"/>
  <c r="D353" i="31" s="1"/>
  <c r="B353" i="31" s="1"/>
  <c r="E353" i="3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D285" i="31" s="1"/>
  <c r="D286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D117" i="31"/>
  <c r="D118" i="31" s="1"/>
  <c r="C115" i="3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 s="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D149" i="25"/>
  <c r="D150" i="25" s="1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D63" i="25" s="1"/>
  <c r="D64" i="25" s="1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B543" i="33" s="1"/>
  <c r="C542" i="33"/>
  <c r="A537" i="33"/>
  <c r="F532" i="33"/>
  <c r="D532" i="33" s="1"/>
  <c r="B532" i="33" s="1"/>
  <c r="E532" i="33"/>
  <c r="C530" i="33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D417" i="33" s="1"/>
  <c r="D418" i="33" s="1"/>
  <c r="C405" i="33"/>
  <c r="D406" i="33" s="1"/>
  <c r="D407" i="33" s="1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D313" i="33" s="1"/>
  <c r="B313" i="33" s="1"/>
  <c r="E313" i="33"/>
  <c r="C304" i="33"/>
  <c r="C302" i="33"/>
  <c r="C297" i="33"/>
  <c r="C295" i="33"/>
  <c r="C294" i="33"/>
  <c r="C291" i="33"/>
  <c r="C282" i="33"/>
  <c r="C278" i="33"/>
  <c r="A269" i="33"/>
  <c r="F261" i="33"/>
  <c r="D261" i="33" s="1"/>
  <c r="B261" i="33" s="1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D200" i="33" s="1"/>
  <c r="B200" i="33" s="1"/>
  <c r="E200" i="33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D532" i="43"/>
  <c r="B532" i="43" s="1"/>
  <c r="E532" i="43"/>
  <c r="C530" i="43"/>
  <c r="C528" i="43"/>
  <c r="A517" i="43"/>
  <c r="F512" i="43"/>
  <c r="E512" i="43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D117" i="43"/>
  <c r="D118" i="43" s="1"/>
  <c r="C115" i="43"/>
  <c r="A106" i="43"/>
  <c r="F99" i="43"/>
  <c r="E99" i="43"/>
  <c r="D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D161" i="37" s="1"/>
  <c r="D162" i="37" s="1"/>
  <c r="C155" i="37"/>
  <c r="C145" i="37"/>
  <c r="C144" i="37"/>
  <c r="C138" i="37"/>
  <c r="C132" i="37"/>
  <c r="C130" i="37"/>
  <c r="C128" i="37"/>
  <c r="C127" i="37"/>
  <c r="C116" i="37"/>
  <c r="C115" i="37"/>
  <c r="D118" i="37" s="1"/>
  <c r="D119" i="37" s="1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D500" i="36"/>
  <c r="B498" i="36"/>
  <c r="D499" i="36" s="1"/>
  <c r="C490" i="36"/>
  <c r="D493" i="36" s="1"/>
  <c r="D494" i="36" s="1"/>
  <c r="A484" i="36"/>
  <c r="B476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D387" i="36" s="1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B313" i="36"/>
  <c r="C304" i="36"/>
  <c r="C302" i="36"/>
  <c r="C297" i="36"/>
  <c r="C295" i="36"/>
  <c r="C294" i="36"/>
  <c r="C291" i="36"/>
  <c r="C282" i="36"/>
  <c r="C278" i="36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262" i="33" l="1"/>
  <c r="D426" i="43"/>
  <c r="D427" i="43" s="1"/>
  <c r="D439" i="43"/>
  <c r="B439" i="43" s="1"/>
  <c r="D440" i="43" s="1"/>
  <c r="D99" i="33"/>
  <c r="B99" i="33" s="1"/>
  <c r="D139" i="33"/>
  <c r="D140" i="33" s="1"/>
  <c r="D544" i="33"/>
  <c r="D133" i="25"/>
  <c r="D134" i="25" s="1"/>
  <c r="D161" i="25"/>
  <c r="D162" i="25" s="1"/>
  <c r="D201" i="31"/>
  <c r="D202" i="31" s="1"/>
  <c r="D373" i="31"/>
  <c r="D374" i="31" s="1"/>
  <c r="D532" i="31"/>
  <c r="B532" i="31" s="1"/>
  <c r="D533" i="31" s="1"/>
  <c r="D534" i="31" s="1"/>
  <c r="B164" i="29" s="1"/>
  <c r="D543" i="31"/>
  <c r="B543" i="31" s="1"/>
  <c r="D285" i="36"/>
  <c r="D286" i="36" s="1"/>
  <c r="D149" i="37"/>
  <c r="D150" i="37" s="1"/>
  <c r="D261" i="43"/>
  <c r="D417" i="43"/>
  <c r="D418" i="43" s="1"/>
  <c r="D512" i="43"/>
  <c r="B512" i="43" s="1"/>
  <c r="D513" i="43" s="1"/>
  <c r="D514" i="43" s="1"/>
  <c r="B152" i="29" s="1"/>
  <c r="D84" i="25"/>
  <c r="D85" i="25" s="1"/>
  <c r="D197" i="25"/>
  <c r="D139" i="31"/>
  <c r="D140" i="31" s="1"/>
  <c r="D153" i="31"/>
  <c r="B153" i="31" s="1"/>
  <c r="D154" i="31" s="1"/>
  <c r="D222" i="31"/>
  <c r="D223" i="31" s="1"/>
  <c r="D426" i="31"/>
  <c r="D427" i="31" s="1"/>
  <c r="D161" i="32"/>
  <c r="D162" i="32" s="1"/>
  <c r="D533" i="33"/>
  <c r="D534" i="33" s="1"/>
  <c r="B163" i="29" s="1"/>
  <c r="D373" i="36"/>
  <c r="D374" i="36" s="1"/>
  <c r="D406" i="36"/>
  <c r="D407" i="36" s="1"/>
  <c r="D533" i="36"/>
  <c r="D534" i="36" s="1"/>
  <c r="B161" i="29" s="1"/>
  <c r="D544" i="36"/>
  <c r="D222" i="43"/>
  <c r="D223" i="43" s="1"/>
  <c r="D41" i="33"/>
  <c r="D547" i="33" s="1"/>
  <c r="B45" i="29" s="1"/>
  <c r="D84" i="33"/>
  <c r="D201" i="33"/>
  <c r="D202" i="33" s="1"/>
  <c r="D426" i="33"/>
  <c r="D427" i="33" s="1"/>
  <c r="D417" i="31"/>
  <c r="D418" i="31" s="1"/>
  <c r="D102" i="32"/>
  <c r="D103" i="32" s="1"/>
  <c r="D118" i="32"/>
  <c r="D119" i="32" s="1"/>
  <c r="D149" i="32"/>
  <c r="D150" i="32" s="1"/>
  <c r="D149" i="35"/>
  <c r="D150" i="35" s="1"/>
  <c r="D133" i="35"/>
  <c r="D134" i="35" s="1"/>
  <c r="D118" i="35"/>
  <c r="D119" i="35" s="1"/>
  <c r="D102" i="35"/>
  <c r="D103" i="35" s="1"/>
  <c r="D84" i="35"/>
  <c r="D85" i="35" s="1"/>
  <c r="D63" i="35"/>
  <c r="D64" i="35" s="1"/>
  <c r="D533" i="43"/>
  <c r="D534" i="43" s="1"/>
  <c r="B162" i="29" s="1"/>
  <c r="D543" i="43"/>
  <c r="B543" i="43" s="1"/>
  <c r="D544" i="43" s="1"/>
  <c r="D502" i="43"/>
  <c r="D503" i="43" s="1"/>
  <c r="B143" i="29" s="1"/>
  <c r="D406" i="43"/>
  <c r="D407" i="43" s="1"/>
  <c r="D386" i="43"/>
  <c r="B386" i="43" s="1"/>
  <c r="D387" i="43" s="1"/>
  <c r="D244" i="43"/>
  <c r="D245" i="43" s="1"/>
  <c r="D201" i="43"/>
  <c r="D202" i="43" s="1"/>
  <c r="D154" i="43"/>
  <c r="D155" i="43" s="1"/>
  <c r="D139" i="43"/>
  <c r="D140" i="43" s="1"/>
  <c r="D133" i="37"/>
  <c r="D134" i="37" s="1"/>
  <c r="D102" i="37"/>
  <c r="D103" i="37" s="1"/>
  <c r="D63" i="37"/>
  <c r="D64" i="37" s="1"/>
  <c r="D440" i="36"/>
  <c r="D441" i="36" s="1"/>
  <c r="D426" i="36"/>
  <c r="D427" i="36" s="1"/>
  <c r="D390" i="36"/>
  <c r="D391" i="36" s="1"/>
  <c r="B115" i="29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84" i="36"/>
  <c r="D42" i="36"/>
  <c r="D43" i="36" s="1"/>
  <c r="D45" i="31"/>
  <c r="D46" i="31" s="1"/>
  <c r="B55" i="29" s="1"/>
  <c r="D43" i="31"/>
  <c r="D195" i="35"/>
  <c r="D478" i="36"/>
  <c r="D480" i="36"/>
  <c r="D481" i="36" s="1"/>
  <c r="B133" i="29" s="1"/>
  <c r="D263" i="33"/>
  <c r="D477" i="33"/>
  <c r="D204" i="31"/>
  <c r="D205" i="31" s="1"/>
  <c r="B82" i="29" s="1"/>
  <c r="D173" i="31"/>
  <c r="D262" i="31"/>
  <c r="B65" i="29"/>
  <c r="B41" i="33"/>
  <c r="D42" i="33" s="1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44" i="31"/>
  <c r="D502" i="33"/>
  <c r="D503" i="33" s="1"/>
  <c r="B144" i="29" s="1"/>
  <c r="D500" i="33"/>
  <c r="D262" i="36"/>
  <c r="D173" i="43"/>
  <c r="D314" i="43"/>
  <c r="D354" i="43"/>
  <c r="D388" i="36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73" i="43"/>
  <c r="D374" i="43" s="1"/>
  <c r="D154" i="33"/>
  <c r="D244" i="33"/>
  <c r="D245" i="33" s="1"/>
  <c r="D285" i="33"/>
  <c r="D286" i="33" s="1"/>
  <c r="D353" i="33"/>
  <c r="B353" i="33" s="1"/>
  <c r="D440" i="33"/>
  <c r="D195" i="25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47" i="43" l="1"/>
  <c r="B44" i="29" s="1"/>
  <c r="D157" i="31"/>
  <c r="D158" i="31" s="1"/>
  <c r="B73" i="29" s="1"/>
  <c r="D155" i="31"/>
  <c r="D204" i="43"/>
  <c r="D205" i="43" s="1"/>
  <c r="B80" i="29" s="1"/>
  <c r="D547" i="31"/>
  <c r="B46" i="29" s="1"/>
  <c r="D265" i="33"/>
  <c r="D266" i="33" s="1"/>
  <c r="B90" i="29" s="1"/>
  <c r="D157" i="43"/>
  <c r="D158" i="43" s="1"/>
  <c r="B71" i="29" s="1"/>
  <c r="D443" i="36"/>
  <c r="D444" i="36" s="1"/>
  <c r="B124" i="29" s="1"/>
  <c r="D357" i="36"/>
  <c r="D358" i="36" s="1"/>
  <c r="B106" i="29" s="1"/>
  <c r="D315" i="36"/>
  <c r="D102" i="36"/>
  <c r="D103" i="36" s="1"/>
  <c r="B61" i="29" s="1"/>
  <c r="D8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<sst xmlns="http://schemas.openxmlformats.org/spreadsheetml/2006/main" count="3962" uniqueCount="468">
  <si>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</si>
  <si>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</si>
  <si>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</si>
  <si>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</si>
  <si>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</si>
  <si>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</si>
  <si>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</si>
  <si>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</si>
  <si>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</si>
  <si>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</si>
  <si>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</si>
  <si>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</si>
  <si>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</si>
  <si>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</si>
  <si>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</si>
  <si>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</si>
  <si>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</si>
  <si>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</si>
  <si>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</si>
  <si>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</si>
  <si>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</si>
  <si>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</si>
  <si>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</si>
  <si>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</si>
  <si>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</si>
  <si>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</si>
  <si>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</si>
  <si>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</si>
  <si>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</si>
  <si>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</si>
  <si>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</si>
  <si>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</si>
  <si>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</si>
  <si>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</si>
  <si>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</si>
  <si>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</si>
  <si>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</si>
  <si>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</si>
  <si>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</si>
  <si>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</si>
  <si>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</si>
  <si>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</si>
  <si>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</si>
  <si>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</si>
  <si>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</si>
  <si>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</si>
  <si>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</si>
  <si>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</si>
  <si>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</si>
  <si>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</si>
  <si>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</si>
  <si>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</si>
  <si>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</si>
  <si>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</si>
  <si>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</si>
  <si>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</si>
  <si>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</si>
  <si>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</si>
  <si>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</si>
  <si>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</si>
  <si>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</si>
  <si>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</si>
  <si>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</si>
  <si>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</si>
  <si>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</si>
  <si>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</si>
  <si>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</si>
  <si>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</si>
  <si>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</si>
  <si>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</si>
  <si>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</si>
  <si>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</si>
  <si>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</si>
  <si>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</si>
  <si>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</si>
  <si>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</si>
  <si>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</si>
  <si>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</si>
  <si>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</si>
  <si>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</si>
  <si>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</si>
  <si>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</si>
  <si>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</si>
  <si>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</si>
  <si>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</si>
  <si>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</si>
  <si>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</si>
  <si>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</si>
  <si>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</si>
  <si>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</si>
  <si>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</si>
  <si>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</si>
  <si>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</si>
  <si>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</si>
  <si>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</si>
  <si>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</si>
  <si>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</si>
  <si>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</si>
  <si>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</si>
  <si>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</si>
  <si>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</si>
  <si>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</si>
  <si>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</si>
  <si>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</si>
  <si>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</si>
  <si>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</si>
  <si>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</si>
  <si>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</si>
  <si>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</si>
  <si>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</si>
  <si>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</si>
  <si>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</si>
  <si>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</si>
  <si>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</si>
  <si>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</si>
  <si>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</si>
  <si>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</si>
  <si>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</si>
  <si>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</si>
  <si>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</si>
  <si>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</si>
  <si>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</si>
  <si>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</si>
  <si>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</si>
  <si>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</si>
  <si>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</si>
  <si>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</si>
  <si>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</si>
  <si>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</si>
  <si>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</si>
  <si>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</si>
  <si>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</si>
  <si>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</si>
  <si>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</si>
  <si>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</si>
  <si>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</si>
  <si>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</si>
  <si>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</si>
  <si>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</si>
  <si>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</si>
  <si>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</si>
  <si>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</si>
  <si>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</si>
  <si>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</si>
  <si>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</si>
  <si>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</si>
  <si>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</si>
  <si>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</si>
  <si>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</si>
  <si>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</si>
  <si>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</si>
  <si>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</si>
  <si>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</si>
  <si>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</si>
  <si>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</si>
  <si>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</si>
  <si>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</si>
  <si>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</si>
  <si>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</si>
  <si>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</si>
  <si>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</si>
  <si>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</si>
  <si>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</si>
  <si>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</si>
  <si>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</si>
  <si>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</si>
  <si>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</si>
  <si>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</si>
  <si>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</si>
  <si>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</si>
  <si>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</si>
  <si>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</si>
  <si>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</si>
  <si>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</si>
  <si>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</si>
  <si>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</si>
  <si>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</si>
  <si>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</si>
  <si>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</si>
  <si>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</si>
  <si>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</si>
  <si>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</si>
  <si>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</si>
  <si>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</si>
  <si>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</si>
  <si>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</si>
  <si>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</si>
  <si>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</si>
  <si>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</si>
  <si>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</si>
  <si>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</si>
  <si>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</si>
  <si>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</si>
  <si>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</si>
  <si>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</si>
  <si>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</si>
  <si>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</si>
  <si>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</si>
  <si>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</si>
  <si>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</si>
  <si>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</si>
  <si>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</si>
  <si>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</si>
  <si>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</si>
  <si>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</si>
  <si>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</si>
  <si>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</si>
  <si>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</si>
  <si>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</si>
  <si>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</si>
  <si>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</si>
  <si>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</si>
  <si>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</si>
  <si>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</si>
  <si>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</si>
  <si>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</si>
  <si>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</si>
  <si>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</si>
  <si>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</si>
  <si>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</si>
  <si>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</si>
  <si>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</si>
  <si>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</si>
  <si>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</si>
  <si>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</si>
  <si>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</si>
  <si>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</si>
  <si>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</si>
  <si>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</si>
  <si>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</si>
  <si>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</si>
  <si>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</si>
  <si>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</si>
  <si>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</si>
  <si>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</si>
  <si>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</si>
  <si>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</si>
  <si>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</si>
  <si>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</si>
  <si>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</si>
  <si>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</si>
  <si>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</si>
  <si>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</si>
  <si>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</si>
  <si>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</si>
  <si>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</si>
  <si>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</si>
  <si>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</si>
  <si>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</si>
  <si>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</si>
  <si>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</si>
  <si>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</si>
  <si>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</si>
  <si>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</si>
  <si>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</si>
  <si>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</si>
  <si>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</si>
  <si>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</si>
  <si>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</si>
  <si>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</si>
  <si>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</si>
  <si>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</si>
  <si>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</si>
  <si>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</si>
  <si>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</si>
  <si>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</si>
  <si>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</si>
  <si>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</si>
  <si>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</si>
  <si>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</si>
  <si>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</si>
  <si>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</si>
  <si>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</si>
  <si>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</si>
  <si>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</si>
  <si>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</si>
  <si>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</si>
  <si>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</si>
  <si>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</si>
  <si>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</si>
  <si>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</si>
  <si>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</si>
  <si>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</si>
  <si>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</si>
  <si>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</si>
  <si>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</si>
  <si>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</si>
  <si>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</si>
  <si>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</si>
  <si>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</si>
  <si>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</si>
  <si>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</si>
  <si>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</si>
  <si>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</si>
  <si>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</si>
  <si>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</si>
  <si>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</si>
  <si>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</si>
  <si>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</si>
  <si>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</si>
  <si>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</si>
  <si>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</si>
  <si>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</si>
  <si>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</si>
  <si>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</si>
  <si>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</si>
  <si>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</si>
  <si>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</si>
  <si>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</si>
  <si>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</si>
  <si>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</si>
  <si>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</si>
  <si>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</si>
  <si>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</si>
  <si>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</si>
  <si>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</si>
  <si>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</si>
  <si>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</si>
  <si>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</si>
  <si>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</si>
  <si>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</si>
  <si>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</si>
  <si>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</si>
  <si>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</si>
  <si>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</si>
  <si>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</si>
  <si>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</si>
  <si>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</si>
  <si>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</si>
  <si>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</si>
  <si>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</si>
  <si>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</si>
  <si>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</si>
  <si>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</si>
  <si>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</si>
  <si>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</si>
  <si>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</si>
  <si>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</si>
  <si>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</si>
  <si>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</si>
  <si>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</si>
  <si>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</si>
  <si>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</si>
  <si>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</si>
  <si>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</si>
  <si>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</si>
  <si>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</si>
  <si>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</si>
  <si>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</si>
  <si>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</si>
  <si>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</si>
  <si>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</si>
  <si>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</si>
  <si>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</si>
  <si>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</si>
  <si>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</si>
  <si>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</si>
  <si>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</si>
  <si>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</si>
  <si>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</si>
  <si>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</si>
  <si>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</si>
  <si>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</si>
  <si>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</si>
  <si>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</si>
  <si>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</si>
  <si>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</si>
  <si>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</si>
  <si>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</si>
  <si>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</si>
  <si>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</si>
  <si>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</si>
  <si>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</si>
  <si>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</si>
  <si>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</si>
  <si>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</si>
  <si>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</si>
  <si>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</si>
  <si>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</si>
  <si>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</si>
  <si>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</si>
  <si>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</si>
  <si>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</si>
  <si>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</si>
  <si>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</si>
  <si>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</si>
  <si>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</si>
  <si>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</si>
  <si>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</si>
  <si>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</si>
  <si>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</si>
  <si>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</si>
  <si>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</si>
  <si>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</si>
  <si>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</si>
  <si>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</si>
  <si>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</si>
  <si>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</si>
  <si>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</si>
  <si>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</si>
  <si>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</si>
  <si>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</si>
  <si>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</si>
  <si>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</si>
  <si>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</si>
  <si>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</si>
  <si>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</si>
  <si>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</si>
  <si>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Dr Hatem KARAA</t>
  </si>
  <si>
    <t>Responsable du magasin</t>
  </si>
  <si>
    <t>Zarzis</t>
  </si>
  <si>
    <t>Renforcer les opérations de nettoyage du voisinage du monte charge</t>
  </si>
  <si>
    <t>Renforcer le triage des tomates, abricots, poivrons, …</t>
  </si>
  <si>
    <t>Pas de contrôle à la thermosonde de la température à cœur d'un produit en chambre froide</t>
  </si>
  <si>
    <t>Renforcer les opérations de nettoyage du linéaire</t>
  </si>
  <si>
    <t>renforcer les opérations de nettoyage de la zone d'emballage du sucre</t>
  </si>
  <si>
    <t>Renforcer lesopérations de dépoussièrage des linéaires</t>
  </si>
  <si>
    <t>Pésence de produits épices et saveur (hrouss 200 g lot 12/7) dont les mentions obligatoires d'étiquetage (composition) sont rayées au stylo</t>
  </si>
  <si>
    <t xml:space="preserve">Dépassement des DLUO des articles suivants:
14 bocaux de shewing gum mentos white (19/04/2018)
</t>
  </si>
  <si>
    <t>Autocontrôle des températures arrêté au 15 mai 2018</t>
  </si>
  <si>
    <t>Assurer un suivi régulier des températures de stockage</t>
  </si>
  <si>
    <t>Présence de souillures au niveau du meuble surgelé</t>
  </si>
  <si>
    <t>Renforcer les opérations de nettoyage du meuble surgelé</t>
  </si>
  <si>
    <t>renforcer les opérations de nettoyage en dessous de l'élément surgelé au niveau de la réserve</t>
  </si>
  <si>
    <t>Dépassement de DLC des articles suivants:
01 danino nature (10/06/2018)
01 yaourt vanille vitalait (17/06/2018)
01 yaourt banane délice (18/06/2018)
01 yaourt vanille délice (19/06/2018)</t>
  </si>
  <si>
    <t>Mur de la zone retrait est sale</t>
  </si>
  <si>
    <t>ZARZIS</t>
  </si>
  <si>
    <t>Absence de protection de la zone de réception</t>
  </si>
  <si>
    <t>Sol de zone de vente est crevassé</t>
  </si>
  <si>
    <t>Afficheur du meuble froid yaourt non fonctionnel</t>
  </si>
  <si>
    <t>Meuble écaillé</t>
  </si>
  <si>
    <t>Distributeur à papier vide</t>
  </si>
  <si>
    <t>Présence d'une poubelle à pédale au rayon légumerie</t>
  </si>
  <si>
    <t>Sol de la réserve est crevassé</t>
  </si>
  <si>
    <t>M Dhia Mechlaoui</t>
  </si>
  <si>
    <t>Directeur magasin M. Monji Issa</t>
  </si>
  <si>
    <t>Stockage des fruits et légumes au niveau de la chambre froide PLS, absence de la zone casse / retour.</t>
  </si>
  <si>
    <t>L'armoire froide de stockage manquait de propreté.</t>
  </si>
  <si>
    <t>La fraîcheur des produits exposés était manquante.</t>
  </si>
  <si>
    <t>Les morceaux de potiron n'étaient pas étiquetés.</t>
  </si>
  <si>
    <t>Renforcer le nettoyage au niveau de la réserve.</t>
  </si>
  <si>
    <t>Les DF et DLC étaient illisibles pour deux unités de "cake, bolério". Renforcer le contrôle des produits exposés.</t>
  </si>
  <si>
    <t>Absence de la zone de casse/ retour au niveau de la CF positive.</t>
  </si>
  <si>
    <t>Les meubles de glaces étaient souillés.</t>
  </si>
  <si>
    <t>Assurer le suivi.</t>
  </si>
  <si>
    <t>L'autocontrôle de nettoyage n'était pas quotidien.</t>
  </si>
  <si>
    <t>Absence de papier essuie-mains.</t>
  </si>
  <si>
    <t>Absence d'un local poubelle.</t>
  </si>
  <si>
    <t>Fournir un thermomètre pour le rayon.</t>
  </si>
  <si>
    <t>Les présentoirs étaient usés.</t>
  </si>
  <si>
    <t>Le revêtement de la réserve était crevassé.</t>
  </si>
  <si>
    <t>Absence d'un système d'extraction.</t>
  </si>
  <si>
    <t>Installer un système d'extraction dans la réserve.</t>
  </si>
  <si>
    <t>Absence d'un local poubelles.</t>
  </si>
  <si>
    <t>Le linéaire des farines était souillé.</t>
  </si>
  <si>
    <t>Meuble négatif: présence de signes de décongélation pour certains paquets de "chevrettes décortiqués". Voir photos.</t>
  </si>
  <si>
    <t>Le réfrigérateur des produits pour animaux manquait de propreté.
Renforcer le nettoyage des meubles de yaourts.</t>
  </si>
  <si>
    <t>Prêter plus d'attention aux opérations de nettoyage des éléments de stockage.</t>
  </si>
  <si>
    <t>Absence de l'enregistrement des températures de la chaine du froid pour le meubles négatif et le réfrigérateur des produits pour animaux.</t>
  </si>
  <si>
    <t>Personnes externes à Carrefour (marchandise et intérimaire ) formées aux bonnes pratiques d'hygiène et disposant d'un dossier médical sur place avec bulletin d'analyses.</t>
  </si>
  <si>
    <t>Présence d'araignée au niveau des étagères de stockage dans la réserve.</t>
  </si>
  <si>
    <t>Les étagères de stockage dans la réserve étaient usées et rouillées.</t>
  </si>
  <si>
    <t>Absence du plan d'appâtage.</t>
  </si>
  <si>
    <t>Les DLC et DLUO des produits réceptionnés n'étaient pas enregistrés dans certaines fiches de contrôle à la réception.</t>
  </si>
  <si>
    <t>Certains casiers étaient rouillés.</t>
  </si>
  <si>
    <t>La propreté du monte-charges est insatisfaisante</t>
  </si>
  <si>
    <t>Zone de manipulation du sucre: le sol était souillé par les restes de sucre, renforcer le nettoyage après la manipulation du sucre.</t>
  </si>
  <si>
    <t>La porte de la réception manquait d'étanchéité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</si>
</sst>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0" borderId="1" xfId="0" applyFont="1" applyBorder="1" applyAlignment="1" applyProtection="1">
      <alignment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0.93333333333333335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3234080"/>
        <c:axId val="-373233536"/>
      </c:barChart>
      <c:catAx>
        <c:axId val="-37323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3233536"/>
        <c:crosses val="autoZero"/>
        <c:auto val="1"/>
        <c:lblAlgn val="ctr"/>
        <c:lblOffset val="100"/>
        <c:noMultiLvlLbl val="0"/>
      </c:catAx>
      <c:valAx>
        <c:axId val="-37323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323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174768"/>
        <c:axId val="-152167696"/>
      </c:barChart>
      <c:catAx>
        <c:axId val="-15217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167696"/>
        <c:crosses val="autoZero"/>
        <c:auto val="1"/>
        <c:lblAlgn val="ctr"/>
        <c:lblOffset val="100"/>
        <c:noMultiLvlLbl val="0"/>
      </c:catAx>
      <c:valAx>
        <c:axId val="-15216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17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163344"/>
        <c:axId val="-152159536"/>
      </c:barChart>
      <c:catAx>
        <c:axId val="-15216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159536"/>
        <c:crosses val="autoZero"/>
        <c:auto val="1"/>
        <c:lblAlgn val="ctr"/>
        <c:lblOffset val="100"/>
        <c:noMultiLvlLbl val="0"/>
      </c:catAx>
      <c:valAx>
        <c:axId val="-152159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16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161168"/>
        <c:axId val="-152160624"/>
      </c:barChart>
      <c:catAx>
        <c:axId val="-15216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160624"/>
        <c:crosses val="autoZero"/>
        <c:auto val="1"/>
        <c:lblAlgn val="ctr"/>
        <c:lblOffset val="100"/>
        <c:noMultiLvlLbl val="0"/>
      </c:catAx>
      <c:valAx>
        <c:axId val="-15216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16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907104"/>
        <c:axId val="-151902208"/>
      </c:barChart>
      <c:catAx>
        <c:axId val="-15190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902208"/>
        <c:crosses val="autoZero"/>
        <c:auto val="1"/>
        <c:lblAlgn val="ctr"/>
        <c:lblOffset val="100"/>
        <c:noMultiLvlLbl val="0"/>
      </c:catAx>
      <c:valAx>
        <c:axId val="-15190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9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907648"/>
        <c:axId val="-151911456"/>
      </c:barChart>
      <c:catAx>
        <c:axId val="-15190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911456"/>
        <c:crosses val="autoZero"/>
        <c:auto val="1"/>
        <c:lblAlgn val="ctr"/>
        <c:lblOffset val="100"/>
        <c:noMultiLvlLbl val="0"/>
      </c:catAx>
      <c:valAx>
        <c:axId val="-15191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90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0.84042553191489366</c:v>
                </c:pt>
                <c:pt idx="1">
                  <c:v>0.82978723404255317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909824"/>
        <c:axId val="-151906560"/>
      </c:barChart>
      <c:catAx>
        <c:axId val="-15190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906560"/>
        <c:crosses val="autoZero"/>
        <c:auto val="1"/>
        <c:lblAlgn val="ctr"/>
        <c:lblOffset val="100"/>
        <c:noMultiLvlLbl val="0"/>
      </c:catAx>
      <c:valAx>
        <c:axId val="-151906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90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0.76415094339622647</c:v>
                </c:pt>
                <c:pt idx="1">
                  <c:v>0.8616071428571429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903296"/>
        <c:axId val="-151908192"/>
      </c:barChart>
      <c:catAx>
        <c:axId val="-15190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908192"/>
        <c:crosses val="autoZero"/>
        <c:auto val="1"/>
        <c:lblAlgn val="ctr"/>
        <c:lblOffset val="100"/>
        <c:noMultiLvlLbl val="0"/>
      </c:catAx>
      <c:valAx>
        <c:axId val="-15190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90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0.80228823765556001</c:v>
                </c:pt>
                <c:pt idx="1">
                  <c:v>0.84569718844984809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51897856"/>
        <c:axId val="-151903840"/>
        <c:extLst xmlns:c16r2="http://schemas.microsoft.com/office/drawing/2015/06/chart"/>
      </c:barChart>
      <c:catAx>
        <c:axId val="-1518978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903840"/>
        <c:crosses val="autoZero"/>
        <c:auto val="1"/>
        <c:lblAlgn val="ctr"/>
        <c:lblOffset val="100"/>
        <c:noMultiLvlLbl val="0"/>
      </c:catAx>
      <c:valAx>
        <c:axId val="-1519038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89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</c:v>
                </c:pt>
                <c:pt idx="1">
                  <c:v>0.48958333333333326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51901664"/>
        <c:axId val="-151901120"/>
        <c:extLst xmlns:c16r2="http://schemas.microsoft.com/office/drawing/2015/06/chart"/>
      </c:barChart>
      <c:catAx>
        <c:axId val="-15190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901120"/>
        <c:crosses val="autoZero"/>
        <c:auto val="1"/>
        <c:lblAlgn val="ctr"/>
        <c:lblOffset val="100"/>
        <c:noMultiLvlLbl val="0"/>
      </c:catAx>
      <c:valAx>
        <c:axId val="-151901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90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3228096"/>
        <c:axId val="-373227008"/>
      </c:barChart>
      <c:catAx>
        <c:axId val="-3732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3227008"/>
        <c:crosses val="autoZero"/>
        <c:auto val="1"/>
        <c:lblAlgn val="ctr"/>
        <c:lblOffset val="100"/>
        <c:noMultiLvlLbl val="0"/>
      </c:catAx>
      <c:valAx>
        <c:axId val="-37322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322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1357008"/>
        <c:axId val="-221364080"/>
      </c:barChart>
      <c:catAx>
        <c:axId val="-22135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1364080"/>
        <c:crosses val="autoZero"/>
        <c:auto val="1"/>
        <c:lblAlgn val="ctr"/>
        <c:lblOffset val="100"/>
        <c:noMultiLvlLbl val="0"/>
      </c:catAx>
      <c:valAx>
        <c:axId val="-22136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135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1362992"/>
        <c:axId val="-221360816"/>
      </c:barChart>
      <c:catAx>
        <c:axId val="-22136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1360816"/>
        <c:crosses val="autoZero"/>
        <c:auto val="1"/>
        <c:lblAlgn val="ctr"/>
        <c:lblOffset val="100"/>
        <c:noMultiLvlLbl val="0"/>
      </c:catAx>
      <c:valAx>
        <c:axId val="-22136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136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8074800"/>
        <c:axId val="-152173136"/>
      </c:barChart>
      <c:catAx>
        <c:axId val="-37807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173136"/>
        <c:crosses val="autoZero"/>
        <c:auto val="1"/>
        <c:lblAlgn val="ctr"/>
        <c:lblOffset val="100"/>
        <c:noMultiLvlLbl val="0"/>
      </c:catAx>
      <c:valAx>
        <c:axId val="-15217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807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169872"/>
        <c:axId val="-152160080"/>
      </c:barChart>
      <c:catAx>
        <c:axId val="-15216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160080"/>
        <c:crosses val="autoZero"/>
        <c:auto val="1"/>
        <c:lblAlgn val="ctr"/>
        <c:lblOffset val="100"/>
        <c:noMultiLvlLbl val="0"/>
      </c:catAx>
      <c:valAx>
        <c:axId val="-152160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16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0.89130434782608692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166064"/>
        <c:axId val="-152165520"/>
      </c:barChart>
      <c:catAx>
        <c:axId val="-15216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165520"/>
        <c:crosses val="autoZero"/>
        <c:auto val="1"/>
        <c:lblAlgn val="ctr"/>
        <c:lblOffset val="100"/>
        <c:noMultiLvlLbl val="0"/>
      </c:catAx>
      <c:valAx>
        <c:axId val="-15216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16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0.36666666666666664</c:v>
                </c:pt>
                <c:pt idx="1">
                  <c:v>0.88235294117647056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174224"/>
        <c:axId val="-152169328"/>
      </c:barChart>
      <c:catAx>
        <c:axId val="-15217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169328"/>
        <c:crosses val="autoZero"/>
        <c:auto val="1"/>
        <c:lblAlgn val="ctr"/>
        <c:lblOffset val="100"/>
        <c:noMultiLvlLbl val="0"/>
      </c:catAx>
      <c:valAx>
        <c:axId val="-15216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17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0.71666666666666667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170416"/>
        <c:axId val="-152173680"/>
      </c:barChart>
      <c:catAx>
        <c:axId val="-15217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173680"/>
        <c:crosses val="autoZero"/>
        <c:auto val="1"/>
        <c:lblAlgn val="ctr"/>
        <c:lblOffset val="100"/>
        <c:noMultiLvlLbl val="0"/>
      </c:catAx>
      <c:valAx>
        <c:axId val="-15217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17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3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8" t="s">
        <v>407</v>
      </c>
      <c r="B18" s="318"/>
      <c r="C18" s="318"/>
      <c r="D18" s="319" t="s">
        <v>426</v>
      </c>
      <c r="E18" s="319"/>
      <c r="F18" s="319"/>
      <c r="G18" s="319"/>
      <c r="H18" s="319"/>
      <c r="I18" s="319"/>
      <c r="J18" s="319"/>
      <c r="K18" s="319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0" t="s">
        <v>324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4" t="s">
        <v>326</v>
      </c>
      <c r="C23" s="314"/>
      <c r="D23" s="61"/>
      <c r="E23" s="61"/>
      <c r="F23" s="61"/>
      <c r="G23" s="61"/>
      <c r="H23" s="61"/>
      <c r="I23" s="61"/>
      <c r="J23" s="60" t="str">
        <f>D18</f>
        <v>ZARZIS</v>
      </c>
    </row>
    <row r="24" spans="1:11" ht="33" customHeight="1" x14ac:dyDescent="0.25">
      <c r="A24" s="242" t="s">
        <v>327</v>
      </c>
      <c r="B24" s="313">
        <f>AVERAGE('A1 Exploitation'!D549,'A1 Technique'!D199)</f>
        <v>0.80228823765556001</v>
      </c>
      <c r="C24" s="313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3">
        <f>AVERAGE('A2 Exploitation'!D549,'A2 Technique'!D199)</f>
        <v>0.84569718844984809</v>
      </c>
      <c r="C25" s="313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3">
        <f>AVERAGE('A3 Exploitation'!D549,'A3 Technique'!D199)</f>
        <v>0</v>
      </c>
      <c r="C26" s="313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3">
        <f>AVERAGE('A4 Exploitation'!D549,'A4 Technique'!D199)</f>
        <v>0</v>
      </c>
      <c r="C27" s="313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3"/>
      <c r="C28" s="313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3"/>
      <c r="C29" s="313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4" t="s">
        <v>333</v>
      </c>
      <c r="C33" s="314"/>
      <c r="D33" s="61"/>
      <c r="E33" s="61"/>
      <c r="F33" s="61"/>
      <c r="G33" s="61"/>
      <c r="H33" s="61"/>
      <c r="I33" s="61"/>
      <c r="J33" s="60" t="str">
        <f>D18</f>
        <v>ZARZIS</v>
      </c>
    </row>
    <row r="34" spans="1:10" ht="33" customHeight="1" x14ac:dyDescent="0.25">
      <c r="A34" s="242" t="s">
        <v>327</v>
      </c>
      <c r="B34" s="313">
        <f>'A1 Exploitation'!D549</f>
        <v>0.76415094339622647</v>
      </c>
      <c r="C34" s="313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3">
        <f>'A2 Exploitation'!D549</f>
        <v>0.8616071428571429</v>
      </c>
      <c r="C35" s="313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3">
        <f>'A3 Exploitation'!D549</f>
        <v>0</v>
      </c>
      <c r="C36" s="313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3">
        <f>'A4 Exploitation'!D549</f>
        <v>0</v>
      </c>
      <c r="C37" s="313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3"/>
      <c r="C38" s="313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3"/>
      <c r="C39" s="313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ZARZIS</v>
      </c>
    </row>
    <row r="43" spans="1:10" ht="33" customHeight="1" x14ac:dyDescent="0.25">
      <c r="A43" s="242" t="s">
        <v>327</v>
      </c>
      <c r="B43" s="313">
        <f>AVERAGE('A1 Exploitation'!D547, 'A1 Technique'!D197)</f>
        <v>0.2</v>
      </c>
      <c r="C43" s="313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3">
        <f>AVERAGE('A2 Exploitation'!D547, 'A2 Technique'!D197)</f>
        <v>0.48958333333333326</v>
      </c>
      <c r="C44" s="313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3" t="e">
        <f>AVERAGE('A3 Exploitation'!D547, 'A3 Technique'!D197)</f>
        <v>#DIV/0!</v>
      </c>
      <c r="C45" s="313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3" t="e">
        <f>AVERAGE('A4 Exploitation'!D547, 'A4 Technique'!D197)</f>
        <v>#DIV/0!</v>
      </c>
      <c r="C46" s="313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3"/>
      <c r="C47" s="313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3"/>
      <c r="C48" s="313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4" t="s">
        <v>335</v>
      </c>
      <c r="C51" s="314"/>
      <c r="D51" s="61"/>
      <c r="E51" s="61"/>
      <c r="F51" s="61"/>
      <c r="G51" s="61"/>
      <c r="H51" s="61"/>
      <c r="I51" s="61"/>
      <c r="J51" s="60" t="str">
        <f>D18</f>
        <v>ZARZIS</v>
      </c>
    </row>
    <row r="52" spans="1:10" ht="33" customHeight="1" x14ac:dyDescent="0.25">
      <c r="A52" s="242" t="s">
        <v>327</v>
      </c>
      <c r="B52" s="316">
        <f>'A1 Exploitation'!D46</f>
        <v>0.96666666666666667</v>
      </c>
      <c r="C52" s="316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6">
        <f>'A2 Exploitation'!D46</f>
        <v>0.93333333333333335</v>
      </c>
      <c r="C53" s="316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6">
        <f>'A3 Exploitation'!D46</f>
        <v>0</v>
      </c>
      <c r="C54" s="316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6">
        <f>'A4 Exploitation'!D46</f>
        <v>0</v>
      </c>
      <c r="C55" s="316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6"/>
      <c r="C56" s="316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6"/>
      <c r="C57" s="316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4" t="s">
        <v>336</v>
      </c>
      <c r="C60" s="314"/>
      <c r="D60" s="61"/>
      <c r="E60" s="61"/>
      <c r="F60" s="61"/>
      <c r="G60" s="61"/>
      <c r="H60" s="61"/>
      <c r="I60" s="61"/>
      <c r="J60" s="60" t="str">
        <f>D18</f>
        <v>ZARZIS</v>
      </c>
    </row>
    <row r="61" spans="1:10" ht="33" customHeight="1" x14ac:dyDescent="0.25">
      <c r="A61" s="242" t="s">
        <v>327</v>
      </c>
      <c r="B61" s="313" t="e">
        <f>'A1 Exploitation'!D103</f>
        <v>#DIV/0!</v>
      </c>
      <c r="C61" s="313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3" t="e">
        <f>'A2 Exploitation'!D103</f>
        <v>#DIV/0!</v>
      </c>
      <c r="C62" s="313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3">
        <f>'A3 Exploitation'!D103</f>
        <v>0</v>
      </c>
      <c r="C63" s="313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3">
        <f>'A4 Exploitation'!D103</f>
        <v>0</v>
      </c>
      <c r="C64" s="313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3" t="e">
        <f>#REF!</f>
        <v>#REF!</v>
      </c>
      <c r="C65" s="313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3" t="e">
        <f>#REF!</f>
        <v>#REF!</v>
      </c>
      <c r="C66" s="313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4" t="s">
        <v>337</v>
      </c>
      <c r="C69" s="314"/>
      <c r="D69" s="61"/>
      <c r="E69" s="61"/>
      <c r="F69" s="61"/>
      <c r="G69" s="61"/>
      <c r="H69" s="61"/>
      <c r="I69" s="61"/>
      <c r="J69" s="60" t="str">
        <f>D18</f>
        <v>ZARZIS</v>
      </c>
    </row>
    <row r="70" spans="1:10" ht="33" customHeight="1" x14ac:dyDescent="0.25">
      <c r="A70" s="242" t="s">
        <v>327</v>
      </c>
      <c r="B70" s="313" t="e">
        <f>'A1 Exploitation'!D158</f>
        <v>#DIV/0!</v>
      </c>
      <c r="C70" s="313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3" t="e">
        <f>'A2 Exploitation'!D158</f>
        <v>#DIV/0!</v>
      </c>
      <c r="C71" s="313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3">
        <f>'A3 Exploitation'!D158</f>
        <v>0</v>
      </c>
      <c r="C72" s="313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3">
        <f>'A4 Exploitation'!D158</f>
        <v>0</v>
      </c>
      <c r="C73" s="313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3"/>
      <c r="C74" s="313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3"/>
      <c r="C75" s="313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4" t="s">
        <v>338</v>
      </c>
      <c r="C78" s="314"/>
      <c r="D78" s="61"/>
      <c r="E78" s="61"/>
      <c r="F78" s="61"/>
      <c r="G78" s="61"/>
      <c r="H78" s="61"/>
      <c r="I78" s="61"/>
      <c r="J78" s="60" t="str">
        <f>D18</f>
        <v>ZARZIS</v>
      </c>
    </row>
    <row r="79" spans="1:10" ht="33" customHeight="1" x14ac:dyDescent="0.25">
      <c r="A79" s="242" t="s">
        <v>327</v>
      </c>
      <c r="B79" s="313" t="e">
        <f>'A1 Exploitation'!D205</f>
        <v>#DIV/0!</v>
      </c>
      <c r="C79" s="313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3" t="e">
        <f>'A2 Exploitation'!D205</f>
        <v>#DIV/0!</v>
      </c>
      <c r="C80" s="313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3">
        <f>'A3 Exploitation'!D205</f>
        <v>0</v>
      </c>
      <c r="C81" s="313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3">
        <f>'A4 Exploitation'!D205</f>
        <v>0</v>
      </c>
      <c r="C82" s="313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3"/>
      <c r="C83" s="313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3"/>
      <c r="C84" s="313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4" t="s">
        <v>339</v>
      </c>
      <c r="C87" s="314"/>
      <c r="D87" s="61"/>
      <c r="E87" s="61"/>
      <c r="F87" s="61"/>
      <c r="G87" s="61"/>
      <c r="H87" s="61"/>
      <c r="I87" s="61"/>
      <c r="J87" s="60" t="str">
        <f>D18</f>
        <v>ZARZIS</v>
      </c>
    </row>
    <row r="88" spans="1:10" ht="33" customHeight="1" x14ac:dyDescent="0.25">
      <c r="A88" s="242" t="s">
        <v>327</v>
      </c>
      <c r="B88" s="313" t="e">
        <f>'A1 Exploitation'!D266</f>
        <v>#DIV/0!</v>
      </c>
      <c r="C88" s="313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3" t="e">
        <f>'A2 Exploitation'!D266</f>
        <v>#DIV/0!</v>
      </c>
      <c r="C89" s="313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3">
        <f>'A3 Exploitation'!D266</f>
        <v>0</v>
      </c>
      <c r="C90" s="313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3">
        <f>'A4 Exploitation'!D266</f>
        <v>0</v>
      </c>
      <c r="C91" s="313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3"/>
      <c r="C92" s="313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3"/>
      <c r="C93" s="313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4" t="s">
        <v>340</v>
      </c>
      <c r="C96" s="314"/>
      <c r="D96" s="61"/>
      <c r="E96" s="61"/>
      <c r="F96" s="61"/>
      <c r="G96" s="61"/>
      <c r="H96" s="61"/>
      <c r="I96" s="61"/>
      <c r="J96" s="60" t="str">
        <f>D18</f>
        <v>ZARZIS</v>
      </c>
    </row>
    <row r="97" spans="1:10" ht="33" customHeight="1" x14ac:dyDescent="0.25">
      <c r="A97" s="242" t="s">
        <v>327</v>
      </c>
      <c r="B97" s="313" t="e">
        <f>'A1 Exploitation'!D318</f>
        <v>#DIV/0!</v>
      </c>
      <c r="C97" s="313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3" t="e">
        <f>'A2 Exploitation'!D318</f>
        <v>#DIV/0!</v>
      </c>
      <c r="C98" s="313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3">
        <f>'A3 Exploitation'!D318</f>
        <v>0</v>
      </c>
      <c r="C99" s="313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3">
        <f>'A4 Exploitation'!D318</f>
        <v>0</v>
      </c>
      <c r="C100" s="313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3"/>
      <c r="C101" s="313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3"/>
      <c r="C102" s="313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4" t="s">
        <v>341</v>
      </c>
      <c r="C105" s="314"/>
      <c r="D105" s="61"/>
      <c r="E105" s="61"/>
      <c r="F105" s="61"/>
      <c r="G105" s="61"/>
      <c r="H105" s="61"/>
      <c r="I105" s="61"/>
      <c r="J105" s="60" t="str">
        <f>D18</f>
        <v>ZARZIS</v>
      </c>
    </row>
    <row r="106" spans="1:10" ht="33" customHeight="1" x14ac:dyDescent="0.25">
      <c r="A106" s="242" t="s">
        <v>327</v>
      </c>
      <c r="B106" s="313">
        <f>'A1 Exploitation'!D358</f>
        <v>0.93478260869565222</v>
      </c>
      <c r="C106" s="313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3">
        <f>'A2 Exploitation'!D358</f>
        <v>0.89130434782608692</v>
      </c>
      <c r="C107" s="313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3">
        <f>'A3 Exploitation'!D358</f>
        <v>0</v>
      </c>
      <c r="C108" s="313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3">
        <f>'A4 Exploitation'!D358</f>
        <v>0</v>
      </c>
      <c r="C109" s="313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3"/>
      <c r="C110" s="313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3"/>
      <c r="C111" s="313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4" t="s">
        <v>342</v>
      </c>
      <c r="C114" s="314"/>
      <c r="D114" s="61"/>
      <c r="E114" s="61"/>
      <c r="F114" s="61"/>
      <c r="G114" s="61"/>
      <c r="H114" s="61"/>
      <c r="I114" s="61"/>
      <c r="J114" s="60" t="str">
        <f>D18</f>
        <v>ZARZIS</v>
      </c>
    </row>
    <row r="115" spans="1:10" ht="33" customHeight="1" x14ac:dyDescent="0.25">
      <c r="A115" s="242" t="s">
        <v>327</v>
      </c>
      <c r="B115" s="313">
        <f>'A1 Exploitation'!D391</f>
        <v>0.36666666666666664</v>
      </c>
      <c r="C115" s="313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3">
        <f>'A2 Exploitation'!D391</f>
        <v>0.88235294117647056</v>
      </c>
      <c r="C116" s="313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3">
        <f>'A3 Exploitation'!D391</f>
        <v>0</v>
      </c>
      <c r="C117" s="313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3">
        <f>'A4 Exploitation'!D391</f>
        <v>0</v>
      </c>
      <c r="C118" s="313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3"/>
      <c r="C119" s="313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3"/>
      <c r="C120" s="313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4" t="s">
        <v>343</v>
      </c>
      <c r="C123" s="314"/>
      <c r="D123" s="61"/>
      <c r="E123" s="61"/>
      <c r="F123" s="61"/>
      <c r="G123" s="61"/>
      <c r="H123" s="61"/>
      <c r="I123" s="61"/>
      <c r="J123" s="60" t="str">
        <f>D18</f>
        <v>ZARZIS</v>
      </c>
    </row>
    <row r="124" spans="1:10" ht="33" customHeight="1" x14ac:dyDescent="0.25">
      <c r="A124" s="242" t="s">
        <v>327</v>
      </c>
      <c r="B124" s="313">
        <f>'A1 Exploitation'!D444</f>
        <v>0.56666666666666665</v>
      </c>
      <c r="C124" s="313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3">
        <f>'A2 Exploitation'!D444</f>
        <v>0.71666666666666667</v>
      </c>
      <c r="C125" s="313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3">
        <f>'A3 Exploitation'!D444</f>
        <v>0</v>
      </c>
      <c r="C126" s="313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3">
        <f>'A4 Exploitation'!D444</f>
        <v>0</v>
      </c>
      <c r="C127" s="313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3"/>
      <c r="C128" s="313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3"/>
      <c r="C129" s="313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4" t="s">
        <v>344</v>
      </c>
      <c r="C132" s="314"/>
      <c r="D132" s="61"/>
      <c r="E132" s="61"/>
      <c r="F132" s="61"/>
      <c r="G132" s="61"/>
      <c r="H132" s="61"/>
      <c r="I132" s="61"/>
      <c r="J132" s="60" t="str">
        <f>D18</f>
        <v>ZARZIS</v>
      </c>
    </row>
    <row r="133" spans="1:10" ht="33" customHeight="1" x14ac:dyDescent="0.25">
      <c r="A133" s="242" t="s">
        <v>327</v>
      </c>
      <c r="B133" s="313" t="e">
        <f>'A1 Exploitation'!D481</f>
        <v>#DIV/0!</v>
      </c>
      <c r="C133" s="313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3" t="e">
        <f>'A2 Exploitation'!D481</f>
        <v>#DIV/0!</v>
      </c>
      <c r="C134" s="313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3">
        <f>'A3 Exploitation'!D481</f>
        <v>0</v>
      </c>
      <c r="C135" s="313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3">
        <f>'A4 Exploitation'!D481</f>
        <v>0</v>
      </c>
      <c r="C136" s="313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3"/>
      <c r="C137" s="313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3"/>
      <c r="C138" s="313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4" t="s">
        <v>345</v>
      </c>
      <c r="C141" s="314"/>
      <c r="D141" s="61"/>
      <c r="E141" s="61"/>
      <c r="F141" s="61"/>
      <c r="G141" s="61"/>
      <c r="H141" s="61"/>
      <c r="I141" s="61"/>
      <c r="J141" s="60" t="str">
        <f>D18</f>
        <v>ZARZIS</v>
      </c>
    </row>
    <row r="142" spans="1:10" ht="33" customHeight="1" x14ac:dyDescent="0.25">
      <c r="A142" s="242" t="s">
        <v>327</v>
      </c>
      <c r="B142" s="313">
        <f>'A1 Exploitation'!D503</f>
        <v>1</v>
      </c>
      <c r="C142" s="313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3">
        <f>'A2 Exploitation'!D503</f>
        <v>0.875</v>
      </c>
      <c r="C143" s="313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3">
        <f>'A3 Exploitation'!D503</f>
        <v>0</v>
      </c>
      <c r="C144" s="313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3">
        <f>'A4 Exploitation'!D503</f>
        <v>0</v>
      </c>
      <c r="C145" s="313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3"/>
      <c r="C146" s="313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3"/>
      <c r="C147" s="313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4" t="s">
        <v>346</v>
      </c>
      <c r="C150" s="314"/>
      <c r="D150" s="61"/>
      <c r="E150" s="61"/>
      <c r="F150" s="61"/>
      <c r="G150" s="61"/>
      <c r="H150" s="61"/>
      <c r="I150" s="61"/>
      <c r="J150" s="60" t="str">
        <f>D18</f>
        <v>ZARZIS</v>
      </c>
    </row>
    <row r="151" spans="1:10" ht="33" customHeight="1" x14ac:dyDescent="0.25">
      <c r="A151" s="242" t="s">
        <v>327</v>
      </c>
      <c r="B151" s="313">
        <f>'A1 Exploitation'!D514</f>
        <v>1</v>
      </c>
      <c r="C151" s="313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3">
        <f>'A2 Exploitation'!D514</f>
        <v>0.875</v>
      </c>
      <c r="C152" s="313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3">
        <f>'A3 Exploitation'!D514</f>
        <v>0</v>
      </c>
      <c r="C153" s="313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3">
        <f>'A4 Exploitation'!D514</f>
        <v>0</v>
      </c>
      <c r="C154" s="313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3"/>
      <c r="C155" s="313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3"/>
      <c r="C156" s="313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5"/>
      <c r="C159" s="315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4" t="s">
        <v>347</v>
      </c>
      <c r="C160" s="314"/>
      <c r="D160" s="61"/>
      <c r="E160" s="61"/>
      <c r="F160" s="61"/>
      <c r="G160" s="61"/>
      <c r="H160" s="61"/>
      <c r="I160" s="61"/>
      <c r="J160" s="60" t="str">
        <f>D18</f>
        <v>ZARZIS</v>
      </c>
    </row>
    <row r="161" spans="1:10" ht="33" customHeight="1" x14ac:dyDescent="0.25">
      <c r="A161" s="242" t="s">
        <v>327</v>
      </c>
      <c r="B161" s="313">
        <f>'A1 Exploitation'!D534</f>
        <v>1</v>
      </c>
      <c r="C161" s="313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3">
        <f>'A2 Exploitation'!D534</f>
        <v>1</v>
      </c>
      <c r="C162" s="313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3">
        <f>'A3 Exploitation'!D534</f>
        <v>0</v>
      </c>
      <c r="C163" s="313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3">
        <f>'A4 Exploitation'!D534</f>
        <v>0</v>
      </c>
      <c r="C164" s="313"/>
    </row>
    <row r="165" spans="1:10" ht="33" customHeight="1" x14ac:dyDescent="0.25">
      <c r="A165" s="241" t="s">
        <v>331</v>
      </c>
      <c r="B165" s="313"/>
      <c r="C165" s="313"/>
    </row>
    <row r="166" spans="1:10" ht="18" x14ac:dyDescent="0.25">
      <c r="A166" s="241" t="s">
        <v>332</v>
      </c>
      <c r="B166" s="313"/>
      <c r="C166" s="313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4" t="s">
        <v>348</v>
      </c>
      <c r="C169" s="314"/>
      <c r="J169" s="60" t="str">
        <f>D18</f>
        <v>ZARZIS</v>
      </c>
    </row>
    <row r="170" spans="1:10" ht="33" customHeight="1" x14ac:dyDescent="0.25">
      <c r="A170" s="242" t="s">
        <v>327</v>
      </c>
      <c r="B170" s="313">
        <f>'A1 Exploitation'!D545</f>
        <v>0.83333333333333337</v>
      </c>
      <c r="C170" s="313"/>
    </row>
    <row r="171" spans="1:10" ht="33" customHeight="1" x14ac:dyDescent="0.25">
      <c r="A171" s="241" t="s">
        <v>328</v>
      </c>
      <c r="B171" s="313">
        <f>'A2 Exploitation'!D545</f>
        <v>1</v>
      </c>
      <c r="C171" s="313"/>
    </row>
    <row r="172" spans="1:10" ht="33" customHeight="1" x14ac:dyDescent="0.25">
      <c r="A172" s="242" t="s">
        <v>329</v>
      </c>
      <c r="B172" s="313">
        <f>'A3 Exploitation'!D545</f>
        <v>0</v>
      </c>
      <c r="C172" s="313"/>
    </row>
    <row r="173" spans="1:10" ht="33" customHeight="1" x14ac:dyDescent="0.25">
      <c r="A173" s="242" t="s">
        <v>330</v>
      </c>
      <c r="B173" s="313">
        <f>'A4 Exploitation'!D545</f>
        <v>0</v>
      </c>
      <c r="C173" s="313"/>
    </row>
    <row r="174" spans="1:10" ht="33" customHeight="1" x14ac:dyDescent="0.25">
      <c r="A174" s="241" t="s">
        <v>331</v>
      </c>
      <c r="B174" s="313"/>
      <c r="C174" s="313"/>
    </row>
    <row r="175" spans="1:10" ht="18" x14ac:dyDescent="0.25">
      <c r="A175" s="241" t="s">
        <v>332</v>
      </c>
      <c r="B175" s="313"/>
      <c r="C175" s="313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4" t="s">
        <v>349</v>
      </c>
      <c r="C178" s="314"/>
      <c r="J178" s="60" t="str">
        <f>D18</f>
        <v>ZARZIS</v>
      </c>
    </row>
    <row r="179" spans="1:10" ht="33" customHeight="1" x14ac:dyDescent="0.25">
      <c r="A179" s="242" t="s">
        <v>327</v>
      </c>
      <c r="B179" s="313">
        <f>'A1 Technique'!D199</f>
        <v>0.84042553191489366</v>
      </c>
      <c r="C179" s="313"/>
    </row>
    <row r="180" spans="1:10" ht="33" customHeight="1" x14ac:dyDescent="0.25">
      <c r="A180" s="241" t="s">
        <v>328</v>
      </c>
      <c r="B180" s="313">
        <f>'A2 Technique'!D199</f>
        <v>0.82978723404255317</v>
      </c>
      <c r="C180" s="313"/>
    </row>
    <row r="181" spans="1:10" ht="33" customHeight="1" x14ac:dyDescent="0.25">
      <c r="A181" s="242" t="s">
        <v>329</v>
      </c>
      <c r="B181" s="313">
        <f>'A3 Technique'!D199</f>
        <v>0</v>
      </c>
      <c r="C181" s="313"/>
    </row>
    <row r="182" spans="1:10" ht="33" customHeight="1" x14ac:dyDescent="0.25">
      <c r="A182" s="242" t="s">
        <v>330</v>
      </c>
      <c r="B182" s="313">
        <f>'A4 Technique'!D199</f>
        <v>0</v>
      </c>
      <c r="C182" s="313"/>
    </row>
    <row r="183" spans="1:10" ht="33" customHeight="1" x14ac:dyDescent="0.25">
      <c r="A183" s="241" t="s">
        <v>331</v>
      </c>
      <c r="B183" s="313"/>
      <c r="C183" s="313"/>
    </row>
    <row r="184" spans="1:10" ht="18" x14ac:dyDescent="0.25">
      <c r="A184" s="241" t="s">
        <v>332</v>
      </c>
      <c r="B184" s="313"/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aAvEbxt4a00+GjlrBuOhUg/8GjhBZLOnzCmKK8rlUAW4swcc8j7xE0bRmjP1MhrJLY1ykj4Gj1hBPMPoAqcG4Q==" saltValue="DenAEzoOptBaTrY/KcvEPA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502" zoomScale="80" zoomScaleNormal="80" zoomScaleSheetLayoutView="70" workbookViewId="0">
      <selection activeCell="F511" sqref="F511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">
        <v>410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408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409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43272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0.76415094339622647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43272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ht="33" x14ac:dyDescent="0.3">
      <c r="A22" s="53" t="s">
        <v>188</v>
      </c>
      <c r="B22" s="109">
        <v>1</v>
      </c>
      <c r="C22" s="109"/>
      <c r="D22" s="74" t="s">
        <v>411</v>
      </c>
      <c r="E22" s="73"/>
      <c r="F22" s="158" t="s">
        <v>356</v>
      </c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7</v>
      </c>
    </row>
    <row r="26" spans="1:8" x14ac:dyDescent="0.3">
      <c r="A26" s="248" t="s">
        <v>35</v>
      </c>
      <c r="B26" s="249"/>
      <c r="C26" s="250"/>
      <c r="D26" s="251">
        <f>D25/(COUNT(B21:C24)*2)</f>
        <v>0.875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199">
        <v>0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43272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43272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43272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43272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43272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43272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3" x14ac:dyDescent="0.3">
      <c r="A338" s="53" t="s">
        <v>320</v>
      </c>
      <c r="B338" s="109">
        <v>1</v>
      </c>
      <c r="C338" s="109"/>
      <c r="D338" s="74" t="s">
        <v>414</v>
      </c>
      <c r="E338" s="73"/>
      <c r="F338" s="158" t="s">
        <v>355</v>
      </c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6" x14ac:dyDescent="0.35">
      <c r="A340" s="164" t="s">
        <v>318</v>
      </c>
      <c r="B340" s="109">
        <v>1</v>
      </c>
      <c r="C340" s="122" t="str">
        <f>IF(B340=0, -5, "0")</f>
        <v>0</v>
      </c>
      <c r="D340" s="134" t="s">
        <v>412</v>
      </c>
      <c r="E340" s="73"/>
      <c r="F340" s="158" t="s">
        <v>356</v>
      </c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ht="49.5" x14ac:dyDescent="0.3">
      <c r="A352" s="173" t="s">
        <v>391</v>
      </c>
      <c r="B352" s="109">
        <v>1</v>
      </c>
      <c r="C352" s="110"/>
      <c r="D352" s="95" t="s">
        <v>413</v>
      </c>
      <c r="E352" s="85"/>
      <c r="F352" s="158" t="s">
        <v>355</v>
      </c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199">
        <v>0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0.93478260869565222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43272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3" x14ac:dyDescent="0.3">
      <c r="A372" s="53" t="s">
        <v>262</v>
      </c>
      <c r="B372" s="109">
        <v>1</v>
      </c>
      <c r="C372" s="110"/>
      <c r="D372" s="121" t="s">
        <v>415</v>
      </c>
      <c r="E372" s="95"/>
      <c r="F372" s="158" t="s">
        <v>356</v>
      </c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416</v>
      </c>
      <c r="E377" s="73"/>
      <c r="F377" s="158" t="s">
        <v>356</v>
      </c>
      <c r="G377" s="106"/>
    </row>
    <row r="378" spans="1:7" ht="66.7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418</v>
      </c>
      <c r="E378" s="85"/>
      <c r="F378" s="158" t="s">
        <v>355</v>
      </c>
      <c r="G378" s="106"/>
    </row>
    <row r="379" spans="1:7" x14ac:dyDescent="0.3">
      <c r="A379" s="53" t="s">
        <v>132</v>
      </c>
      <c r="B379" s="109" t="s">
        <v>32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 t="s">
        <v>32</v>
      </c>
      <c r="C380" s="109"/>
      <c r="D380" s="74"/>
      <c r="E380" s="73"/>
      <c r="F380" s="158"/>
      <c r="G380" s="106"/>
    </row>
    <row r="381" spans="1:7" ht="49.5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417</v>
      </c>
      <c r="E381" s="73"/>
      <c r="F381" s="158" t="s">
        <v>356</v>
      </c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199">
        <v>0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-4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-0.2857142857142857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0.36666666666666664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43272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51.75" customHeight="1" x14ac:dyDescent="0.3">
      <c r="A398" s="15" t="s">
        <v>102</v>
      </c>
      <c r="B398" s="109">
        <v>1</v>
      </c>
      <c r="C398" s="109"/>
      <c r="D398" s="74" t="s">
        <v>423</v>
      </c>
      <c r="E398" s="73"/>
      <c r="F398" s="158" t="s">
        <v>356</v>
      </c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83.25" x14ac:dyDescent="0.35">
      <c r="A411" s="206" t="s">
        <v>55</v>
      </c>
      <c r="B411" s="109">
        <v>0</v>
      </c>
      <c r="C411" s="112">
        <f>IF(B411=0, -10, IF(B411=1, -5, "0"))</f>
        <v>-10</v>
      </c>
      <c r="D411" s="74" t="s">
        <v>424</v>
      </c>
      <c r="E411" s="73"/>
      <c r="F411" s="158" t="s">
        <v>355</v>
      </c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0.125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49.5" x14ac:dyDescent="0.3">
      <c r="A430" s="7" t="s">
        <v>267</v>
      </c>
      <c r="B430" s="109">
        <v>0</v>
      </c>
      <c r="C430" s="109"/>
      <c r="D430" s="108" t="s">
        <v>421</v>
      </c>
      <c r="E430" s="74" t="s">
        <v>422</v>
      </c>
      <c r="F430" s="158" t="s">
        <v>356</v>
      </c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240" t="s">
        <v>391</v>
      </c>
      <c r="B438" s="109">
        <v>0</v>
      </c>
      <c r="C438" s="122">
        <f>IF(B438=0, -5, "0")</f>
        <v>-5</v>
      </c>
      <c r="D438" s="108" t="s">
        <v>419</v>
      </c>
      <c r="E438" s="108" t="s">
        <v>420</v>
      </c>
      <c r="F438" s="158" t="s">
        <v>356</v>
      </c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199">
        <v>0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0.3888888888888889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0.56666666666666665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43272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43272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199"/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43272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43272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 t="s">
        <v>355</v>
      </c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199">
        <v>0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20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43272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1</v>
      </c>
      <c r="C541" s="109"/>
      <c r="D541" s="74" t="s">
        <v>425</v>
      </c>
      <c r="E541" s="73"/>
      <c r="F541" s="158" t="s">
        <v>355</v>
      </c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199">
        <v>0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5</v>
      </c>
    </row>
    <row r="545" spans="1:4" x14ac:dyDescent="0.3">
      <c r="A545" s="248" t="s">
        <v>35</v>
      </c>
      <c r="B545" s="260"/>
      <c r="C545" s="261"/>
      <c r="D545" s="262">
        <f>D544/(COUNT(B540:C543)*2)</f>
        <v>0.83333333333333337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162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0.76415094339622647</v>
      </c>
    </row>
  </sheetData>
  <sheetProtection algorithmName="SHA-512" hashValue="2FAtvMNO4wllr1J+lWq6Dj2ikEw3ERUGHOVkJWLdCX7IGb5cvrpjkm+q0cqabcyeUObVwdwMa5m10AkTVQsRFw==" saltValue="09qi182uVYTyDIytwapec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34" zoomScale="80" zoomScaleNormal="80" workbookViewId="0">
      <selection activeCell="F157" sqref="F15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'A1 Exploitation'!A8:F8</f>
        <v>Zarzis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5" t="s">
        <v>42</v>
      </c>
      <c r="B8" s="362" t="str">
        <f>'A1 Exploitation'!B9:F9</f>
        <v>Dr Hatem KARAA</v>
      </c>
      <c r="C8" s="362"/>
      <c r="D8" s="362"/>
      <c r="E8" s="362"/>
      <c r="F8" s="362"/>
      <c r="G8" s="104"/>
    </row>
    <row r="9" spans="1:7" s="11" customFormat="1" ht="24" x14ac:dyDescent="0.45">
      <c r="A9" s="246" t="s">
        <v>44</v>
      </c>
      <c r="B9" s="363" t="str">
        <f>'A1 Exploitation'!B10:F10</f>
        <v>Responsable du magasin</v>
      </c>
      <c r="C9" s="363"/>
      <c r="D9" s="363"/>
      <c r="E9" s="363"/>
      <c r="F9" s="363"/>
      <c r="G9" s="104"/>
    </row>
    <row r="10" spans="1:7" s="11" customFormat="1" ht="24" x14ac:dyDescent="0.45">
      <c r="A10" s="245" t="s">
        <v>43</v>
      </c>
      <c r="B10" s="360">
        <f>'A1 Exploitation'!B11:F11</f>
        <v>43272</v>
      </c>
      <c r="C10" s="360"/>
      <c r="D10" s="360"/>
      <c r="E10" s="360"/>
      <c r="F10" s="360"/>
      <c r="G10" s="104"/>
    </row>
    <row r="11" spans="1:7" s="11" customFormat="1" ht="24" x14ac:dyDescent="0.45">
      <c r="A11" s="245" t="s">
        <v>294</v>
      </c>
      <c r="B11" s="359">
        <f>D199</f>
        <v>0.84042553191489366</v>
      </c>
      <c r="C11" s="359"/>
      <c r="D11" s="359"/>
      <c r="E11" s="359"/>
      <c r="F11" s="359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ht="33" x14ac:dyDescent="0.3">
      <c r="A17" s="14" t="s">
        <v>269</v>
      </c>
      <c r="B17" s="73">
        <v>0</v>
      </c>
      <c r="C17" s="73"/>
      <c r="D17" s="74" t="s">
        <v>427</v>
      </c>
      <c r="E17" s="73"/>
      <c r="F17" s="73" t="s">
        <v>356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8</v>
      </c>
    </row>
    <row r="23" spans="1:7" x14ac:dyDescent="0.3">
      <c r="A23" s="347" t="s">
        <v>295</v>
      </c>
      <c r="B23" s="348"/>
      <c r="C23" s="349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14</v>
      </c>
    </row>
    <row r="34" spans="1:7" x14ac:dyDescent="0.3">
      <c r="A34" s="347" t="s">
        <v>295</v>
      </c>
      <c r="B34" s="348"/>
      <c r="C34" s="349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1</v>
      </c>
      <c r="C46" s="73"/>
      <c r="D46" s="74" t="s">
        <v>433</v>
      </c>
      <c r="E46" s="73"/>
      <c r="F46" s="73" t="s">
        <v>356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1</v>
      </c>
      <c r="C48" s="73"/>
      <c r="D48" s="74" t="s">
        <v>428</v>
      </c>
      <c r="E48" s="73"/>
      <c r="F48" s="73" t="s">
        <v>356</v>
      </c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10</v>
      </c>
    </row>
    <row r="53" spans="1:7" x14ac:dyDescent="0.3">
      <c r="A53" s="347" t="s">
        <v>295</v>
      </c>
      <c r="B53" s="348"/>
      <c r="C53" s="349"/>
      <c r="D53" s="288">
        <f>D52/(COUNT(B46:C51)*2)</f>
        <v>0.83333333333333337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1</v>
      </c>
      <c r="C58" s="73"/>
      <c r="D58" s="74" t="s">
        <v>430</v>
      </c>
      <c r="E58" s="74"/>
      <c r="F58" s="73" t="s">
        <v>356</v>
      </c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0</v>
      </c>
      <c r="C60" s="99">
        <f>IF(B60=0, -5, "0")</f>
        <v>-5</v>
      </c>
      <c r="D60" s="74" t="s">
        <v>429</v>
      </c>
      <c r="E60" s="73"/>
      <c r="F60" s="73" t="s">
        <v>355</v>
      </c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6</v>
      </c>
    </row>
    <row r="64" spans="1:7" x14ac:dyDescent="0.3">
      <c r="A64" s="347" t="s">
        <v>295</v>
      </c>
      <c r="B64" s="348"/>
      <c r="C64" s="349"/>
      <c r="D64" s="288">
        <f>D63/(COUNT(B56:C62)*2)</f>
        <v>0.375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431</v>
      </c>
      <c r="E156" s="73"/>
      <c r="F156" s="73" t="s">
        <v>355</v>
      </c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15</v>
      </c>
    </row>
    <row r="162" spans="1:7" x14ac:dyDescent="0.3">
      <c r="A162" s="347" t="s">
        <v>295</v>
      </c>
      <c r="B162" s="348"/>
      <c r="C162" s="349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4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8</v>
      </c>
    </row>
    <row r="178" spans="1:7" x14ac:dyDescent="0.3">
      <c r="A178" s="347" t="s">
        <v>295</v>
      </c>
      <c r="B178" s="348"/>
      <c r="C178" s="349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 t="s">
        <v>32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2</v>
      </c>
      <c r="C182" s="73"/>
      <c r="D182" s="74" t="s">
        <v>432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8</v>
      </c>
    </row>
    <row r="187" spans="1:7" x14ac:dyDescent="0.3">
      <c r="A187" s="347" t="s">
        <v>295</v>
      </c>
      <c r="B187" s="348"/>
      <c r="C187" s="349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6</v>
      </c>
    </row>
    <row r="195" spans="1:6" x14ac:dyDescent="0.3">
      <c r="A195" s="347" t="s">
        <v>295</v>
      </c>
      <c r="B195" s="348"/>
      <c r="C195" s="349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0.4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79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0.84042553191489366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ZARZIS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434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435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43420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0.8616071428571429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43420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ht="33" x14ac:dyDescent="0.3">
      <c r="A22" s="53" t="s">
        <v>188</v>
      </c>
      <c r="B22" s="109">
        <v>1</v>
      </c>
      <c r="C22" s="109"/>
      <c r="D22" s="74" t="s">
        <v>465</v>
      </c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7</v>
      </c>
    </row>
    <row r="26" spans="1:8" x14ac:dyDescent="0.3">
      <c r="A26" s="248" t="s">
        <v>35</v>
      </c>
      <c r="B26" s="249"/>
      <c r="C26" s="250"/>
      <c r="D26" s="251">
        <f>D25/(COUNT(B21:C24)*2)</f>
        <v>0.875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1</v>
      </c>
      <c r="C34" s="172" t="str">
        <f>IF(B34=0, -5, "0")</f>
        <v>0</v>
      </c>
      <c r="D34" s="74" t="s">
        <v>463</v>
      </c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>
        <f>IFERROR(E41/F41,"N.A")</f>
        <v>0</v>
      </c>
      <c r="E41" s="227">
        <f>COUNTIF('A1 Exploitation'!F21:F40,"ok")</f>
        <v>0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0.95454545454545459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0.93333333333333335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43420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43420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43420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43420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43420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43420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1</v>
      </c>
      <c r="C325" s="109"/>
      <c r="D325" s="74" t="s">
        <v>437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40.5" customHeight="1" x14ac:dyDescent="0.3">
      <c r="A327" s="8" t="s">
        <v>20</v>
      </c>
      <c r="B327" s="109">
        <v>1</v>
      </c>
      <c r="C327" s="109"/>
      <c r="D327" s="8" t="s">
        <v>436</v>
      </c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12</v>
      </c>
    </row>
    <row r="334" spans="1:7" x14ac:dyDescent="0.3">
      <c r="A334" s="248" t="s">
        <v>35</v>
      </c>
      <c r="B334" s="249"/>
      <c r="C334" s="250"/>
      <c r="D334" s="251">
        <f>D333/(COUNT(B325:C332)*2)</f>
        <v>0.8571428571428571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x14ac:dyDescent="0.3">
      <c r="A340" s="164" t="s">
        <v>318</v>
      </c>
      <c r="B340" s="109">
        <v>1</v>
      </c>
      <c r="C340" s="122" t="str">
        <f>IF(B340=0, -5, "0")</f>
        <v>0</v>
      </c>
      <c r="D340" s="4" t="s">
        <v>438</v>
      </c>
      <c r="E340" s="73"/>
      <c r="F340" s="158"/>
    </row>
    <row r="341" spans="1:7" ht="33" x14ac:dyDescent="0.3">
      <c r="A341" s="53" t="s">
        <v>98</v>
      </c>
      <c r="B341" s="109">
        <v>1</v>
      </c>
      <c r="C341" s="110"/>
      <c r="D341" s="114" t="s">
        <v>439</v>
      </c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0.66666666666666663</v>
      </c>
      <c r="E353" s="227">
        <f>COUNTIF('A1 Exploitation'!F325:F352,"ok")</f>
        <v>2</v>
      </c>
      <c r="F353" s="228">
        <f>COUNTA('A1 Exploitation'!F325:F352)</f>
        <v>3</v>
      </c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41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0.89130434782608692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43420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440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49.5" x14ac:dyDescent="0.3">
      <c r="A372" s="53" t="s">
        <v>262</v>
      </c>
      <c r="B372" s="109">
        <v>1</v>
      </c>
      <c r="C372" s="110"/>
      <c r="D372" s="121" t="s">
        <v>466</v>
      </c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1</v>
      </c>
      <c r="C377" s="109"/>
      <c r="D377" s="74" t="s">
        <v>454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0.25</v>
      </c>
      <c r="E386" s="227">
        <f>COUNTIF('A1 Exploitation'!F365:F385,"ok")</f>
        <v>1</v>
      </c>
      <c r="F386" s="228">
        <f>COUNTA('A1 Exploitation'!F365:F385)</f>
        <v>4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0.88235294117647056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43420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30" x14ac:dyDescent="0.3">
      <c r="A400" s="9" t="s">
        <v>27</v>
      </c>
      <c r="B400" s="109">
        <v>1</v>
      </c>
      <c r="C400" s="109"/>
      <c r="D400" s="9" t="s">
        <v>442</v>
      </c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1</v>
      </c>
      <c r="C404" s="109"/>
      <c r="D404" s="74" t="s">
        <v>448</v>
      </c>
      <c r="E404" s="73"/>
      <c r="F404" s="158"/>
      <c r="G404" s="106"/>
    </row>
    <row r="405" spans="1:7" ht="49.5" x14ac:dyDescent="0.3">
      <c r="A405" s="217" t="s">
        <v>405</v>
      </c>
      <c r="B405" s="109">
        <v>1</v>
      </c>
      <c r="C405" s="112" t="str">
        <f>IF(B405=0, -10, "0")</f>
        <v>0</v>
      </c>
      <c r="D405" s="95" t="s">
        <v>455</v>
      </c>
      <c r="E405" s="74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13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0.8125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66" x14ac:dyDescent="0.3">
      <c r="A410" s="4" t="s">
        <v>96</v>
      </c>
      <c r="B410" s="109">
        <v>0</v>
      </c>
      <c r="C410" s="109"/>
      <c r="D410" s="92" t="s">
        <v>456</v>
      </c>
      <c r="E410" s="74" t="s">
        <v>457</v>
      </c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51" customHeight="1" x14ac:dyDescent="0.3">
      <c r="A425" s="164" t="s">
        <v>105</v>
      </c>
      <c r="B425" s="109">
        <v>1</v>
      </c>
      <c r="C425" s="122" t="str">
        <f>IF(B425=0, -5, "0")</f>
        <v>0</v>
      </c>
      <c r="D425" s="187" t="s">
        <v>441</v>
      </c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9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0.9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1</v>
      </c>
      <c r="C430" s="109"/>
      <c r="D430" s="108" t="s">
        <v>443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9" t="s">
        <v>391</v>
      </c>
      <c r="B438" s="109">
        <v>0</v>
      </c>
      <c r="C438" s="122">
        <f>IF(B438=0, -5, "0")</f>
        <v>-5</v>
      </c>
      <c r="D438" s="108" t="s">
        <v>458</v>
      </c>
      <c r="E438" s="73" t="s">
        <v>444</v>
      </c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0.25</v>
      </c>
      <c r="E439" s="227">
        <f>COUNTIF('A1 Exploitation'!F398:F438,"ok")</f>
        <v>1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9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0.45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43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0.71666666666666667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43420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IFERROR(E476/F476,"N.A")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43420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27" customHeight="1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34.5" customHeight="1" x14ac:dyDescent="0.3">
      <c r="A489" s="4" t="s">
        <v>388</v>
      </c>
      <c r="B489" s="109">
        <v>1</v>
      </c>
      <c r="C489" s="109"/>
      <c r="D489" s="74" t="s">
        <v>445</v>
      </c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1</v>
      </c>
      <c r="C492" s="110"/>
      <c r="D492" s="95" t="s">
        <v>446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43420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64"/>
      <c r="E508" s="323"/>
      <c r="F508" s="323"/>
    </row>
    <row r="509" spans="1:7" x14ac:dyDescent="0.3">
      <c r="A509" s="5" t="s">
        <v>15</v>
      </c>
      <c r="B509" s="109">
        <v>1</v>
      </c>
      <c r="C509" s="109"/>
      <c r="D509" s="74" t="s">
        <v>462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43420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64"/>
      <c r="E519" s="323"/>
      <c r="F519" s="323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459</v>
      </c>
      <c r="B529" s="109">
        <v>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 t="s">
        <v>447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22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43420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64"/>
      <c r="E539" s="323"/>
      <c r="F539" s="323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0.64583333333333326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193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0.8616071428571429</v>
      </c>
    </row>
  </sheetData>
  <sheetProtection algorithmName="SHA-512" hashValue="U73t5cuqBiVp0HyzVzLZnE/d6gktE33Kqn0NItSxg2gh/TRxllSF3JkWcS3o1QUuKfcHczlwDUhS+SFbNxTpYg==" saltValue="QsWeodDpThdh1VkWZvu0T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472:B476 B540:B542 B53:B60 B65:B83 B39:B40 B95:B99 B110:B116 B121:B138 B88:B93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40" orientation="portrait" r:id="rId1"/>
  <rowBreaks count="6" manualBreakCount="6">
    <brk id="85" max="6" man="1"/>
    <brk id="177" max="6" man="1"/>
    <brk id="267" max="6" man="1"/>
    <brk id="359" max="6" man="1"/>
    <brk id="445" max="6" man="1"/>
    <brk id="53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ZARZIS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 t="str">
        <f>'A2 Exploitation'!B9:F9</f>
        <v>M Dhia Mechlaoui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 t="str">
        <f>'A2 Exploitation'!B10:F10</f>
        <v>Directeur magasin M. Monji Issa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43420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0.82978723404255317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467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9</v>
      </c>
    </row>
    <row r="23" spans="1:7" x14ac:dyDescent="0.3">
      <c r="A23" s="347" t="s">
        <v>295</v>
      </c>
      <c r="B23" s="348"/>
      <c r="C23" s="349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1</v>
      </c>
      <c r="C31" s="73"/>
      <c r="D31" s="73" t="s">
        <v>449</v>
      </c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13</v>
      </c>
    </row>
    <row r="34" spans="1:7" x14ac:dyDescent="0.3">
      <c r="A34" s="347" t="s">
        <v>295</v>
      </c>
      <c r="B34" s="348"/>
      <c r="C34" s="349"/>
      <c r="D34" s="288">
        <f>D33/(COUNT(B26:C32)*2)</f>
        <v>0.9285714285714286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ht="33" x14ac:dyDescent="0.3">
      <c r="A46" s="14" t="s">
        <v>270</v>
      </c>
      <c r="B46" s="73">
        <v>1</v>
      </c>
      <c r="C46" s="73"/>
      <c r="D46" s="74" t="s">
        <v>450</v>
      </c>
      <c r="E46" s="73"/>
      <c r="F46" s="73"/>
    </row>
    <row r="47" spans="1:7" ht="33" x14ac:dyDescent="0.3">
      <c r="A47" s="14" t="s">
        <v>83</v>
      </c>
      <c r="B47" s="73">
        <v>1</v>
      </c>
      <c r="C47" s="73"/>
      <c r="D47" s="74" t="s">
        <v>461</v>
      </c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50.25" x14ac:dyDescent="0.35">
      <c r="A51" s="29" t="s">
        <v>296</v>
      </c>
      <c r="B51" s="73">
        <v>0</v>
      </c>
      <c r="C51" s="99">
        <f>IF(B51=0, -5, "0")</f>
        <v>-5</v>
      </c>
      <c r="D51" s="74" t="s">
        <v>451</v>
      </c>
      <c r="E51" s="74" t="s">
        <v>452</v>
      </c>
      <c r="F51" s="73"/>
    </row>
    <row r="52" spans="1:7" x14ac:dyDescent="0.3">
      <c r="A52" s="347" t="s">
        <v>36</v>
      </c>
      <c r="B52" s="348"/>
      <c r="C52" s="349"/>
      <c r="D52" s="289">
        <f>SUM(B46:C51)</f>
        <v>3</v>
      </c>
    </row>
    <row r="53" spans="1:7" x14ac:dyDescent="0.3">
      <c r="A53" s="347" t="s">
        <v>295</v>
      </c>
      <c r="B53" s="348"/>
      <c r="C53" s="349"/>
      <c r="D53" s="288">
        <f>D52/(COUNT(B46:C51)*2)</f>
        <v>0.21428571428571427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14</v>
      </c>
    </row>
    <row r="64" spans="1:7" x14ac:dyDescent="0.3">
      <c r="A64" s="347" t="s">
        <v>295</v>
      </c>
      <c r="B64" s="348"/>
      <c r="C64" s="349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1</v>
      </c>
      <c r="C153" s="73"/>
      <c r="D153" s="312" t="s">
        <v>464</v>
      </c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15</v>
      </c>
    </row>
    <row r="162" spans="1:7" x14ac:dyDescent="0.3">
      <c r="A162" s="347" t="s">
        <v>295</v>
      </c>
      <c r="B162" s="348"/>
      <c r="C162" s="349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2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ht="33" x14ac:dyDescent="0.3">
      <c r="A175" s="31" t="s">
        <v>197</v>
      </c>
      <c r="B175" s="73">
        <v>1</v>
      </c>
      <c r="C175" s="73"/>
      <c r="D175" s="74" t="s">
        <v>460</v>
      </c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7</v>
      </c>
    </row>
    <row r="178" spans="1:7" x14ac:dyDescent="0.3">
      <c r="A178" s="347" t="s">
        <v>295</v>
      </c>
      <c r="B178" s="348"/>
      <c r="C178" s="349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1</v>
      </c>
      <c r="C181" s="73"/>
      <c r="D181" s="74" t="s">
        <v>453</v>
      </c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9</v>
      </c>
    </row>
    <row r="187" spans="1:7" x14ac:dyDescent="0.3">
      <c r="A187" s="347" t="s">
        <v>295</v>
      </c>
      <c r="B187" s="348"/>
      <c r="C187" s="349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6</v>
      </c>
    </row>
    <row r="195" spans="1:6" x14ac:dyDescent="0.3">
      <c r="A195" s="347" t="s">
        <v>295</v>
      </c>
      <c r="B195" s="348"/>
      <c r="C195" s="349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9">
        <f>E197/F197</f>
        <v>0.33333333333333331</v>
      </c>
      <c r="E197" s="231">
        <f>COUNTIF('A1 Technique'!F17:F193,"ok")</f>
        <v>2</v>
      </c>
      <c r="F197" s="232">
        <f>COUNTA('A1 Technique'!F17:F193)</f>
        <v>6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78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0.82978723404255317</v>
      </c>
    </row>
  </sheetData>
  <sheetProtection algorithmName="SHA-512" hashValue="kQTjotIeGXniegh4/iAI0QlU3+r1/CnuqT1w7qC99FwAR1pSUIWdUh+GUmfnnrIWDFu4lDYlK+o5PyKCIMUv6w==" saltValue="IRYgE2VP5SWNeWb3kOfeB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ZARZIS</v>
      </c>
      <c r="B8" s="342"/>
      <c r="C8" s="342"/>
      <c r="D8" s="342"/>
      <c r="E8" s="342"/>
      <c r="F8" s="342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1">
        <f>D549</f>
        <v>0</v>
      </c>
      <c r="C12" s="371"/>
      <c r="D12" s="371"/>
      <c r="E12" s="371"/>
      <c r="F12" s="371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'A3 Exploitation'!A8:F8</f>
        <v>ZARZIS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ZARZIS</v>
      </c>
      <c r="B8" s="342"/>
      <c r="C8" s="342"/>
      <c r="D8" s="342"/>
      <c r="E8" s="342"/>
      <c r="F8" s="342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8">
        <f>D549</f>
        <v>0</v>
      </c>
      <c r="C12" s="378"/>
      <c r="D12" s="378"/>
      <c r="E12" s="378"/>
      <c r="F12" s="378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ht="16.5" customHeight="1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ht="16.5" customHeight="1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ht="16.5" customHeight="1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ht="16.5" customHeight="1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ht="16.5" customHeigh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ht="16.5" customHeight="1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ht="16.5" customHeight="1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ht="16.5" customHeight="1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ht="16.5" customHeight="1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ht="16.5" customHeight="1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ht="16.5" customHeight="1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ht="16.5" customHeight="1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ht="16.5" customHeight="1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e">
        <f>#REF!</f>
        <v>#REF!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2018-11-29T15:30:00Z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