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DIA_QLC\DESKTOP_DIA_QLC\Rapports en cours\2020\02\66_CE SOUSSE TROCADERO_20_02_24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J5" i="4" l="1"/>
  <c r="J6" i="4"/>
  <c r="J7" i="4"/>
  <c r="J8" i="4"/>
  <c r="J9" i="4"/>
  <c r="J10" i="4"/>
  <c r="J11" i="4"/>
  <c r="J12" i="4"/>
  <c r="J13" i="4"/>
  <c r="J14" i="4"/>
  <c r="J15" i="4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AC1003" i="2"/>
  <c r="AC2185" i="2"/>
  <c r="E3462" i="2"/>
  <c r="AC2839" i="2"/>
  <c r="E1626" i="2"/>
  <c r="E2249" i="2"/>
  <c r="Z24" i="2"/>
  <c r="Y24" i="2"/>
  <c r="E849" i="2"/>
  <c r="E897" i="2"/>
  <c r="AC897" i="2"/>
  <c r="E1089" i="2"/>
  <c r="E1278" i="2"/>
  <c r="AC1278" i="2"/>
  <c r="AC1962" i="2"/>
  <c r="E1962" i="2"/>
  <c r="E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4790" i="2"/>
  <c r="AC4854" i="2"/>
  <c r="AB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AC4454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AB4145" i="2"/>
  <c r="Z3482" i="2"/>
  <c r="Y3482" i="2"/>
  <c r="Z3578" i="2"/>
  <c r="Y3578" i="2"/>
  <c r="AB3578" i="2"/>
  <c r="AB3621" i="2"/>
  <c r="AA3621" i="2"/>
  <c r="AC3831" i="2"/>
  <c r="E3831" i="2"/>
  <c r="Z4085" i="2"/>
  <c r="AC4167" i="2"/>
  <c r="AC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6361" i="2"/>
  <c r="E6361" i="2"/>
  <c r="E7346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331" i="2" l="1"/>
  <c r="E716" i="2"/>
  <c r="E2585" i="2"/>
  <c r="E2057" i="2"/>
  <c r="Y2057" i="2" s="1"/>
  <c r="E1339" i="2"/>
  <c r="E3869" i="2"/>
  <c r="E3431" i="2"/>
  <c r="Z1593" i="2"/>
  <c r="AC2977" i="2"/>
  <c r="AC3303" i="2"/>
  <c r="E3608" i="2"/>
  <c r="E5477" i="2"/>
  <c r="AB5477" i="2" s="1"/>
  <c r="AC5115" i="2"/>
  <c r="Y3926" i="2"/>
  <c r="E4223" i="2"/>
  <c r="Z1739" i="2"/>
  <c r="E7127" i="2"/>
  <c r="AC3926" i="2"/>
  <c r="AC5391" i="2"/>
  <c r="AC4204" i="2"/>
  <c r="E3581" i="2"/>
  <c r="E5833" i="2"/>
  <c r="Z5833" i="2" s="1"/>
  <c r="AC4012" i="2"/>
  <c r="E811" i="2"/>
  <c r="Z811" i="2" s="1"/>
  <c r="E7282" i="2"/>
  <c r="E4587" i="2"/>
  <c r="Y4587" i="2" s="1"/>
  <c r="Y4145" i="2"/>
  <c r="AC4677" i="2"/>
  <c r="AA5738" i="2"/>
  <c r="E2095" i="2"/>
  <c r="E4741" i="2"/>
  <c r="AC6637" i="2"/>
  <c r="AC5738" i="2"/>
  <c r="E5987" i="2"/>
  <c r="Z5987" i="2" s="1"/>
  <c r="AC1653" i="2"/>
  <c r="Y5738" i="2"/>
  <c r="Z1653" i="2"/>
  <c r="E1712" i="2"/>
  <c r="AC7169" i="2"/>
  <c r="AC655" i="2"/>
  <c r="E6262" i="2"/>
  <c r="E5210" i="2"/>
  <c r="AA5210" i="2" s="1"/>
  <c r="AC6715" i="2"/>
  <c r="E4846" i="2"/>
  <c r="Z4846" i="2" s="1"/>
  <c r="E2362" i="2"/>
  <c r="E4549" i="2"/>
  <c r="AB4549" i="2" s="1"/>
  <c r="E5881" i="2"/>
  <c r="E1434" i="2"/>
  <c r="Z1434" i="2" s="1"/>
  <c r="E6546" i="2"/>
  <c r="Y6546" i="2" s="1"/>
  <c r="AC2276" i="2"/>
  <c r="E1472" i="2"/>
  <c r="E1108" i="2"/>
  <c r="Z1108" i="2" s="1"/>
  <c r="AC3341" i="2"/>
  <c r="E2000" i="2"/>
  <c r="Z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Z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AB4492" i="2"/>
  <c r="AA4492" i="2"/>
  <c r="Z4492" i="2"/>
  <c r="Y4492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AA6456" i="2"/>
  <c r="Z6456" i="2"/>
  <c r="Y6456" i="2"/>
  <c r="AB6456" i="2"/>
  <c r="Y7127" i="2"/>
  <c r="AB7127" i="2"/>
  <c r="AA7127" i="2"/>
  <c r="Z7127" i="2"/>
  <c r="AB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5477" i="2" l="1"/>
  <c r="AA2766" i="2"/>
  <c r="Y811" i="2"/>
  <c r="AA5477" i="2"/>
  <c r="AA2921" i="2"/>
  <c r="Y1108" i="2"/>
  <c r="AA5987" i="2"/>
  <c r="AA5833" i="2"/>
  <c r="AA4587" i="2"/>
  <c r="Y5210" i="2"/>
  <c r="AB5987" i="2"/>
  <c r="AB5833" i="2"/>
  <c r="Z5210" i="2"/>
  <c r="Y4393" i="2"/>
  <c r="Y5987" i="2"/>
  <c r="Y5833" i="2"/>
  <c r="Y1901" i="2"/>
  <c r="AB2766" i="2"/>
  <c r="AB4846" i="2"/>
  <c r="Y1434" i="2"/>
  <c r="Y2766" i="2"/>
  <c r="Y754" i="2"/>
  <c r="Y4846" i="2"/>
  <c r="Z1712" i="2"/>
  <c r="Y1712" i="2"/>
  <c r="Y4549" i="2"/>
  <c r="Z4549" i="2"/>
  <c r="Y6036" i="2"/>
  <c r="AA4549" i="2"/>
  <c r="Z4393" i="2"/>
  <c r="Z6036" i="2"/>
  <c r="AA4393" i="2"/>
  <c r="Z6546" i="2"/>
  <c r="AA6546" i="2"/>
  <c r="Z4118" i="2"/>
  <c r="AB6504" i="2"/>
  <c r="AB2958" i="2"/>
  <c r="Y6504" i="2"/>
  <c r="Y2958" i="2"/>
  <c r="Y939" i="2"/>
  <c r="AB6546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<sst xmlns="http://schemas.openxmlformats.org/spreadsheetml/2006/main" count="74721" uniqueCount="1921">
  <si>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</si>
  <si>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</si>
  <si>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</si>
  <si>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</si>
  <si>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</si>
  <si>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</si>
  <si>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</si>
  <si>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</si>
  <si>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</si>
  <si>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</si>
  <si>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</si>
  <si>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</si>
  <si>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</si>
  <si>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</si>
  <si>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</si>
  <si>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</si>
  <si>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</si>
  <si>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</si>
  <si>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</si>
  <si>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</si>
  <si>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</si>
  <si>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</si>
  <si>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</si>
  <si>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</si>
  <si>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</si>
  <si>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</si>
  <si>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</si>
  <si>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</si>
  <si>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</si>
  <si>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</si>
  <si>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</si>
  <si>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</si>
  <si>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</si>
  <si>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</si>
  <si>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</si>
  <si>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</si>
  <si>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</si>
  <si>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</si>
  <si>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</si>
  <si>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</si>
  <si>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</si>
  <si>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</si>
  <si>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</si>
  <si>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</si>
  <si>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</si>
  <si>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</si>
  <si>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</si>
  <si>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</si>
  <si>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</si>
  <si>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</si>
  <si>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</si>
  <si>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</si>
  <si>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</si>
  <si>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</si>
  <si>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</si>
  <si>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</si>
  <si>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</si>
  <si>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</si>
  <si>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</si>
  <si>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</si>
  <si>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</si>
  <si>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</si>
  <si>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</si>
  <si>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</si>
  <si>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</si>
  <si>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</si>
  <si>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</si>
  <si>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</si>
  <si>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</si>
  <si>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</si>
  <si>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</si>
  <si>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</si>
  <si>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</si>
  <si>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</si>
  <si>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</si>
  <si>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</si>
  <si>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</si>
  <si>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</si>
  <si>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</si>
  <si>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</si>
  <si>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</si>
  <si>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</si>
  <si>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</si>
  <si>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</si>
  <si>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</si>
  <si>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</si>
  <si>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</si>
  <si>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</si>
  <si>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</si>
  <si>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</si>
  <si>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</si>
  <si>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</si>
  <si>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</si>
  <si>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</si>
  <si>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</si>
  <si>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</si>
  <si>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</si>
  <si>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</si>
  <si>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</si>
  <si>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</si>
  <si>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</si>
  <si>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</si>
  <si>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</si>
  <si>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</si>
  <si>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</si>
  <si>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</si>
  <si>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</si>
  <si>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</si>
  <si>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</si>
  <si>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</si>
  <si>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</si>
  <si>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</si>
  <si>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</si>
  <si>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</si>
  <si>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</si>
  <si>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</si>
  <si>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</si>
  <si>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</si>
  <si>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</si>
  <si>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</si>
  <si>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</si>
  <si>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</si>
  <si>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</si>
  <si>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</si>
  <si>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</si>
  <si>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</si>
  <si>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</si>
  <si>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</si>
  <si>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</si>
  <si>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</si>
  <si>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</si>
  <si>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</si>
  <si>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</si>
  <si>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</si>
  <si>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</si>
  <si>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</si>
  <si>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</si>
  <si>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</si>
  <si>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</si>
  <si>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</si>
  <si>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</si>
  <si>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</si>
  <si>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</si>
  <si>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</si>
  <si>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</si>
  <si>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</si>
  <si>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</si>
  <si>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</si>
  <si>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</si>
  <si>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</si>
  <si>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</si>
  <si>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</si>
  <si>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</si>
  <si>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</si>
  <si>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</si>
  <si>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</si>
  <si>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</si>
  <si>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</si>
  <si>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</si>
  <si>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</si>
  <si>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</si>
  <si>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</si>
  <si>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</si>
  <si>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</si>
  <si>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</si>
  <si>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</si>
  <si>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</si>
  <si>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</si>
  <si>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</si>
  <si>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</si>
  <si>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</si>
  <si>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</si>
  <si>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</si>
  <si>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</si>
  <si>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</si>
  <si>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</si>
  <si>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</si>
  <si>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</si>
  <si>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</si>
  <si>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</si>
  <si>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</si>
  <si>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</si>
  <si>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</si>
  <si>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</si>
  <si>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</si>
  <si>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</si>
  <si>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</si>
  <si>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</si>
  <si>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</si>
  <si>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</si>
  <si>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</si>
  <si>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</si>
  <si>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</si>
  <si>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</si>
  <si>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</si>
  <si>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</si>
  <si>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</si>
  <si>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</si>
  <si>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</si>
  <si>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</si>
  <si>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</si>
  <si>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</si>
  <si>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</si>
  <si>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</si>
  <si>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</si>
  <si>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</si>
  <si>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</si>
  <si>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</si>
  <si>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</si>
  <si>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</si>
  <si>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</si>
  <si>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</si>
  <si>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</si>
  <si>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</si>
  <si>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</si>
  <si>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</si>
  <si>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</si>
  <si>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</si>
  <si>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</si>
  <si>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</si>
  <si>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</si>
  <si>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</si>
  <si>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</si>
  <si>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</si>
  <si>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</si>
  <si>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</si>
  <si>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</si>
  <si>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</si>
  <si>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</si>
  <si>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</si>
  <si>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</si>
  <si>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</si>
  <si>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</si>
  <si>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</si>
  <si>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</si>
  <si>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</si>
  <si>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</si>
  <si>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</si>
  <si>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</si>
  <si>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</si>
  <si>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</si>
  <si>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</si>
  <si>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</si>
  <si>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</si>
  <si>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</si>
  <si>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</si>
  <si>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</si>
  <si>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</si>
  <si>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</si>
  <si>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</si>
  <si>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</si>
  <si>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</si>
  <si>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</si>
  <si>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</si>
  <si>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</si>
  <si>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</si>
  <si>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</si>
  <si>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</si>
  <si>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</si>
  <si>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</si>
  <si>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</si>
  <si>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</si>
  <si>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</si>
  <si>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</si>
  <si>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</si>
  <si>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</si>
  <si>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</si>
  <si>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</si>
  <si>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</si>
  <si>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</si>
  <si>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</si>
  <si>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</si>
  <si>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</si>
  <si>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</si>
  <si>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</si>
  <si>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</si>
  <si>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</si>
  <si>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</si>
  <si>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</si>
  <si>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</si>
  <si>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</si>
  <si>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</si>
  <si>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</si>
  <si>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</si>
  <si>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</si>
  <si>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</si>
  <si>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</si>
  <si>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</si>
  <si>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</si>
  <si>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</si>
  <si>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</si>
  <si>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</si>
  <si>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</si>
  <si>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</si>
  <si>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</si>
  <si>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</si>
  <si>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</si>
  <si>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</si>
  <si>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</si>
  <si>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</si>
  <si>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</si>
  <si>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</si>
  <si>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</si>
  <si>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</si>
  <si>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</si>
  <si>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</si>
  <si>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</si>
  <si>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</si>
  <si>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</si>
  <si>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</si>
  <si>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</si>
  <si>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</si>
  <si>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</si>
  <si>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</si>
  <si>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</si>
  <si>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</si>
  <si>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</si>
  <si>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</si>
  <si>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</si>
  <si>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</si>
  <si>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</si>
  <si>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</si>
  <si>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</si>
  <si>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</si>
  <si>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</si>
  <si>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</si>
  <si>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</si>
  <si>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</si>
  <si>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</si>
  <si>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</si>
  <si>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</si>
  <si>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</si>
  <si>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</si>
  <si>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</si>
  <si>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</si>
  <si>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</si>
  <si>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</si>
  <si>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</si>
  <si>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</si>
  <si>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</si>
  <si>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</si>
  <si>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</si>
  <si>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</si>
  <si>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</si>
  <si>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</si>
  <si>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</si>
  <si>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</si>
  <si>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</si>
  <si>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</si>
  <si>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</si>
  <si>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</si>
  <si>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</si>
  <si>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</si>
  <si>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</si>
  <si>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</si>
  <si>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</si>
  <si>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</si>
  <si>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</si>
  <si>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</si>
  <si>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</si>
  <si>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</si>
  <si>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</si>
  <si>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</si>
  <si>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</si>
  <si>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</si>
  <si>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</si>
  <si>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</si>
  <si>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</si>
  <si>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</si>
  <si>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</si>
  <si>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</si>
  <si>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</si>
  <si>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</si>
  <si>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</si>
  <si>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</si>
  <si>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</si>
  <si>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</si>
  <si>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</si>
  <si>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</si>
  <si>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</si>
  <si>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</si>
  <si>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</si>
  <si>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</si>
  <si>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</si>
  <si>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</si>
  <si>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</si>
  <si>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</si>
  <si>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</si>
  <si>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</si>
  <si>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</si>
  <si>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</si>
  <si>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</si>
  <si>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</si>
  <si>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</si>
  <si>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</si>
  <si>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</si>
  <si>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</si>
  <si>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</si>
  <si>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</si>
  <si>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</si>
  <si>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</si>
  <si>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</si>
  <si>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</si>
  <si>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</si>
  <si>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</si>
  <si>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</si>
  <si>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</si>
  <si>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</si>
  <si>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</si>
  <si>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</si>
  <si>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</si>
  <si>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</si>
  <si>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</si>
  <si>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</si>
  <si>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</si>
  <si>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</si>
  <si>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</si>
  <si>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</si>
  <si>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</si>
  <si>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</si>
  <si>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</si>
  <si>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</si>
  <si>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</si>
  <si>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</si>
  <si>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</si>
  <si>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</si>
  <si>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</si>
  <si>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</si>
  <si>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</si>
  <si>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</si>
  <si>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</si>
  <si>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</si>
  <si>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</si>
  <si>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</si>
  <si>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</si>
  <si>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</si>
  <si>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</si>
  <si>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</si>
  <si>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</si>
  <si>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</si>
  <si>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</si>
  <si>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</si>
  <si>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</si>
  <si>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</si>
  <si>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</si>
  <si>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</si>
  <si>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</si>
  <si>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</si>
  <si>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</si>
  <si>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</si>
  <si>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</si>
  <si>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</si>
  <si>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</si>
  <si>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</si>
  <si>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</si>
  <si>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</si>
  <si>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</si>
  <si>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</si>
  <si>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</si>
  <si>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</si>
  <si>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</si>
  <si>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</si>
  <si>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</si>
  <si>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</si>
  <si>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</si>
  <si>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</si>
  <si>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</si>
  <si>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</si>
  <si>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</si>
  <si>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</si>
  <si>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</si>
  <si>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</si>
  <si>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</si>
  <si>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</si>
  <si>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</si>
  <si>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</si>
  <si>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</si>
  <si>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</si>
  <si>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</si>
  <si>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</si>
  <si>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</si>
  <si>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</si>
  <si>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</si>
  <si>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</si>
  <si>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</si>
  <si>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</si>
  <si>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</si>
  <si>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</si>
  <si>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</si>
  <si>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</si>
  <si>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</si>
  <si>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</si>
  <si>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</si>
  <si>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</si>
  <si>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</si>
  <si>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</si>
  <si>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</si>
  <si>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</si>
  <si>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</si>
  <si>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</si>
  <si>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</si>
  <si>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</si>
  <si>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</si>
  <si>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</si>
  <si>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</si>
  <si>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</si>
  <si>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</si>
  <si>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</si>
  <si>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</si>
  <si>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</si>
  <si>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</si>
  <si>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</si>
  <si>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</si>
  <si>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</si>
  <si>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</si>
  <si>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</si>
  <si>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</si>
  <si>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</si>
  <si>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</si>
  <si>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</si>
  <si>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</si>
  <si>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</si>
  <si>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</si>
  <si>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</si>
  <si>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</si>
  <si>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</si>
  <si>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</si>
  <si>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</si>
  <si>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</si>
  <si>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</si>
  <si>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</si>
  <si>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</si>
  <si>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</si>
  <si>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</si>
  <si>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</si>
  <si>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</si>
  <si>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</si>
  <si>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</si>
  <si>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</si>
  <si>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</si>
  <si>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</si>
  <si>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</si>
  <si>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</si>
  <si>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</si>
  <si>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</si>
  <si>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</si>
  <si>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</si>
  <si>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</si>
  <si>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</si>
  <si>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</si>
  <si>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</si>
  <si>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</si>
  <si>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</si>
  <si>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</si>
  <si>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</si>
  <si>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</si>
  <si>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</si>
  <si>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</si>
  <si>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</si>
  <si>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</si>
  <si>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</si>
  <si>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</si>
  <si>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</si>
  <si>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</si>
  <si>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</si>
  <si>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</si>
  <si>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</si>
  <si>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</si>
  <si>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</si>
  <si>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</si>
  <si>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</si>
  <si>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</si>
  <si>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</si>
  <si>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</si>
  <si>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</si>
  <si>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</si>
  <si>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</si>
  <si>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</si>
  <si>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</si>
  <si>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</si>
  <si>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</si>
  <si>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</si>
  <si>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</si>
  <si>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</si>
  <si>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</si>
  <si>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</si>
  <si>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</si>
  <si>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</si>
  <si>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</si>
  <si>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</si>
  <si>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</si>
  <si>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</si>
  <si>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</si>
  <si>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</si>
  <si>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</si>
  <si>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</si>
  <si>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</si>
  <si>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</si>
  <si>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</si>
  <si>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</si>
  <si>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</si>
  <si>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</si>
  <si>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</si>
  <si>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</si>
  <si>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</si>
  <si>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</si>
  <si>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</si>
  <si>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</si>
  <si>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</si>
  <si>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</si>
  <si>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</si>
  <si>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</si>
  <si>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</si>
  <si>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</si>
  <si>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</si>
  <si>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</si>
  <si>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</si>
  <si>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</si>
  <si>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</si>
  <si>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</si>
  <si>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</si>
  <si>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</si>
  <si>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</si>
  <si>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</si>
  <si>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</si>
  <si>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</si>
  <si>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</si>
  <si>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</si>
  <si>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</si>
  <si>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</si>
  <si>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</si>
  <si>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</si>
  <si>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</si>
  <si>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</si>
  <si>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</si>
  <si>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</si>
  <si>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</si>
  <si>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</si>
  <si>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</si>
  <si>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</si>
  <si>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</si>
  <si>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</si>
  <si>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</si>
  <si>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</si>
  <si>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</si>
  <si>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</si>
  <si>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</si>
  <si>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</si>
  <si>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</si>
  <si>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</si>
  <si>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</si>
  <si>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</si>
  <si>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</si>
  <si>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</si>
  <si>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</si>
  <si>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</si>
  <si>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</si>
  <si>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</si>
  <si>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</si>
  <si>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</si>
  <si>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</si>
  <si>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</si>
  <si>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</si>
  <si>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</si>
  <si>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</si>
  <si>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</si>
  <si>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</si>
  <si>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</si>
  <si>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</si>
  <si>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</si>
  <si>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</si>
  <si>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</si>
  <si>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</si>
  <si>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</si>
  <si>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</si>
  <si>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</si>
  <si>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</si>
  <si>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</si>
  <si>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</si>
  <si>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</si>
  <si>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</si>
  <si>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</si>
  <si>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</si>
  <si>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</si>
  <si>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</si>
  <si>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</si>
  <si>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</si>
  <si>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</si>
  <si>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</si>
  <si>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</si>
  <si>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</si>
  <si>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</si>
  <si>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</si>
  <si>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</si>
  <si>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</si>
  <si>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</si>
  <si>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</si>
  <si>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</si>
  <si>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</si>
  <si>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</si>
  <si>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</si>
  <si>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</si>
  <si>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</si>
  <si>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</si>
  <si>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</si>
  <si>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</si>
  <si>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</si>
  <si>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</si>
  <si>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</si>
  <si>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</si>
  <si>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</si>
  <si>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</si>
  <si>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</si>
  <si>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</si>
  <si>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</si>
  <si>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</si>
  <si>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</si>
  <si>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</si>
  <si>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</si>
  <si>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</si>
  <si>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</si>
  <si>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</si>
  <si>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</si>
  <si>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</si>
  <si>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</si>
  <si>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</si>
  <si>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</si>
  <si>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</si>
  <si>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</si>
  <si>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</si>
  <si>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</si>
  <si>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</si>
  <si>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</si>
  <si>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</si>
  <si>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</si>
  <si>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</si>
  <si>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</si>
  <si>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</si>
  <si>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</si>
  <si>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</si>
  <si>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</si>
  <si>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</si>
  <si>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</si>
  <si>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</si>
  <si>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</si>
  <si>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</si>
  <si>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</si>
  <si>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</si>
  <si>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</si>
  <si>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</si>
  <si>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</si>
  <si>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</si>
  <si>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</si>
  <si>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</si>
  <si>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</si>
  <si>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</si>
  <si>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</si>
  <si>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</si>
  <si>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</si>
  <si>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</si>
  <si>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</si>
  <si>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</si>
  <si>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</si>
  <si>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</si>
  <si>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</si>
  <si>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</si>
  <si>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</si>
  <si>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</si>
  <si>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</si>
  <si>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</si>
  <si>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</si>
  <si>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</si>
  <si>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</si>
  <si>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</si>
  <si>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</si>
  <si>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</si>
  <si>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</si>
  <si>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</si>
  <si>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</si>
  <si>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</si>
  <si>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</si>
  <si>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</si>
  <si>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</si>
  <si>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</si>
  <si>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</si>
  <si>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</si>
  <si>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</si>
  <si>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</si>
  <si>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</si>
  <si>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</si>
  <si>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</si>
  <si>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</si>
  <si>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</si>
  <si>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</si>
  <si>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</si>
  <si>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</si>
  <si>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</si>
  <si>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</si>
  <si>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</si>
  <si>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</si>
  <si>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</si>
  <si>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</si>
  <si>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</si>
  <si>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</si>
  <si>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</si>
  <si>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</si>
  <si>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</si>
  <si>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</si>
  <si>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</si>
  <si>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</si>
  <si>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</si>
  <si>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</si>
  <si>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</si>
  <si>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</si>
  <si>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</si>
  <si>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</si>
  <si>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</si>
  <si>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</si>
  <si>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</si>
  <si>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</si>
  <si>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</si>
  <si>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</si>
  <si>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</si>
  <si>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</si>
  <si>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</si>
  <si>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</si>
  <si>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</si>
  <si>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</si>
  <si>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</si>
  <si>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</si>
  <si>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</si>
  <si>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</si>
  <si>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</si>
  <si>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</si>
  <si>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</si>
  <si>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</si>
  <si>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</si>
  <si>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</si>
  <si>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</si>
  <si>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</si>
  <si>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</si>
  <si>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</si>
  <si>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</si>
  <si>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</si>
  <si>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</si>
  <si>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</si>
  <si>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</si>
  <si>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</si>
  <si>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</si>
  <si>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</si>
  <si>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</si>
  <si>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</si>
  <si>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</si>
  <si>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</si>
  <si>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</si>
  <si>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</si>
  <si>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</si>
  <si>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</si>
  <si>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</si>
  <si>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</si>
  <si>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</si>
  <si>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</si>
  <si>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</si>
  <si>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</si>
  <si>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</si>
  <si>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</si>
  <si>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</si>
  <si>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</si>
  <si>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</si>
  <si>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</si>
  <si>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</si>
  <si>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</si>
  <si>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</si>
  <si>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</si>
  <si>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</si>
  <si>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</si>
  <si>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</si>
  <si>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</si>
  <si>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</si>
  <si>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</si>
  <si>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</si>
  <si>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</si>
  <si>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</si>
  <si>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</si>
  <si>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</si>
  <si>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</si>
  <si>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</si>
  <si>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</si>
  <si>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</si>
  <si>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</si>
  <si>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</si>
  <si>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</si>
  <si>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</si>
  <si>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</si>
  <si>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</si>
  <si>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</si>
  <si>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</si>
  <si>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</si>
  <si>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</si>
  <si>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</si>
  <si>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</si>
  <si>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</si>
  <si>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</si>
  <si>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</si>
  <si>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</si>
  <si>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</si>
  <si>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</si>
  <si>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</si>
  <si>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</si>
  <si>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</si>
  <si>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</si>
  <si>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</si>
  <si>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</si>
  <si>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</si>
  <si>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</si>
  <si>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</si>
  <si>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</si>
  <si>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</si>
  <si>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</si>
  <si>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</si>
  <si>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</si>
  <si>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</si>
  <si>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</si>
  <si>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</si>
  <si>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</si>
  <si>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</si>
  <si>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</si>
  <si>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</si>
  <si>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</si>
  <si>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</si>
  <si>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</si>
  <si>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</si>
  <si>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</si>
  <si>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</si>
  <si>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</si>
  <si>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</si>
  <si>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</si>
  <si>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</si>
  <si>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</si>
  <si>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</si>
  <si>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</si>
  <si>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</si>
  <si>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</si>
  <si>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</si>
  <si>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</si>
  <si>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</si>
  <si>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</si>
  <si>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</si>
  <si>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</si>
  <si>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</si>
  <si>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</si>
  <si>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</si>
  <si>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</si>
  <si>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</si>
  <si>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</si>
  <si>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</si>
  <si>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</si>
  <si>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</si>
  <si>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</si>
  <si>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</si>
  <si>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</si>
  <si>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</si>
  <si>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</si>
  <si>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</si>
  <si>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</si>
  <si>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</si>
  <si>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</si>
  <si>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</si>
  <si>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</si>
  <si>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</si>
  <si>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</si>
  <si>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</si>
  <si>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</si>
  <si>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</si>
  <si>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</si>
  <si>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</si>
  <si>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</si>
  <si>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</si>
  <si>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</si>
  <si>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</si>
  <si>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</si>
  <si>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</si>
  <si>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</si>
  <si>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</si>
  <si>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</si>
  <si>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</si>
  <si>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</si>
  <si>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</si>
  <si>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</si>
  <si>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</si>
  <si>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</si>
  <si>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</si>
  <si>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</si>
  <si>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</si>
  <si>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</si>
  <si>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</si>
  <si>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</si>
  <si>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</si>
  <si>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</si>
  <si>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</si>
  <si>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</si>
  <si>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</si>
  <si>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</si>
  <si>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</si>
  <si>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</si>
  <si>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</si>
  <si>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</si>
  <si>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</si>
  <si>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</si>
  <si>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</si>
  <si>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</si>
  <si>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</si>
  <si>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</si>
  <si>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</si>
  <si>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</si>
  <si>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</si>
  <si>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</si>
  <si>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</si>
  <si>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</si>
  <si>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</si>
  <si>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</si>
  <si>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</si>
  <si>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</si>
  <si>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</si>
  <si>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</si>
  <si>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</si>
  <si>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</si>
  <si>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</si>
  <si>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</si>
  <si>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</si>
  <si>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</si>
  <si>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</si>
  <si>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</si>
  <si>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</si>
  <si>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</si>
  <si>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</si>
  <si>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</si>
  <si>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</si>
  <si>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</si>
  <si>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</si>
  <si>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</si>
  <si>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</si>
  <si>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</si>
  <si>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</si>
  <si>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</si>
  <si>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</si>
  <si>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</si>
  <si>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</si>
  <si>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</si>
  <si>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</si>
  <si>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</si>
  <si>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</si>
  <si>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</si>
  <si>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</si>
  <si>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</si>
  <si>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</si>
  <si>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</si>
  <si>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</si>
  <si>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</si>
  <si>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</si>
  <si>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</si>
  <si>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</si>
  <si>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</si>
  <si>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</si>
  <si>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</si>
  <si>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</si>
  <si>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</si>
  <si>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</si>
  <si>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</si>
  <si>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</si>
  <si>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</si>
  <si>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</si>
  <si>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</si>
  <si>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</si>
  <si>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</si>
  <si>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</si>
  <si>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</si>
  <si>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</si>
  <si>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</si>
  <si>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</si>
  <si>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</si>
  <si>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</si>
  <si>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</si>
  <si>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</si>
  <si>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</si>
  <si>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</si>
  <si>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</si>
  <si>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</si>
  <si>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</si>
  <si>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</si>
  <si>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</si>
  <si>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</si>
  <si>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</si>
  <si>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</si>
  <si>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</si>
  <si>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</si>
  <si>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</si>
  <si>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</si>
  <si>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</si>
  <si>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</si>
  <si>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</si>
  <si>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</si>
  <si>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</si>
  <si>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</si>
  <si>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</si>
  <si>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</si>
  <si>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</si>
  <si>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</si>
  <si>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</si>
  <si>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</si>
  <si>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</si>
  <si>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</si>
  <si>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</si>
  <si>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</si>
  <si>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</si>
  <si>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</si>
  <si>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</si>
  <si>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</si>
  <si>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</si>
  <si>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</si>
  <si>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</si>
  <si>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</si>
  <si>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</si>
  <si>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</si>
  <si>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</si>
  <si>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</si>
  <si>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</si>
  <si>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</si>
  <si>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</si>
  <si>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</si>
  <si>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</si>
  <si>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</si>
  <si>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</si>
  <si>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</si>
  <si>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</si>
  <si>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</si>
  <si>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</si>
  <si>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</si>
  <si>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</si>
  <si>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</si>
  <si>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</si>
  <si>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</si>
  <si>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</si>
  <si>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</si>
  <si>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</si>
  <si>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</si>
  <si>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</si>
  <si>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</si>
  <si>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</si>
  <si>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</si>
  <si>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</si>
  <si>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</si>
  <si>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</si>
  <si>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</si>
  <si>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</si>
  <si>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</si>
  <si>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</si>
  <si>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</si>
  <si>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</si>
  <si>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</si>
  <si>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</si>
  <si>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</si>
  <si>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</si>
  <si>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</si>
  <si>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</si>
  <si>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</si>
  <si>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</si>
  <si>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</si>
  <si>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</si>
  <si>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</si>
  <si>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</si>
  <si>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</si>
  <si>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</si>
  <si>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</si>
  <si>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</si>
  <si>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</si>
  <si>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</si>
  <si>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</si>
  <si>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</si>
  <si>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</si>
  <si>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</si>
  <si>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</si>
  <si>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</si>
  <si>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</si>
  <si>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</si>
  <si>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</si>
  <si>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</si>
  <si>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</si>
  <si>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</si>
  <si>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</si>
  <si>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</si>
  <si>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</si>
  <si>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</si>
  <si>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</si>
  <si>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</si>
  <si>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</si>
  <si>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</si>
  <si>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</si>
  <si>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</si>
  <si>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</si>
  <si>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</si>
  <si>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</si>
  <si>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</si>
  <si>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</si>
  <si>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</si>
  <si>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</si>
  <si>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</si>
  <si>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</si>
  <si>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</si>
  <si>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</si>
  <si>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</si>
  <si>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</si>
  <si>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</si>
  <si>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</si>
  <si>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</si>
  <si>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</si>
  <si>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</si>
  <si>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</si>
  <si>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</si>
  <si>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</si>
  <si>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</si>
  <si>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</si>
  <si>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</si>
  <si>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</si>
  <si>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</si>
  <si>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</si>
  <si>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</si>
  <si>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</si>
  <si>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</si>
  <si>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</si>
  <si>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</si>
  <si>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</si>
  <si>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</si>
  <si>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</si>
  <si>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</si>
  <si>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</si>
  <si>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</si>
  <si>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</si>
  <si>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</si>
  <si>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</si>
  <si>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</si>
  <si>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</si>
  <si>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</si>
  <si>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</si>
  <si>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</si>
  <si>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</si>
  <si>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</si>
  <si>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</si>
  <si>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</si>
  <si>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</si>
  <si>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</si>
  <si>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</si>
  <si>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</si>
  <si>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</si>
  <si>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</si>
  <si>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</si>
  <si>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</si>
  <si>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</si>
  <si>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</si>
  <si>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</si>
  <si>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</si>
  <si>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</si>
  <si>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</si>
  <si>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</si>
  <si>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</si>
  <si>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</si>
  <si>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</si>
  <si>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</si>
  <si>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</si>
  <si>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</si>
  <si>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</si>
  <si>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</si>
  <si>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</si>
  <si>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</si>
  <si>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</si>
  <si>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</si>
  <si>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</si>
  <si>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</si>
  <si>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</si>
  <si>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</si>
  <si>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</si>
  <si>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</si>
  <si>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</si>
  <si>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</si>
  <si>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</si>
  <si>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</si>
  <si>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</si>
  <si>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</si>
  <si>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</si>
  <si>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</si>
  <si>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</si>
  <si>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</si>
  <si>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</si>
  <si>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</si>
  <si>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</si>
  <si>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</si>
  <si>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</si>
  <si>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</si>
  <si>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</si>
  <si>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</si>
  <si>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</si>
  <si>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</si>
  <si>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</si>
  <si>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</si>
  <si>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</si>
  <si>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</si>
  <si>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</si>
  <si>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</si>
  <si>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</si>
  <si>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</si>
  <si>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</si>
  <si>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</si>
  <si>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</si>
  <si>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</si>
  <si>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</si>
  <si>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</si>
  <si>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</si>
  <si>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</si>
  <si>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</si>
  <si>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</si>
  <si>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</si>
  <si>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</si>
  <si>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</si>
  <si>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</si>
  <si>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</si>
  <si>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</si>
  <si>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</si>
  <si>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</si>
  <si>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</si>
  <si>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</si>
  <si>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</si>
  <si>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</si>
  <si>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</si>
  <si>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</si>
  <si>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</si>
  <si>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</si>
  <si>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</si>
  <si>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</si>
  <si>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</si>
  <si>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</si>
  <si>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</si>
  <si>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</si>
  <si>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</si>
  <si>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</si>
  <si>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</si>
  <si>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</si>
  <si>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</si>
  <si>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</si>
  <si>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</si>
  <si>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</si>
  <si>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</si>
  <si>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</si>
  <si>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</si>
  <si>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</si>
  <si>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</si>
  <si>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</si>
  <si>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</si>
  <si>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</si>
  <si>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</si>
  <si>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</si>
  <si>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</si>
  <si>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</si>
  <si>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</si>
  <si>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</si>
  <si>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</si>
  <si>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</si>
  <si>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</si>
  <si>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</si>
  <si>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</si>
  <si>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</si>
  <si>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</si>
  <si>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</si>
  <si>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</si>
  <si>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</si>
  <si>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</si>
  <si>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</si>
  <si>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</si>
  <si>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</si>
  <si>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</si>
  <si>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</si>
  <si>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</si>
  <si>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</si>
  <si>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</si>
  <si>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</si>
  <si>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</si>
  <si>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</si>
  <si>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</si>
  <si>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</si>
  <si>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</si>
  <si>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</si>
  <si>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</si>
  <si>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</si>
  <si>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</si>
  <si>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</si>
  <si>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</si>
  <si>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</si>
  <si>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</si>
  <si>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</si>
  <si>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</si>
  <si>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</si>
  <si>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</si>
  <si>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</si>
  <si>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</si>
  <si>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</si>
  <si>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</si>
  <si>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</si>
  <si>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</si>
  <si>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</si>
  <si>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</si>
  <si>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</si>
  <si>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</si>
  <si>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</si>
  <si>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</si>
  <si>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</si>
  <si>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</si>
  <si>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</si>
  <si>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</si>
  <si>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</si>
  <si>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</si>
  <si>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</si>
  <si>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</si>
  <si>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</si>
  <si>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</si>
  <si>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</si>
  <si>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</si>
  <si>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</si>
  <si>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</si>
  <si>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</si>
  <si>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</si>
  <si>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</si>
  <si>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</si>
  <si>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</si>
  <si>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</si>
  <si>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</si>
  <si>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</si>
  <si>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</si>
  <si>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</si>
  <si>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</si>
  <si>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</si>
  <si>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</si>
  <si>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</si>
  <si>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</si>
  <si>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</si>
  <si>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</si>
  <si>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</si>
  <si>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</si>
  <si>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</si>
  <si>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</si>
  <si>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</si>
  <si>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</si>
  <si>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</si>
  <si>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</si>
  <si>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</si>
  <si>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</si>
  <si>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</si>
  <si>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</si>
  <si>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</si>
  <si>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</si>
  <si>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</si>
  <si>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</si>
  <si>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</si>
  <si>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</si>
  <si>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</si>
  <si>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</si>
  <si>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</si>
  <si>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</si>
  <si>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</si>
  <si>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</si>
  <si>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</si>
  <si>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</si>
  <si>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</si>
  <si>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</si>
  <si>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</si>
  <si>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</si>
  <si>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</si>
  <si>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</si>
  <si>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</si>
  <si>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</si>
  <si>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</si>
  <si>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</si>
  <si>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</si>
  <si>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</si>
  <si>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</si>
  <si>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</si>
  <si>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</si>
  <si>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</si>
  <si>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</si>
  <si>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</si>
  <si>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</si>
  <si>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</si>
  <si>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</si>
  <si>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</si>
  <si>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</si>
  <si>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</si>
  <si>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</si>
  <si>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</si>
  <si>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</si>
  <si>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</si>
  <si>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</si>
  <si>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</si>
  <si>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</si>
  <si>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</si>
  <si>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</si>
  <si>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</si>
  <si>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</si>
  <si>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</si>
  <si>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</si>
  <si>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</si>
  <si>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</si>
  <si>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</si>
  <si>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</si>
  <si>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</si>
  <si>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</si>
  <si>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</si>
  <si>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</si>
  <si>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</si>
  <si>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</si>
  <si>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</si>
  <si>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</si>
  <si>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</si>
  <si>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</si>
  <si>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</si>
  <si>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</si>
  <si>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</si>
  <si>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</si>
  <si>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</si>
  <si>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</si>
  <si>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</si>
  <si>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</si>
  <si>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</si>
  <si>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</si>
  <si>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</si>
  <si>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</si>
  <si>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</si>
  <si>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</si>
  <si>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</si>
  <si>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</si>
  <si>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</si>
  <si>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</si>
  <si>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</si>
  <si>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</si>
  <si>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</si>
  <si>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</si>
  <si>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</si>
  <si>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</si>
  <si>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</si>
  <si>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</si>
  <si>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</si>
  <si>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</si>
  <si>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</si>
  <si>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</si>
  <si>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</si>
  <si>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</si>
  <si>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</si>
  <si>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</si>
  <si>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</si>
  <si>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</si>
  <si>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</si>
  <si>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</si>
  <si>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</si>
  <si>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</si>
  <si>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</si>
  <si>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</si>
  <si>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</si>
  <si>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</si>
  <si>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</si>
  <si>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</si>
  <si>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</si>
  <si>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</si>
  <si>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</si>
  <si>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</si>
  <si>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</si>
  <si>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</si>
  <si>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</si>
  <si>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</si>
  <si>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</si>
  <si>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</si>
  <si>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</si>
  <si>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</si>
  <si>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</si>
  <si>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</si>
  <si>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</si>
  <si>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</si>
  <si>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</si>
  <si>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</si>
  <si>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</si>
  <si>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</si>
  <si>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</si>
  <si>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</si>
  <si>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</si>
  <si>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</si>
  <si>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</si>
  <si>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</si>
  <si>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</si>
  <si>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</si>
  <si>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</si>
  <si>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</si>
  <si>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</si>
  <si>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</si>
  <si>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</si>
  <si>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</si>
  <si>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</si>
  <si>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</si>
  <si>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</si>
  <si>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</si>
  <si>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</si>
  <si>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</si>
  <si>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</si>
  <si>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</si>
  <si>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</si>
  <si>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</si>
  <si>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</si>
  <si>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</si>
  <si>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</si>
  <si>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</si>
  <si>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</si>
  <si>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</si>
  <si>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</si>
  <si>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</si>
  <si>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</si>
  <si>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</si>
  <si>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</si>
  <si>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</si>
  <si>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</si>
  <si>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</si>
  <si>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</si>
  <si>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</si>
  <si>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</si>
  <si>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</si>
  <si>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</si>
  <si>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</si>
  <si>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</si>
  <si>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</si>
  <si>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</si>
  <si>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</si>
  <si>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</si>
  <si>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</si>
  <si>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</si>
  <si>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</si>
  <si>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</si>
  <si>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</si>
  <si>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</si>
  <si>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</si>
  <si>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</si>
  <si>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</si>
  <si>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</si>
  <si>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</si>
  <si>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</si>
  <si>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</si>
  <si>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</si>
  <si>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</si>
  <si>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</si>
  <si>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</si>
  <si>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</si>
  <si>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</si>
  <si>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</si>
  <si>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</si>
  <si>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</si>
  <si>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</si>
  <si>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</si>
  <si>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</si>
  <si>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</si>
  <si>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</si>
  <si>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</si>
  <si>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</si>
  <si>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</si>
  <si>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</si>
  <si>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</si>
  <si>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</si>
  <si>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</si>
  <si>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</si>
  <si>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</si>
  <si>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</si>
  <si>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</si>
  <si>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</si>
  <si>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</si>
  <si>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</si>
  <si>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</si>
  <si>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</si>
  <si>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</si>
  <si>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</si>
  <si>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</si>
  <si>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</si>
  <si>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</si>
  <si>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</si>
  <si>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</si>
  <si>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</si>
  <si>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</si>
  <si>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</si>
  <si>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</si>
  <si>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</si>
  <si>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</si>
  <si>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</si>
  <si>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</si>
  <si>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</si>
  <si>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</si>
  <si>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</si>
  <si>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</si>
  <si>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</si>
  <si>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</si>
  <si>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</si>
  <si>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</si>
  <si>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</si>
  <si>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</si>
  <si>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</si>
  <si>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</si>
  <si>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</si>
  <si>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</si>
  <si>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</si>
  <si>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</si>
  <si>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</si>
  <si>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</si>
  <si>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</si>
  <si>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</si>
  <si>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</si>
  <si>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</si>
  <si>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</si>
  <si>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</si>
  <si>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</si>
  <si>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</si>
  <si>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</si>
  <si>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</si>
  <si>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</si>
  <si>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</si>
  <si>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</si>
  <si>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</si>
  <si>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</si>
  <si>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</si>
  <si>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</si>
  <si>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</si>
  <si>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</si>
  <si>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</si>
  <si>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</si>
  <si>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</si>
  <si>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</si>
  <si>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</si>
  <si>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</si>
  <si>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</si>
  <si>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</si>
  <si>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</si>
  <si>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</si>
  <si>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</si>
  <si>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</si>
  <si>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</si>
  <si>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</si>
  <si>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</si>
  <si>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</si>
  <si>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</si>
  <si>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</si>
  <si>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</si>
  <si>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</si>
  <si>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</si>
  <si>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</si>
  <si>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</si>
  <si>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</si>
  <si>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</si>
  <si>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</si>
  <si>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</si>
  <si>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</si>
  <si>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</si>
  <si>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</si>
  <si>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</si>
  <si>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</si>
  <si>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</si>
  <si>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</si>
  <si>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</si>
  <si>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</si>
  <si>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</si>
  <si>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</si>
  <si>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</si>
  <si>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</si>
  <si>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</si>
  <si>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</si>
  <si>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</si>
  <si>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</si>
  <si>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</si>
  <si>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</si>
  <si>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</si>
  <si>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</si>
  <si>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</si>
  <si>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</si>
  <si>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</si>
  <si>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</si>
  <si>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</si>
  <si>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</si>
  <si>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</si>
  <si>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</si>
  <si>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</si>
  <si>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</si>
  <si>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</si>
  <si>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</si>
  <si>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</si>
  <si>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</si>
  <si>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</si>
  <si>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</si>
  <si>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</si>
  <si>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</si>
  <si>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</si>
  <si>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</si>
  <si>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</si>
  <si>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</si>
  <si>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</si>
  <si>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</si>
  <si>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</si>
  <si>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</si>
  <si>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</si>
  <si>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</si>
  <si>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</si>
  <si>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</si>
  <si>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</si>
  <si>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</si>
  <si>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</si>
  <si>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</si>
  <si>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</si>
  <si>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</si>
  <si>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</si>
  <si>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</si>
  <si>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</si>
  <si>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</si>
  <si>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</si>
  <si>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</si>
  <si>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</si>
  <si>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</si>
  <si>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</si>
  <si>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</si>
  <si>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</si>
  <si>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</si>
  <si>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</si>
  <si>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</si>
  <si>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</si>
  <si>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</si>
  <si>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</si>
  <si>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</si>
  <si>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</si>
  <si>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</si>
  <si>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</si>
  <si>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</si>
  <si>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</si>
  <si>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</si>
  <si>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</si>
  <si>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</si>
  <si>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</si>
  <si>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</si>
  <si>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</si>
  <si>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</si>
  <si>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</si>
  <si>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</si>
  <si>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</si>
  <si>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</si>
  <si>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</si>
  <si>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</si>
  <si>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</si>
  <si>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</si>
  <si>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</si>
  <si>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</si>
  <si>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</si>
  <si>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</si>
  <si>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</si>
  <si>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</si>
  <si>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</si>
  <si>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</si>
  <si>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</si>
  <si>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</si>
  <si>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</si>
  <si>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</si>
  <si>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</si>
  <si>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</si>
  <si>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</si>
  <si>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</si>
  <si>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</si>
  <si>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</si>
  <si>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</si>
  <si>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</si>
  <si>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</si>
  <si>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</si>
  <si>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</si>
  <si>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</si>
  <si>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</si>
  <si>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</si>
  <si>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</si>
  <si>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</si>
  <si>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</si>
  <si>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</si>
  <si>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</si>
  <si>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</si>
  <si>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</si>
  <si>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</si>
  <si>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</si>
  <si>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</si>
  <si>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</si>
  <si>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</si>
  <si>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</si>
  <si>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</si>
  <si>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</si>
  <si>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</si>
  <si>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</si>
  <si>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</si>
  <si>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</si>
  <si>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</si>
  <si>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</si>
  <si>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</si>
  <si>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</si>
  <si>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</si>
  <si>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TROCADERO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</si>
  <si>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</si>
  <si>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</si>
  <si>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</si>
  <si>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</si>
  <si>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</si>
  <si>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</si>
  <si>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</si>
  <si>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</si>
  <si>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M Zied Brahem et M Chokri Ben Salah</t>
  </si>
  <si>
    <t>Absence d'un local de déchets au sein du magasin.</t>
  </si>
  <si>
    <t>Meuble négatif glaces: certains pot de glace « Keens » étaient exposés au meuble à l'état fondu (voir photo), la température du meuble affichée et mésurée était à -9°C.
Le contrôle de la température de stockage de ce meuble est àrenforcer, procéder à l'entretien de cette enceinte frigorifique.</t>
  </si>
  <si>
    <t>L'évaporateur du meuble froid (alimentation pour animaux) manquait de propreté, altération par des piqures de moisissures.</t>
  </si>
  <si>
    <t>Fixer et respecter les horaires d’évacuation des déchets.
Le magasin ne dispose pas d'un local poubelle.</t>
  </si>
  <si>
    <t>Les sanitaires n'étaient pas munis par du papier essuie-mains.</t>
  </si>
  <si>
    <t>La réserve n'était pas munie par un système d'aération.</t>
  </si>
  <si>
    <t>Meuble négatif des glaces: hausse de la température de stockage, la T° affichée et mésurée était de l'ordre de -9°C.
Entretenir ce meuble.</t>
  </si>
  <si>
    <t xml:space="preserve">L'étanchéité de la porte de la réception est manquante.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</si>
</sst>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</c:v>
                </c:pt>
                <c:pt idx="3">
                  <c:v>9.9999999999999978E-2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</c:v>
                </c:pt>
                <c:pt idx="3">
                  <c:v>9.9999999999999978E-2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830976"/>
        <c:axId val="548320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832608"/>
        <c:axId val="54827712"/>
      </c:barChart>
      <c:catAx>
        <c:axId val="54830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32064"/>
        <c:crosses val="autoZero"/>
        <c:auto val="1"/>
        <c:lblAlgn val="ctr"/>
        <c:lblOffset val="100"/>
        <c:noMultiLvlLbl val="0"/>
      </c:catAx>
      <c:valAx>
        <c:axId val="548320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30976"/>
        <c:crosses val="autoZero"/>
        <c:crossBetween val="between"/>
      </c:valAx>
      <c:valAx>
        <c:axId val="54827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4832608"/>
        <c:crosses val="max"/>
        <c:crossBetween val="between"/>
      </c:valAx>
      <c:catAx>
        <c:axId val="54832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4827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820640"/>
        <c:axId val="548228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823360"/>
        <c:axId val="54822272"/>
      </c:barChart>
      <c:catAx>
        <c:axId val="54820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22816"/>
        <c:crosses val="autoZero"/>
        <c:auto val="1"/>
        <c:lblAlgn val="ctr"/>
        <c:lblOffset val="100"/>
        <c:noMultiLvlLbl val="0"/>
      </c:catAx>
      <c:valAx>
        <c:axId val="548228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20640"/>
        <c:crosses val="autoZero"/>
        <c:crossBetween val="between"/>
      </c:valAx>
      <c:valAx>
        <c:axId val="548222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4823360"/>
        <c:crosses val="max"/>
        <c:crossBetween val="between"/>
      </c:valAx>
      <c:catAx>
        <c:axId val="54823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4822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826080"/>
        <c:axId val="541145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3673040"/>
        <c:axId val="203670320"/>
      </c:barChart>
      <c:catAx>
        <c:axId val="548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114576"/>
        <c:crosses val="autoZero"/>
        <c:auto val="1"/>
        <c:lblAlgn val="ctr"/>
        <c:lblOffset val="100"/>
        <c:noMultiLvlLbl val="0"/>
      </c:catAx>
      <c:valAx>
        <c:axId val="54114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26080"/>
        <c:crosses val="autoZero"/>
        <c:crossBetween val="between"/>
        <c:majorUnit val="0.2"/>
      </c:valAx>
      <c:valAx>
        <c:axId val="2036703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03673040"/>
        <c:crosses val="max"/>
        <c:crossBetween val="between"/>
      </c:valAx>
      <c:catAx>
        <c:axId val="20367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670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3684464"/>
        <c:axId val="20367358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3681744"/>
        <c:axId val="203674128"/>
      </c:barChart>
      <c:catAx>
        <c:axId val="20368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673584"/>
        <c:crosses val="autoZero"/>
        <c:auto val="1"/>
        <c:lblAlgn val="ctr"/>
        <c:lblOffset val="100"/>
        <c:noMultiLvlLbl val="0"/>
      </c:catAx>
      <c:valAx>
        <c:axId val="203673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684464"/>
        <c:crosses val="autoZero"/>
        <c:crossBetween val="between"/>
        <c:majorUnit val="0.2"/>
      </c:valAx>
      <c:valAx>
        <c:axId val="2036741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03681744"/>
        <c:crosses val="max"/>
        <c:crossBetween val="between"/>
      </c:valAx>
      <c:catAx>
        <c:axId val="20368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674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03679024"/>
        <c:axId val="203674672"/>
      </c:barChart>
      <c:catAx>
        <c:axId val="203679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674672"/>
        <c:crosses val="autoZero"/>
        <c:auto val="1"/>
        <c:lblAlgn val="ctr"/>
        <c:lblOffset val="100"/>
        <c:noMultiLvlLbl val="0"/>
      </c:catAx>
      <c:valAx>
        <c:axId val="203674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6790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5.40330289351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6" maxValue="6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'évaporateur du meuble froid (alimentation pour animaux) manquait de propreté, altération par des piqures de moisissures."/>
    <m/>
    <m/>
    <m/>
    <m/>
    <n v="66"/>
    <s v="CE SOUSSE TROCADERO"/>
    <s v="Carrefour Express"/>
    <x v="0"/>
    <n v="1"/>
    <n v="2020"/>
    <x v="0"/>
    <x v="0"/>
    <s v="66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0"/>
    <n v="-10"/>
    <s v="Meuble négatif glaces: certains pot de glace « Keens » étaient exposés au meuble à l'état fondu (voir photo), la température du meuble affichée et mésurée était à -9°C._x000a_Le contrôle de la température de stockage de ce meuble est àrenforcer, procéder à l'entretien de cette enceinte frigorifique."/>
    <m/>
    <m/>
    <m/>
    <m/>
    <n v="66"/>
    <s v="CE SOUSSE TROCADERO"/>
    <s v="Carrefour Express"/>
    <x v="0"/>
    <n v="1"/>
    <n v="2020"/>
    <x v="0"/>
    <x v="0"/>
    <s v="66_A1_2020"/>
    <s v="CM642_Exploitation"/>
    <s v="CM642_Exploitation_Market_A1"/>
    <s v="CM675_Exploitation"/>
    <m/>
    <n v="-10"/>
    <n v="4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5"/>
    <m/>
    <m/>
    <m/>
    <m/>
    <n v="66"/>
    <s v="CE SOUSSE TROCADERO"/>
    <s v="Carrefour Express"/>
    <x v="0"/>
    <n v="1"/>
    <n v="2020"/>
    <x v="0"/>
    <x v="0"/>
    <s v="66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66"/>
    <s v="CE SOUSSE TROCADERO"/>
    <s v="Carrefour Express"/>
    <x v="0"/>
    <n v="1"/>
    <n v="2020"/>
    <x v="0"/>
    <x v="0"/>
    <s v="6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1"/>
    <m/>
    <s v="Fixer et respecter les horaires d’évacuation des déchets._x000a_Le magasin ne dispose pas d'un local poubelle."/>
    <m/>
    <m/>
    <m/>
    <m/>
    <n v="66"/>
    <s v="CE SOUSSE TROCADERO"/>
    <s v="Carrefour Express"/>
    <x v="0"/>
    <n v="1"/>
    <n v="2020"/>
    <x v="0"/>
    <x v="0"/>
    <s v="66_A1_2020"/>
    <s v="CM679_Exploitation"/>
    <s v="CM679_Exploitation_Market_A1"/>
    <s v="CM713_Exploitation"/>
    <m/>
    <n v="1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0"/>
    <m/>
    <s v="Les sanitaires n'étaient pas munis par du papier essuie-mains."/>
    <m/>
    <m/>
    <m/>
    <m/>
    <n v="66"/>
    <s v="CE SOUSSE TROCADERO"/>
    <s v="Carrefour Express"/>
    <x v="0"/>
    <n v="1"/>
    <n v="2020"/>
    <x v="0"/>
    <x v="0"/>
    <s v="66_A1_2020"/>
    <s v="CM697_Exploitation"/>
    <s v="CM697_Exploitation_Market_A1"/>
    <s v="CM731_Exploitation"/>
    <m/>
    <n v="0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est manquante. "/>
    <m/>
    <m/>
    <m/>
    <m/>
    <n v="66"/>
    <s v="CE SOUSSE TROCADERO"/>
    <s v="Carrefour Express"/>
    <x v="0"/>
    <n v="1"/>
    <n v="2020"/>
    <x v="0"/>
    <x v="1"/>
    <s v="66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0"/>
    <n v="-5"/>
    <s v="La réserve n'était pas munie par un système d'aération."/>
    <m/>
    <m/>
    <m/>
    <m/>
    <n v="66"/>
    <s v="CE SOUSSE TROCADERO"/>
    <s v="Carrefour Express"/>
    <x v="0"/>
    <n v="1"/>
    <n v="2020"/>
    <x v="0"/>
    <x v="1"/>
    <s v="66_A1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négatif des glaces: hausse de la température de stockage, la T° affichée et mésurée était de l'ordre de -9°C._x000a_Entretenir ce meuble."/>
    <m/>
    <m/>
    <m/>
    <m/>
    <n v="66"/>
    <s v="CE SOUSSE TROCADERO"/>
    <s v="Carrefour Express"/>
    <x v="0"/>
    <n v="1"/>
    <n v="2020"/>
    <x v="0"/>
    <x v="1"/>
    <s v="66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 au sein du magasin."/>
    <m/>
    <m/>
    <m/>
    <m/>
    <n v="66"/>
    <s v="CE SOUSSE TROCADERO"/>
    <s v="Carrefour Express"/>
    <x v="0"/>
    <n v="1"/>
    <n v="2020"/>
    <x v="0"/>
    <x v="1"/>
    <s v="6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66"/>
    <s v="CE SOUSSE TROCADERO"/>
    <s v="Carrefour Express"/>
    <x v="0"/>
    <n v="1"/>
    <n v="2020"/>
    <x v="0"/>
    <x v="1"/>
    <s v="66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2"/>
    <n v="2020"/>
    <x v="0"/>
    <x v="1"/>
    <s v="6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3"/>
    <n v="2021"/>
    <x v="1"/>
    <x v="1"/>
    <s v="6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4"/>
    <n v="2021"/>
    <x v="1"/>
    <x v="1"/>
    <s v="6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2"/>
    <x v="1"/>
    <x v="1"/>
    <s v="6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2"/>
    <x v="1"/>
    <x v="1"/>
    <s v="6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3"/>
    <x v="1"/>
    <x v="1"/>
    <s v="6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3"/>
    <x v="1"/>
    <x v="1"/>
    <s v="6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4"/>
    <x v="1"/>
    <x v="1"/>
    <s v="6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4"/>
    <x v="1"/>
    <x v="1"/>
    <s v="6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5"/>
    <x v="1"/>
    <x v="1"/>
    <s v="6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5"/>
    <x v="1"/>
    <x v="1"/>
    <s v="6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8">
      <pivotArea field="14" type="button" dataOnly="0" labelOnly="1" outline="0" axis="axisRow" fieldPosition="0"/>
    </format>
    <format dxfId="27">
      <pivotArea field="14" type="button" dataOnly="0" labelOnly="1" outline="0" axis="axisRow" fieldPosition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2">
      <pivotArea field="14" type="button" dataOnly="0" labelOnly="1" outline="0" axis="axisRow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8" s="1"/>
        <i x="7" s="1"/>
        <i x="9" s="1"/>
        <i x="1" s="1"/>
        <i x="10" s="1"/>
        <i x="11" s="1"/>
        <i x="12" s="1"/>
        <i x="6" s="1"/>
        <i x="0" s="1"/>
        <i x="2" s="1"/>
        <i x="3" s="1"/>
        <i x="13" s="1"/>
        <i x="15" s="1" nd="1"/>
        <i x="18" s="1" nd="1"/>
        <i x="16" s="1" nd="1"/>
        <i x="17" s="1" nd="1"/>
        <i x="19" s="1" nd="1"/>
        <i x="1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24" s="1"/>
        <i x="12" s="1"/>
        <i x="17" s="1"/>
        <i x="0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28" s="1"/>
        <i x="13" s="1"/>
        <i x="23" s="1"/>
        <i x="14" s="1"/>
        <i x="19" s="1"/>
        <i x="4" s="1"/>
        <i x="18" s="1"/>
        <i x="15" s="1"/>
        <i x="3" s="1"/>
        <i x="29" s="1"/>
        <i x="41" s="1" nd="1"/>
        <i x="40" s="1" nd="1"/>
        <i x="34" s="1" nd="1"/>
        <i x="32" s="1" nd="1"/>
        <i x="45" s="1" nd="1"/>
        <i x="43" s="1" nd="1"/>
        <i x="33" s="1" nd="1"/>
        <i x="37" s="1" nd="1"/>
        <i x="35" s="1" nd="1"/>
        <i x="36" s="1" nd="1"/>
        <i x="42" s="1" nd="1"/>
        <i x="31" s="1" nd="1"/>
        <i x="44" s="1" nd="1"/>
        <i x="38" s="1" nd="1"/>
        <i x="3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8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Row],[Date de l''audit]]&amp;"_"&amp;TabDeSaisie[[#This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7491" sqref="G749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66_A1_2020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1915</v>
      </c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17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0</v>
      </c>
      <c r="F458" s="22">
        <f>IF(E458=0, -10, "0")</f>
        <v>-10</v>
      </c>
      <c r="G458" s="34" t="s">
        <v>1914</v>
      </c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-10</v>
      </c>
      <c r="Z458" s="22">
        <f t="shared" si="20"/>
        <v>4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71.25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1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0</v>
      </c>
      <c r="F490" s="22"/>
      <c r="G490" s="34" t="s">
        <v>1917</v>
      </c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1920</v>
      </c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28.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0</v>
      </c>
      <c r="F528" s="22">
        <f>IF(E528=0, -5, "0")</f>
        <v>-5</v>
      </c>
      <c r="G528" s="34" t="s">
        <v>1918</v>
      </c>
      <c r="H528" s="35"/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-5</v>
      </c>
      <c r="AB528" s="22">
        <f t="shared" si="25"/>
        <v>4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1919</v>
      </c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43885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Row],[Date de l''audit]]&amp;"_"&amp;TabDeSaisie[[#This Row],[Audit N°]]&amp;"_"&amp;TabDeSaisie[[#This Row],[Année]])</f>
        <v>43885_A1_2020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M Zied Brahem et M Chokri Ben Salah</v>
      </c>
      <c r="M4" s="25">
        <f>IF(TabDeSaisie[[#This Row],[Date de l''audit]]="","",TabDeSaisie[[#This Row],[Date de l''audit]])</f>
        <v>43885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Row],[Date de l''audit]]&amp;"_"&amp;TabDeSaisie[[#This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6" t="str">
        <f>IF(TabDeSaisie[[#This Row],[Date de l''audit]]="","",TabDeSaisie[[#This Row],[Date de l''audit]]&amp;"_"&amp;TabDeSaisie[[#This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6" t="str">
        <f>IF(TabDeSaisie[[#This Row],[Date de l''audit]]="","",TabDeSaisie[[#This Row],[Date de l''audit]]&amp;"_"&amp;TabDeSaisie[[#This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6" t="str">
        <f>IF(TabDeSaisie[[#This Row],[Date de l''audit]]="","",TabDeSaisie[[#This Row],[Date de l''audit]]&amp;"_"&amp;TabDeSaisie[[#This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6" t="str">
        <f>IF(TabDeSaisie[[#This Row],[Date de l''audit]]="","",TabDeSaisie[[#This Row],[Date de l''audit]]&amp;"_"&amp;TabDeSaisie[[#This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6" t="str">
        <f>IF(TabDeSaisie[[#This Row],[Date de l''audit]]="","",TabDeSaisie[[#This Row],[Date de l''audit]]&amp;"_"&amp;TabDeSaisie[[#This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6" t="str">
        <f>IF(TabDeSaisie[[#This Row],[Date de l''audit]]="","",TabDeSaisie[[#This Row],[Date de l''audit]]&amp;"_"&amp;TabDeSaisie[[#This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6" t="str">
        <f>IF(TabDeSaisie[[#This Row],[Date de l''audit]]="","",TabDeSaisie[[#This Row],[Date de l''audit]]&amp;"_"&amp;TabDeSaisie[[#This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6" t="str">
        <f>IF(TabDeSaisie[[#This Row],[Date de l''audit]]="","",TabDeSaisie[[#This Row],[Date de l''audit]]&amp;"_"&amp;TabDeSaisie[[#This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6" t="str">
        <f>IF(TabDeSaisie[[#This Row],[Date de l''audit]]="","",TabDeSaisie[[#This Row],[Date de l''audit]]&amp;"_"&amp;TabDeSaisie[[#This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6" t="str">
        <f>IF(TabDeSaisie[[#This Row],[Date de l''audit]]="","",TabDeSaisie[[#This Row],[Date de l''audit]]&amp;"_"&amp;TabDeSaisie[[#This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CwAFlcRijObsCZjzhB4vuGXLK2EzRrVdndpicOIu1089rupF0wowkKi4llYfRQ+KApHCHDyTAtRWy96qIO1suw==" saltValue="QYXME2a9Z6pQt8/0ppw7n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G13" sqref="G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</v>
      </c>
      <c r="AW3" s="89"/>
      <c r="AX3" s="89" t="s">
        <v>1890</v>
      </c>
      <c r="AY3" s="90" t="s">
        <v>1891</v>
      </c>
      <c r="AZ3" s="92">
        <f>AQ4</f>
        <v>0.9</v>
      </c>
      <c r="BA3" s="93"/>
    </row>
    <row r="4" spans="1:53" x14ac:dyDescent="0.25">
      <c r="A4" s="77" t="s">
        <v>20</v>
      </c>
      <c r="B4" s="80">
        <v>0.9</v>
      </c>
      <c r="C4" s="80" t="e">
        <v>#DIV/0!</v>
      </c>
      <c r="E4" s="77" t="s">
        <v>20</v>
      </c>
      <c r="F4" s="80">
        <v>0.9</v>
      </c>
      <c r="H4" s="77" t="s">
        <v>20</v>
      </c>
      <c r="I4" s="80"/>
      <c r="K4" s="85" t="s">
        <v>20</v>
      </c>
      <c r="L4" s="85">
        <f>IFERROR(VLOOKUP(K4,$A$4:$C$7,2,0),"")</f>
        <v>0.9</v>
      </c>
      <c r="M4" s="85" t="str">
        <f>IFERROR(VLOOKUP(K4,$A$4:$C$7,3,0),"")</f>
        <v/>
      </c>
      <c r="N4" s="85">
        <f>IFERROR(IF(F4="","",VLOOKUP(K4,$E$4:$F$7,2,0)),"")</f>
        <v>0.9</v>
      </c>
      <c r="O4" s="85" t="str">
        <f>IFERROR(IF(I4="","",VLOOKUP(K4,$H$4:$I$7,2,0)),"")</f>
        <v/>
      </c>
      <c r="P4" s="86">
        <f>IF(N4=0%,"#N/A",N4)</f>
        <v>0.9</v>
      </c>
      <c r="Q4" s="86" t="str">
        <f>IF(O4=0%,"#N/A",O4)</f>
        <v/>
      </c>
      <c r="R4" s="85" t="s">
        <v>20</v>
      </c>
      <c r="S4" s="85">
        <f>IFERROR(AVERAGE(L4:M4),"")</f>
        <v>0.9</v>
      </c>
      <c r="T4" s="85">
        <v>1</v>
      </c>
      <c r="U4" s="87">
        <f>IFERROR(AVERAGE(P4:Q4),"")</f>
        <v>0.9</v>
      </c>
      <c r="V4" s="87">
        <v>1</v>
      </c>
      <c r="X4" s="77" t="s">
        <v>20</v>
      </c>
      <c r="Y4" s="80">
        <v>0.9</v>
      </c>
      <c r="Z4" s="80" t="e">
        <v>#DIV/0!</v>
      </c>
      <c r="AA4" s="85" t="s">
        <v>20</v>
      </c>
      <c r="AB4" s="87">
        <f>IFERROR(VLOOKUP(AA4,$X$4:$Z$7,2,0),"")</f>
        <v>0.9</v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>
        <v>0.9</v>
      </c>
      <c r="AI4" s="80" t="e">
        <v>#DIV/0!</v>
      </c>
      <c r="AJ4" s="85" t="s">
        <v>20</v>
      </c>
      <c r="AK4" s="87">
        <f>IFERROR(VLOOKUP(AJ4,$AG$4:$AI$7,2,0),"")</f>
        <v>0.9</v>
      </c>
      <c r="AL4" s="87" t="str">
        <f>IFERROR(VLOOKUP(AJ4,$AG$4:$AI$7,3,0),"")</f>
        <v/>
      </c>
      <c r="AN4" s="80">
        <v>0.9</v>
      </c>
      <c r="AO4" s="86">
        <f>IFERROR(AN4,"")</f>
        <v>0.9</v>
      </c>
      <c r="AP4" s="80">
        <f>AVERAGE(U4:U7)</f>
        <v>0.9</v>
      </c>
      <c r="AQ4" s="86">
        <f>IFERROR(AP4,"")</f>
        <v>0.9</v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</v>
      </c>
      <c r="AW7" s="100">
        <f>IF(AV7="","",AV7)</f>
        <v>0.9</v>
      </c>
      <c r="AX7" s="103" t="s">
        <v>1895</v>
      </c>
      <c r="AY7" s="104">
        <v>1</v>
      </c>
      <c r="AZ7" s="99">
        <f>IF(AZ3&gt;AY6,AZ3,"")</f>
        <v>0.9</v>
      </c>
      <c r="BA7" s="100">
        <f>IF(AZ7="","",AZ7)</f>
        <v>0.9</v>
      </c>
    </row>
    <row r="8" spans="1:53" x14ac:dyDescent="0.25">
      <c r="AT8" s="94"/>
      <c r="AU8" s="105" t="s">
        <v>1896</v>
      </c>
      <c r="AV8" s="99">
        <f>IFERROR(MAX(100%,AV3)-AV3,"")</f>
        <v>9.9999999999999978E-2</v>
      </c>
      <c r="AW8" s="94"/>
      <c r="AX8" s="94"/>
      <c r="AY8" s="105" t="s">
        <v>1896</v>
      </c>
      <c r="AZ8" s="99">
        <f>IFERROR(MAX(100%,AZ3)-AZ3,"")</f>
        <v>9.9999999999999978E-2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2020-03-05T16:01:12Z</dcterms:modified>
</cp:coreProperties>
</file>