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quali-consult.net@SSL@2078\DavWWWRoot\UHD\UHD\Audits magasins UHD\Express\CE Sidi salah\2018\10\"/>
    </mc:Choice>
  </mc:AlternateContent>
  <bookViews>
    <workbookView xWindow="0" yWindow="0" windowWidth="20490" windowHeight="7155" tabRatio="916" activeTab="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Exploitation'!$A$1:$H$549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Exploitation'!$A$1:$G$551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F532" i="43"/>
  <c r="F543" i="31" l="1"/>
  <c r="F543" i="33"/>
  <c r="F543" i="43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476" i="33"/>
  <c r="B313" i="33"/>
  <c r="B261" i="33"/>
  <c r="B200" i="33"/>
  <c r="B153" i="33"/>
  <c r="B99" i="33"/>
  <c r="B476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D543" i="31"/>
  <c r="B543" i="31" s="1"/>
  <c r="E543" i="31"/>
  <c r="C542" i="31"/>
  <c r="A537" i="31"/>
  <c r="F532" i="31"/>
  <c r="D532" i="31" s="1"/>
  <c r="E532" i="31"/>
  <c r="C530" i="31"/>
  <c r="C528" i="31"/>
  <c r="A517" i="31"/>
  <c r="F512" i="31"/>
  <c r="E512" i="31"/>
  <c r="D512" i="31" s="1"/>
  <c r="D513" i="31" s="1"/>
  <c r="D514" i="31" s="1"/>
  <c r="B154" i="29" s="1"/>
  <c r="A506" i="31"/>
  <c r="F498" i="31"/>
  <c r="E498" i="31"/>
  <c r="D498" i="31" s="1"/>
  <c r="D499" i="31" s="1"/>
  <c r="D500" i="31" s="1"/>
  <c r="C490" i="31"/>
  <c r="D493" i="31" s="1"/>
  <c r="D494" i="31" s="1"/>
  <c r="A484" i="31"/>
  <c r="F476" i="31"/>
  <c r="E476" i="31"/>
  <c r="D476" i="3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C438" i="31"/>
  <c r="C432" i="31"/>
  <c r="C431" i="31"/>
  <c r="C425" i="31"/>
  <c r="C422" i="31"/>
  <c r="C415" i="31"/>
  <c r="C411" i="31"/>
  <c r="C405" i="31"/>
  <c r="C402" i="31"/>
  <c r="A394" i="31"/>
  <c r="F386" i="31"/>
  <c r="D386" i="31" s="1"/>
  <c r="E386" i="31"/>
  <c r="C381" i="31"/>
  <c r="C378" i="31"/>
  <c r="C371" i="31"/>
  <c r="C369" i="31"/>
  <c r="C368" i="31"/>
  <c r="A361" i="31"/>
  <c r="F353" i="31"/>
  <c r="E353" i="31"/>
  <c r="D353" i="3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A506" i="33"/>
  <c r="F498" i="33"/>
  <c r="E498" i="33"/>
  <c r="D498" i="33" s="1"/>
  <c r="C490" i="33"/>
  <c r="D493" i="33" s="1"/>
  <c r="D494" i="33" s="1"/>
  <c r="A484" i="33"/>
  <c r="F476" i="33"/>
  <c r="E476" i="33"/>
  <c r="D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D417" i="33" s="1"/>
  <c r="D418" i="33" s="1"/>
  <c r="C405" i="33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D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D200" i="43" s="1"/>
  <c r="E200" i="43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B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A537" i="36"/>
  <c r="B532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D477" i="36" s="1"/>
  <c r="C461" i="36"/>
  <c r="C455" i="36"/>
  <c r="D457" i="36" s="1"/>
  <c r="D458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D285" i="36"/>
  <c r="D286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7" i="25" l="1"/>
  <c r="D499" i="33"/>
  <c r="D502" i="33" s="1"/>
  <c r="D503" i="33" s="1"/>
  <c r="B144" i="29" s="1"/>
  <c r="B498" i="33"/>
  <c r="D197" i="35"/>
  <c r="D42" i="31"/>
  <c r="D373" i="31"/>
  <c r="D374" i="31" s="1"/>
  <c r="D406" i="31"/>
  <c r="D407" i="31" s="1"/>
  <c r="D406" i="33"/>
  <c r="D407" i="33" s="1"/>
  <c r="D139" i="33"/>
  <c r="D140" i="33" s="1"/>
  <c r="D139" i="43"/>
  <c r="D140" i="43" s="1"/>
  <c r="D201" i="31"/>
  <c r="D202" i="31" s="1"/>
  <c r="D426" i="43"/>
  <c r="D427" i="43" s="1"/>
  <c r="D84" i="25"/>
  <c r="D85" i="25" s="1"/>
  <c r="D139" i="31"/>
  <c r="D140" i="31" s="1"/>
  <c r="D153" i="31"/>
  <c r="D222" i="31"/>
  <c r="D223" i="31" s="1"/>
  <c r="D426" i="31"/>
  <c r="D427" i="31" s="1"/>
  <c r="D161" i="32"/>
  <c r="D162" i="32" s="1"/>
  <c r="D544" i="33"/>
  <c r="D545" i="33" s="1"/>
  <c r="B172" i="29" s="1"/>
  <c r="D154" i="36"/>
  <c r="D102" i="37"/>
  <c r="D103" i="37" s="1"/>
  <c r="D118" i="37"/>
  <c r="D119" i="37" s="1"/>
  <c r="D99" i="43"/>
  <c r="D353" i="43"/>
  <c r="B353" i="43" s="1"/>
  <c r="D354" i="43" s="1"/>
  <c r="D386" i="43"/>
  <c r="D417" i="43"/>
  <c r="D418" i="43" s="1"/>
  <c r="D512" i="43"/>
  <c r="D63" i="35"/>
  <c r="D64" i="35" s="1"/>
  <c r="D84" i="35"/>
  <c r="D85" i="35" s="1"/>
  <c r="D102" i="35"/>
  <c r="D103" i="35" s="1"/>
  <c r="D118" i="35"/>
  <c r="D119" i="35" s="1"/>
  <c r="D133" i="35"/>
  <c r="D134" i="35" s="1"/>
  <c r="D41" i="33"/>
  <c r="D84" i="33"/>
  <c r="D85" i="33" s="1"/>
  <c r="D201" i="33"/>
  <c r="D202" i="33" s="1"/>
  <c r="D426" i="33"/>
  <c r="D427" i="33" s="1"/>
  <c r="D417" i="31"/>
  <c r="D418" i="31" s="1"/>
  <c r="D63" i="32"/>
  <c r="D64" i="32" s="1"/>
  <c r="D133" i="32"/>
  <c r="D134" i="32" s="1"/>
  <c r="D100" i="36"/>
  <c r="D101" i="36" s="1"/>
  <c r="D387" i="36"/>
  <c r="D388" i="36" s="1"/>
  <c r="D406" i="36"/>
  <c r="D407" i="36" s="1"/>
  <c r="D426" i="36"/>
  <c r="D427" i="36" s="1"/>
  <c r="D533" i="36"/>
  <c r="D534" i="36" s="1"/>
  <c r="B161" i="29" s="1"/>
  <c r="D544" i="36"/>
  <c r="D545" i="36" s="1"/>
  <c r="B170" i="29" s="1"/>
  <c r="D63" i="37"/>
  <c r="D64" i="37" s="1"/>
  <c r="D153" i="43"/>
  <c r="D244" i="43"/>
  <c r="D245" i="43" s="1"/>
  <c r="D285" i="43"/>
  <c r="D286" i="43" s="1"/>
  <c r="D498" i="43"/>
  <c r="D149" i="35"/>
  <c r="D150" i="35" s="1"/>
  <c r="D262" i="33"/>
  <c r="D439" i="33"/>
  <c r="D512" i="33"/>
  <c r="D533" i="33"/>
  <c r="D534" i="33" s="1"/>
  <c r="B163" i="29" s="1"/>
  <c r="D154" i="31"/>
  <c r="D285" i="31"/>
  <c r="D286" i="31" s="1"/>
  <c r="D102" i="32"/>
  <c r="D103" i="32" s="1"/>
  <c r="D118" i="32"/>
  <c r="D119" i="32" s="1"/>
  <c r="D149" i="32"/>
  <c r="D150" i="32" s="1"/>
  <c r="D154" i="43"/>
  <c r="D155" i="43" s="1"/>
  <c r="D532" i="43"/>
  <c r="D543" i="43"/>
  <c r="D201" i="43"/>
  <c r="D202" i="43" s="1"/>
  <c r="D261" i="43"/>
  <c r="D262" i="43" s="1"/>
  <c r="D149" i="37"/>
  <c r="D150" i="37" s="1"/>
  <c r="D133" i="37"/>
  <c r="D134" i="37" s="1"/>
  <c r="D440" i="36"/>
  <c r="D441" i="36" s="1"/>
  <c r="D373" i="36"/>
  <c r="D374" i="36" s="1"/>
  <c r="D354" i="36"/>
  <c r="D355" i="36" s="1"/>
  <c r="D314" i="36"/>
  <c r="D315" i="36" s="1"/>
  <c r="D201" i="36"/>
  <c r="D202" i="36" s="1"/>
  <c r="D84" i="36"/>
  <c r="D85" i="36" s="1"/>
  <c r="D42" i="36"/>
  <c r="D43" i="36" s="1"/>
  <c r="D45" i="31"/>
  <c r="D46" i="31" s="1"/>
  <c r="B55" i="29" s="1"/>
  <c r="D43" i="31"/>
  <c r="D102" i="36"/>
  <c r="D103" i="36" s="1"/>
  <c r="B61" i="29" s="1"/>
  <c r="D195" i="35"/>
  <c r="D155" i="36"/>
  <c r="D478" i="36"/>
  <c r="D480" i="36"/>
  <c r="D481" i="36" s="1"/>
  <c r="B133" i="29" s="1"/>
  <c r="D263" i="33"/>
  <c r="D155" i="31"/>
  <c r="D477" i="33"/>
  <c r="D204" i="31"/>
  <c r="D205" i="31" s="1"/>
  <c r="B82" i="29" s="1"/>
  <c r="D173" i="31"/>
  <c r="D262" i="31"/>
  <c r="B65" i="29"/>
  <c r="D100" i="33"/>
  <c r="D101" i="33" s="1"/>
  <c r="D204" i="33"/>
  <c r="D205" i="33" s="1"/>
  <c r="B81" i="29" s="1"/>
  <c r="D102" i="25"/>
  <c r="D103" i="25" s="1"/>
  <c r="D502" i="31"/>
  <c r="D503" i="31" s="1"/>
  <c r="B145" i="29" s="1"/>
  <c r="D533" i="31"/>
  <c r="D534" i="31" s="1"/>
  <c r="B164" i="29" s="1"/>
  <c r="D544" i="31"/>
  <c r="D262" i="36"/>
  <c r="D173" i="43"/>
  <c r="D195" i="37"/>
  <c r="D102" i="33"/>
  <c r="D103" i="33" s="1"/>
  <c r="B63" i="29" s="1"/>
  <c r="D139" i="36"/>
  <c r="D140" i="36" s="1"/>
  <c r="D502" i="36"/>
  <c r="D503" i="36" s="1"/>
  <c r="B142" i="29" s="1"/>
  <c r="D42" i="43"/>
  <c r="D313" i="43"/>
  <c r="D314" i="43" s="1"/>
  <c r="D373" i="43"/>
  <c r="D374" i="43" s="1"/>
  <c r="D154" i="33"/>
  <c r="D244" i="33"/>
  <c r="D245" i="33" s="1"/>
  <c r="D285" i="33"/>
  <c r="D286" i="33" s="1"/>
  <c r="D353" i="33"/>
  <c r="B353" i="33" s="1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13" i="33" l="1"/>
  <c r="D514" i="33" s="1"/>
  <c r="B153" i="29" s="1"/>
  <c r="B512" i="33"/>
  <c r="D500" i="33"/>
  <c r="B439" i="33"/>
  <c r="D440" i="33" s="1"/>
  <c r="D547" i="33"/>
  <c r="B45" i="29" s="1"/>
  <c r="B41" i="33"/>
  <c r="D42" i="33" s="1"/>
  <c r="D43" i="33" s="1"/>
  <c r="B532" i="43"/>
  <c r="D533" i="43" s="1"/>
  <c r="D534" i="43" s="1"/>
  <c r="B162" i="29" s="1"/>
  <c r="B512" i="43"/>
  <c r="D513" i="43" s="1"/>
  <c r="D514" i="43" s="1"/>
  <c r="B152" i="29" s="1"/>
  <c r="D499" i="43"/>
  <c r="B498" i="43"/>
  <c r="B386" i="43"/>
  <c r="D387" i="43" s="1"/>
  <c r="D204" i="43"/>
  <c r="D205" i="43" s="1"/>
  <c r="B80" i="29" s="1"/>
  <c r="D157" i="43"/>
  <c r="D158" i="43" s="1"/>
  <c r="B71" i="29" s="1"/>
  <c r="B543" i="43"/>
  <c r="D544" i="43" s="1"/>
  <c r="D545" i="43" s="1"/>
  <c r="B171" i="29" s="1"/>
  <c r="D157" i="31"/>
  <c r="D158" i="31" s="1"/>
  <c r="B73" i="29" s="1"/>
  <c r="D265" i="33"/>
  <c r="D266" i="33" s="1"/>
  <c r="B90" i="29" s="1"/>
  <c r="D547" i="43"/>
  <c r="B44" i="29" s="1"/>
  <c r="D443" i="36"/>
  <c r="D390" i="36"/>
  <c r="D391" i="36" s="1"/>
  <c r="B115" i="29" s="1"/>
  <c r="D357" i="36"/>
  <c r="D358" i="36" s="1"/>
  <c r="B106" i="29" s="1"/>
  <c r="D317" i="36"/>
  <c r="D318" i="36" s="1"/>
  <c r="B97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155" i="33"/>
  <c r="D157" i="33"/>
  <c r="D158" i="33" s="1"/>
  <c r="B72" i="29" s="1"/>
  <c r="D198" i="37"/>
  <c r="D199" i="37" s="1"/>
  <c r="D198" i="35"/>
  <c r="D199" i="35" s="1"/>
  <c r="D85" i="31"/>
  <c r="D102" i="31"/>
  <c r="D103" i="31" s="1"/>
  <c r="B64" i="29" s="1"/>
  <c r="D357" i="31"/>
  <c r="D358" i="31" s="1"/>
  <c r="B109" i="29" s="1"/>
  <c r="D355" i="31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3" i="33" l="1"/>
  <c r="D444" i="33" s="1"/>
  <c r="B126" i="29" s="1"/>
  <c r="D441" i="33"/>
  <c r="D45" i="33"/>
  <c r="D46" i="33" s="1"/>
  <c r="B54" i="29" s="1"/>
  <c r="D502" i="43"/>
  <c r="D503" i="43" s="1"/>
  <c r="B143" i="29" s="1"/>
  <c r="D500" i="43"/>
  <c r="D390" i="43"/>
  <c r="D391" i="43" s="1"/>
  <c r="B116" i="29" s="1"/>
  <c r="D388" i="43"/>
  <c r="D444" i="36"/>
  <c r="B124" i="29" s="1"/>
  <c r="D444" i="31"/>
  <c r="B127" i="29" s="1"/>
  <c r="B125" i="29"/>
  <c r="B11" i="25"/>
  <c r="B181" i="29"/>
  <c r="B11" i="37"/>
  <c r="B179" i="29"/>
  <c r="D548" i="31"/>
  <c r="D549" i="31" s="1"/>
  <c r="B182" i="29"/>
  <c r="B11" i="32"/>
  <c r="D548" i="43"/>
  <c r="D549" i="43" s="1"/>
  <c r="B11" i="35"/>
  <c r="B180" i="29"/>
  <c r="D46" i="36"/>
  <c r="B52" i="29" s="1"/>
  <c r="D548" i="36"/>
  <c r="D549" i="36" s="1"/>
  <c r="D548" i="33" l="1"/>
  <c r="D549" i="33" s="1"/>
  <c r="B26" i="29" s="1"/>
  <c r="B34" i="29"/>
  <c r="B12" i="36"/>
  <c r="B24" i="29"/>
  <c r="B35" i="29"/>
  <c r="B25" i="29"/>
  <c r="B12" i="43"/>
  <c r="B27" i="29"/>
  <c r="B37" i="29"/>
  <c r="B12" i="31"/>
  <c r="B12" i="33" l="1"/>
  <c r="B36" i="29"/>
</calcChain>
</file>

<file path=xl/sharedStrings.xml><?xml version="1.0" encoding="utf-8"?>
<sst xmlns="http://schemas.openxmlformats.org/spreadsheetml/2006/main" count="3960" uniqueCount="468">
  <si>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</si>
  <si>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</si>
  <si>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</si>
  <si>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</si>
  <si>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</si>
  <si>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</si>
  <si>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</si>
  <si>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</si>
  <si>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</si>
  <si>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</si>
  <si>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</si>
  <si>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</si>
  <si>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</si>
  <si>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</si>
  <si>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</si>
  <si>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</si>
  <si>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</si>
  <si>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</si>
  <si>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</si>
  <si>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</si>
  <si>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</si>
  <si>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</si>
  <si>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</si>
  <si>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</si>
  <si>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</si>
  <si>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</si>
  <si>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</si>
  <si>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</si>
  <si>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</si>
  <si>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</si>
  <si>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</si>
  <si>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</si>
  <si>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</si>
  <si>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</si>
  <si>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</si>
  <si>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</si>
  <si>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</si>
  <si>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</si>
  <si>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</si>
  <si>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</si>
  <si>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</si>
  <si>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</si>
  <si>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</si>
  <si>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</si>
  <si>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</si>
  <si>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</si>
  <si>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</si>
  <si>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</si>
  <si>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</si>
  <si>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</si>
  <si>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</si>
  <si>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</si>
  <si>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</si>
  <si>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</si>
  <si>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</si>
  <si>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</si>
  <si>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</si>
  <si>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</si>
  <si>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</si>
  <si>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</si>
  <si>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</si>
  <si>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</si>
  <si>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</si>
  <si>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</si>
  <si>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</si>
  <si>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</si>
  <si>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</si>
  <si>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</si>
  <si>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</si>
  <si>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</si>
  <si>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</si>
  <si>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</si>
  <si>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</si>
  <si>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</si>
  <si>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</si>
  <si>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</si>
  <si>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</si>
  <si>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</si>
  <si>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</si>
  <si>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</si>
  <si>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</si>
  <si>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</si>
  <si>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</si>
  <si>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</si>
  <si>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</si>
  <si>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</si>
  <si>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</si>
  <si>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</si>
  <si>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</si>
  <si>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</si>
  <si>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</si>
  <si>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</si>
  <si>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</si>
  <si>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</si>
  <si>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</si>
  <si>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</si>
  <si>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</si>
  <si>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</si>
  <si>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</si>
  <si>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</si>
  <si>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</si>
  <si>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</si>
  <si>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</si>
  <si>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</si>
  <si>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</si>
  <si>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</si>
  <si>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</si>
  <si>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</si>
  <si>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</si>
  <si>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</si>
  <si>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</si>
  <si>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</si>
  <si>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</si>
  <si>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</si>
  <si>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</si>
  <si>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</si>
  <si>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</si>
  <si>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</si>
  <si>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</si>
  <si>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</si>
  <si>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</si>
  <si>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</si>
  <si>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</si>
  <si>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</si>
  <si>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</si>
  <si>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</si>
  <si>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</si>
  <si>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</si>
  <si>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</si>
  <si>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</si>
  <si>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</si>
  <si>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</si>
  <si>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</si>
  <si>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</si>
  <si>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</si>
  <si>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</si>
  <si>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</si>
  <si>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</si>
  <si>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</si>
  <si>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</si>
  <si>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</si>
  <si>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</si>
  <si>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</si>
  <si>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</si>
  <si>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</si>
  <si>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</si>
  <si>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</si>
  <si>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</si>
  <si>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</si>
  <si>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</si>
  <si>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</si>
  <si>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</si>
  <si>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</si>
  <si>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</si>
  <si>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</si>
  <si>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</si>
  <si>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</si>
  <si>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</si>
  <si>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</si>
  <si>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</si>
  <si>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</si>
  <si>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</si>
  <si>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</si>
  <si>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</si>
  <si>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</si>
  <si>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</si>
  <si>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</si>
  <si>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</si>
  <si>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</si>
  <si>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</si>
  <si>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</si>
  <si>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</si>
  <si>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</si>
  <si>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</si>
  <si>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</si>
  <si>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</si>
  <si>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</si>
  <si>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</si>
  <si>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</si>
  <si>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</si>
  <si>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</si>
  <si>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</si>
  <si>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</si>
  <si>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</si>
  <si>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</si>
  <si>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</si>
  <si>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</si>
  <si>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</si>
  <si>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</si>
  <si>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</si>
  <si>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</si>
  <si>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</si>
  <si>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</si>
  <si>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</si>
  <si>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</si>
  <si>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</si>
  <si>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</si>
  <si>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</si>
  <si>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</si>
  <si>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</si>
  <si>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</si>
  <si>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</si>
  <si>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</si>
  <si>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</si>
  <si>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</si>
  <si>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</si>
  <si>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</si>
  <si>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</si>
  <si>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</si>
  <si>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</si>
  <si>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</si>
  <si>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</si>
  <si>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</si>
  <si>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</si>
  <si>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</si>
  <si>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</si>
  <si>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</si>
  <si>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</si>
  <si>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</si>
  <si>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</si>
  <si>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</si>
  <si>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</si>
  <si>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</si>
  <si>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</si>
  <si>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</si>
  <si>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</si>
  <si>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</si>
  <si>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</si>
  <si>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</si>
  <si>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</si>
  <si>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</si>
  <si>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</si>
  <si>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</si>
  <si>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</si>
  <si>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</si>
  <si>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</si>
  <si>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</si>
  <si>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</si>
  <si>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</si>
  <si>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</si>
  <si>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</si>
  <si>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</si>
  <si>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</si>
  <si>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</si>
  <si>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</si>
  <si>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</si>
  <si>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</si>
  <si>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</si>
  <si>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</si>
  <si>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</si>
  <si>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</si>
  <si>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</si>
  <si>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</si>
  <si>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</si>
  <si>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</si>
  <si>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</si>
  <si>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</si>
  <si>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</si>
  <si>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</si>
  <si>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</si>
  <si>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</si>
  <si>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</si>
  <si>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</si>
  <si>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</si>
  <si>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</si>
  <si>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</si>
  <si>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</si>
  <si>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</si>
  <si>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</si>
  <si>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</si>
  <si>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</si>
  <si>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</si>
  <si>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</si>
  <si>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</si>
  <si>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</si>
  <si>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</si>
  <si>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</si>
  <si>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</si>
  <si>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</si>
  <si>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</si>
  <si>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</si>
  <si>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</si>
  <si>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</si>
  <si>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</si>
  <si>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</si>
  <si>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</si>
  <si>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</si>
  <si>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</si>
  <si>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</si>
  <si>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</si>
  <si>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</si>
  <si>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</si>
  <si>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</si>
  <si>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</si>
  <si>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</si>
  <si>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</si>
  <si>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</si>
  <si>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</si>
  <si>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</si>
  <si>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</si>
  <si>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</si>
  <si>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</si>
  <si>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</si>
  <si>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</si>
  <si>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</si>
  <si>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</si>
  <si>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</si>
  <si>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</si>
  <si>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</si>
  <si>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</si>
  <si>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</si>
  <si>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</si>
  <si>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</si>
  <si>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</si>
  <si>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</si>
  <si>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</si>
  <si>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</si>
  <si>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</si>
  <si>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</si>
  <si>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</si>
  <si>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</si>
  <si>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</si>
  <si>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</si>
  <si>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</si>
  <si>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</si>
  <si>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</si>
  <si>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</si>
  <si>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</si>
  <si>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</si>
  <si>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</si>
  <si>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</si>
  <si>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</si>
  <si>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</si>
  <si>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</si>
  <si>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</si>
  <si>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</si>
  <si>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</si>
  <si>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</si>
  <si>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</si>
  <si>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</si>
  <si>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</si>
  <si>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</si>
  <si>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</si>
  <si>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</si>
  <si>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</si>
  <si>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</si>
  <si>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</si>
  <si>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</si>
  <si>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</si>
  <si>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</si>
  <si>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</si>
  <si>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</si>
  <si>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</si>
  <si>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</si>
  <si>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</si>
  <si>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</si>
  <si>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</si>
  <si>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</si>
  <si>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</si>
  <si>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</si>
  <si>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</si>
  <si>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</si>
  <si>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</si>
  <si>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</si>
  <si>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</si>
  <si>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</si>
  <si>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</si>
  <si>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</si>
  <si>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</si>
  <si>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</si>
  <si>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</si>
  <si>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</si>
  <si>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</si>
  <si>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</si>
  <si>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</si>
  <si>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</si>
  <si>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</si>
  <si>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</si>
  <si>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</si>
  <si>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</si>
  <si>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</si>
  <si>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</si>
  <si>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</si>
  <si>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</si>
  <si>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</si>
  <si>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</si>
  <si>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</si>
  <si>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</si>
  <si>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</si>
  <si>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</si>
  <si>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</si>
  <si>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</si>
  <si>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</si>
  <si>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</si>
  <si>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</si>
  <si>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</si>
  <si>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</si>
  <si>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</si>
  <si>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</si>
  <si>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</si>
  <si>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</si>
  <si>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</si>
  <si>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</si>
  <si>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</si>
  <si>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</si>
  <si>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</si>
  <si>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</si>
  <si>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</si>
  <si>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SIDI SALAH</t>
  </si>
  <si>
    <t>M Souheil DRAOUI</t>
  </si>
  <si>
    <t>Directeur magasin</t>
  </si>
  <si>
    <t>Présence d'un seau d'oignon petit et d'un autre seau d'olives sahli marinée dont les DLC étaient dépassés (DLC oignon: Septembre 2017 et DLC olives: 06/07/2018).</t>
  </si>
  <si>
    <t>Renforcer le contrôle et le suivi des DLC.</t>
  </si>
  <si>
    <t>Présence de morceaux de potiron et de pastèques emballés et qui n'étaient pas identifiés.</t>
  </si>
  <si>
    <t>Présence d'une barquette de champignon entier dont la DLC était le jour de l'audit (30/07/2018).</t>
  </si>
  <si>
    <t>Assurer le suivi et l'enregistrement des températures à cœur ainsi que le remplissage du tableau de relevé mensuel.</t>
  </si>
  <si>
    <t>Le suivi et l'enregistrement des températures à cœur dans la chambre froide et le meuble froid n'étaient pas réalisés.
Le tableau de relevé mensuel n'était pas rempli.
Utilisation du thermomètre de la réception.</t>
  </si>
  <si>
    <t>Renforcer le nettoyage au niveau des linéaires des pâtes, sucre, farine.</t>
  </si>
  <si>
    <t>Présence de deux sachets de chips "Golden Chips" dont la DLC était dépassé depuis le 11/07/2018.</t>
  </si>
  <si>
    <t>Renforcer le suivi et le contrôle des DLC et des dates de retrait.</t>
  </si>
  <si>
    <t>Présence de tout un lot de pain de mie "moulin d'or" dont la date de retrait était le jour de l'audit (DLC: 31/07/2018).</t>
  </si>
  <si>
    <t>Présence de 3 sachets de petit pois "Pinguin" dont la DLC était dépassée depuis le 26/07/2018.</t>
  </si>
  <si>
    <t>Renforcer le suivi et le contrôle des DLC des produits.</t>
  </si>
  <si>
    <t>Absence de suivi et d'enregistrement des températures à cœur.
Absence d'enregistrement des températures dans le tableau du relevé mensuel.</t>
  </si>
  <si>
    <t>Certains récipients étaient dépourvus de louche. Mettre en place un louche pour chaque produit.</t>
  </si>
  <si>
    <t>La pate de harissa n'était pas protégée.</t>
  </si>
  <si>
    <t>Utilisation d'insecticide sous pression.</t>
  </si>
  <si>
    <t>La dernière analyse pour le rayon FLEG était faite en 2017. La nouvelle demande d'analyse est faite depuis le 26/10/2017 et est encore en attente.</t>
  </si>
  <si>
    <t>Assurer l'enregistrement et le classement des action correctives.</t>
  </si>
  <si>
    <t>Un seul employé a bénéficié d'une formation relative aux bonnes pratiques d'hygiène.</t>
  </si>
  <si>
    <t>L'hygromètrie était de 57% &lt; 65%, correct.</t>
  </si>
  <si>
    <t>Taux de réalisation du plan d'action précédent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</si>
  <si>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</si>
  <si>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</si>
  <si>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</si>
  <si>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Assurer l'identification de la zone retour.</t>
  </si>
  <si>
    <t>Utilisation d'insecticide sous pression au niveau du rayon.</t>
  </si>
  <si>
    <t>Utilisation du thermomètre de la réception.</t>
  </si>
  <si>
    <t>Présence de tout un lot de petit pois "Le Roitelet" dont la date de retrait était le jour de l'audit (DLC: 31/07/2018).</t>
  </si>
  <si>
    <t>La qualité de fraicheur des fruits et légumes n'était pas satisfaisante. Présence de tomates moisies.</t>
  </si>
  <si>
    <t>Présence de certaines boites de conserves (tomates et confitures) cabossées.</t>
  </si>
  <si>
    <t>Fournir un thermomètre</t>
  </si>
  <si>
    <t>Absence d'enregistrement et de classement des actions correctives</t>
  </si>
  <si>
    <t>Le local poubelles était dépourvu de climatisation.</t>
  </si>
  <si>
    <t>M Dhia MECHLAOUI</t>
  </si>
  <si>
    <t xml:space="preserve">Le directeur magasin M Ramzi </t>
  </si>
  <si>
    <t>Le gingembre était exposé directement au linéaire. Mettre en place une caisse en plastique.</t>
  </si>
  <si>
    <t>Le linéaire FLEG était souillé par les petits morceaux de gingembre.</t>
  </si>
  <si>
    <t>La qualité des légumes était moyenne. Renforcer le tri des produits.</t>
  </si>
  <si>
    <t>Les boules de harissa emballés était non étiquetés.</t>
  </si>
  <si>
    <t xml:space="preserve">Les linéaires étaient poussiéreux, présence de couches de poussière sur les produits. </t>
  </si>
  <si>
    <t>Renforcer le nettoyage à ce niveau.</t>
  </si>
  <si>
    <t>Accorder plus d'attention au nettoyage des meubles froids.</t>
  </si>
  <si>
    <t>Le retrait des produits PLS s'effectue au (j-1) avant ouverture du magasin.</t>
  </si>
  <si>
    <t>Présence d'un lot entier de yaourt "délice aux fruits" dont la date de retrait n'était pas respectée. (DLC: 27/10/2018). (voir photos).</t>
  </si>
  <si>
    <t>Meuble surgelé: présence de signe de décongélation d'un sachet de " calamar nettoyé anneaux). Renforcer le contrôle des produits exposés.</t>
  </si>
  <si>
    <t xml:space="preserve">Utilisation du thermomètre de la réception, </t>
  </si>
  <si>
    <t>Fournir un thermomètre pour le rayon PLS.</t>
  </si>
  <si>
    <t>Tous produit embalé doit être étiqueté comme exige la réglementation tunisienne relative à l'étiquettage.</t>
  </si>
  <si>
    <t>Relancer la demande des analyses copro.</t>
  </si>
  <si>
    <t>Réparer l'afficheur non fonctionnel du meuble yaourt.</t>
  </si>
  <si>
    <t>Le local poubelle n'était pas muni d'un DEIV.</t>
  </si>
  <si>
    <t>Réparer ou remplacer la pédale de la poubelle au niveau de la salle de pause.</t>
  </si>
  <si>
    <t>Meubles yaourts: la propreté était insatisfaisante, nous avons constaté la présence de cadavres de mouches sur les meubles.</t>
  </si>
  <si>
    <t>Les DF et DLC d'un paquet de (moules demi coquille) étaient effacées</t>
  </si>
  <si>
    <t>Certaines températures à cœurs n'étaient pas enregistrées.</t>
  </si>
  <si>
    <t xml:space="preserve">Aucune analayse n'a été effectuée en 2018, le directeur magasin a envoyé une demande d'analyse depuis la fin de l'année 2017. </t>
  </si>
  <si>
    <t xml:space="preserve">Les formations doivent être réalisées par un formateur qualifié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</si>
</sst>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7" fillId="0" borderId="1" xfId="0" applyFont="1" applyFill="1" applyBorder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7.6923076923076927E-2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60155264"/>
        <c:axId val="-1160160704"/>
      </c:barChart>
      <c:catAx>
        <c:axId val="-116015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60160704"/>
        <c:crosses val="autoZero"/>
        <c:auto val="1"/>
        <c:lblAlgn val="ctr"/>
        <c:lblOffset val="100"/>
        <c:noMultiLvlLbl val="0"/>
      </c:catAx>
      <c:valAx>
        <c:axId val="-116016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6015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40480"/>
        <c:axId val="-798238848"/>
      </c:barChart>
      <c:catAx>
        <c:axId val="-79824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38848"/>
        <c:crosses val="autoZero"/>
        <c:auto val="1"/>
        <c:lblAlgn val="ctr"/>
        <c:lblOffset val="100"/>
        <c:noMultiLvlLbl val="0"/>
      </c:catAx>
      <c:valAx>
        <c:axId val="-79823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4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36128"/>
        <c:axId val="-798261152"/>
      </c:barChart>
      <c:catAx>
        <c:axId val="-79823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61152"/>
        <c:crosses val="autoZero"/>
        <c:auto val="1"/>
        <c:lblAlgn val="ctr"/>
        <c:lblOffset val="100"/>
        <c:noMultiLvlLbl val="0"/>
      </c:catAx>
      <c:valAx>
        <c:axId val="-79826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3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32320"/>
        <c:axId val="-798229600"/>
      </c:barChart>
      <c:catAx>
        <c:axId val="-79823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29600"/>
        <c:crosses val="autoZero"/>
        <c:auto val="1"/>
        <c:lblAlgn val="ctr"/>
        <c:lblOffset val="100"/>
        <c:noMultiLvlLbl val="0"/>
      </c:catAx>
      <c:valAx>
        <c:axId val="-79822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3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0.7142857142857143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45920"/>
        <c:axId val="-798248096"/>
      </c:barChart>
      <c:catAx>
        <c:axId val="-79824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48096"/>
        <c:crosses val="autoZero"/>
        <c:auto val="1"/>
        <c:lblAlgn val="ctr"/>
        <c:lblOffset val="100"/>
        <c:noMultiLvlLbl val="0"/>
      </c:catAx>
      <c:valAx>
        <c:axId val="-79824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4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43744"/>
        <c:axId val="-798243200"/>
      </c:barChart>
      <c:catAx>
        <c:axId val="-79824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43200"/>
        <c:crosses val="autoZero"/>
        <c:auto val="1"/>
        <c:lblAlgn val="ctr"/>
        <c:lblOffset val="100"/>
        <c:noMultiLvlLbl val="0"/>
      </c:catAx>
      <c:valAx>
        <c:axId val="-79824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4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0.99019607843137258</c:v>
                </c:pt>
                <c:pt idx="1">
                  <c:v>0.97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35040"/>
        <c:axId val="-798247552"/>
      </c:barChart>
      <c:catAx>
        <c:axId val="-79823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47552"/>
        <c:crosses val="autoZero"/>
        <c:auto val="1"/>
        <c:lblAlgn val="ctr"/>
        <c:lblOffset val="100"/>
        <c:noMultiLvlLbl val="0"/>
      </c:catAx>
      <c:valAx>
        <c:axId val="-79824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3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0.76893939393939392</c:v>
                </c:pt>
                <c:pt idx="1">
                  <c:v>0.90551181102362199</c:v>
                </c:pt>
                <c:pt idx="2">
                  <c:v>2.1739130434782608E-2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98237760"/>
        <c:axId val="-798256800"/>
      </c:barChart>
      <c:catAx>
        <c:axId val="-79823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56800"/>
        <c:crosses val="autoZero"/>
        <c:auto val="1"/>
        <c:lblAlgn val="ctr"/>
        <c:lblOffset val="100"/>
        <c:noMultiLvlLbl val="0"/>
      </c:catAx>
      <c:valAx>
        <c:axId val="-79825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9823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0.87956773618538331</c:v>
                </c:pt>
                <c:pt idx="1">
                  <c:v>0.93775590551181098</c:v>
                </c:pt>
                <c:pt idx="2">
                  <c:v>1.0869565217391304E-2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798244288"/>
        <c:axId val="-798256256"/>
        <c:extLst xmlns:c16r2="http://schemas.microsoft.com/office/drawing/2015/06/chart"/>
      </c:barChart>
      <c:catAx>
        <c:axId val="-798244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56256"/>
        <c:crosses val="autoZero"/>
        <c:auto val="1"/>
        <c:lblAlgn val="ctr"/>
        <c:lblOffset val="100"/>
        <c:noMultiLvlLbl val="0"/>
      </c:catAx>
      <c:valAx>
        <c:axId val="-7982562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4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0.45</c:v>
                </c:pt>
                <c:pt idx="1">
                  <c:v>0.6785714285714286</c:v>
                </c:pt>
                <c:pt idx="2">
                  <c:v>0.70208333333333339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798255168"/>
        <c:axId val="-798233408"/>
        <c:extLst xmlns:c16r2="http://schemas.microsoft.com/office/drawing/2015/06/chart"/>
      </c:barChart>
      <c:catAx>
        <c:axId val="-79825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33408"/>
        <c:crosses val="autoZero"/>
        <c:auto val="1"/>
        <c:lblAlgn val="ctr"/>
        <c:lblOffset val="100"/>
        <c:noMultiLvlLbl val="0"/>
      </c:catAx>
      <c:valAx>
        <c:axId val="-79823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825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60162880"/>
        <c:axId val="-443266256"/>
      </c:barChart>
      <c:catAx>
        <c:axId val="-116016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66256"/>
        <c:crosses val="autoZero"/>
        <c:auto val="1"/>
        <c:lblAlgn val="ctr"/>
        <c:lblOffset val="100"/>
        <c:noMultiLvlLbl val="0"/>
      </c:catAx>
      <c:valAx>
        <c:axId val="-44326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6016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59184"/>
        <c:axId val="-443265712"/>
      </c:barChart>
      <c:catAx>
        <c:axId val="-44325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65712"/>
        <c:crosses val="autoZero"/>
        <c:auto val="1"/>
        <c:lblAlgn val="ctr"/>
        <c:lblOffset val="100"/>
        <c:noMultiLvlLbl val="0"/>
      </c:catAx>
      <c:valAx>
        <c:axId val="-44326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59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54288"/>
        <c:axId val="-443267344"/>
      </c:barChart>
      <c:catAx>
        <c:axId val="-44325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67344"/>
        <c:crosses val="autoZero"/>
        <c:auto val="1"/>
        <c:lblAlgn val="ctr"/>
        <c:lblOffset val="100"/>
        <c:noMultiLvlLbl val="0"/>
      </c:catAx>
      <c:valAx>
        <c:axId val="-443267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5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64080"/>
        <c:axId val="-443259728"/>
      </c:barChart>
      <c:catAx>
        <c:axId val="-44326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59728"/>
        <c:crosses val="autoZero"/>
        <c:auto val="1"/>
        <c:lblAlgn val="ctr"/>
        <c:lblOffset val="100"/>
        <c:noMultiLvlLbl val="0"/>
      </c:catAx>
      <c:valAx>
        <c:axId val="-44325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6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53744"/>
        <c:axId val="-443254832"/>
      </c:barChart>
      <c:catAx>
        <c:axId val="-44325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54832"/>
        <c:crosses val="autoZero"/>
        <c:auto val="1"/>
        <c:lblAlgn val="ctr"/>
        <c:lblOffset val="100"/>
        <c:noMultiLvlLbl val="0"/>
      </c:catAx>
      <c:valAx>
        <c:axId val="-443254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5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0.56000000000000005</c:v>
                </c:pt>
                <c:pt idx="1">
                  <c:v>0.86363636363636365</c:v>
                </c:pt>
                <c:pt idx="2">
                  <c:v>2.6315789473684209E-2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67888"/>
        <c:axId val="-443257552"/>
      </c:barChart>
      <c:catAx>
        <c:axId val="-443267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57552"/>
        <c:crosses val="autoZero"/>
        <c:auto val="1"/>
        <c:lblAlgn val="ctr"/>
        <c:lblOffset val="100"/>
        <c:noMultiLvlLbl val="0"/>
      </c:catAx>
      <c:valAx>
        <c:axId val="-44325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67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0.91176470588235292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61904"/>
        <c:axId val="-443261360"/>
      </c:barChart>
      <c:catAx>
        <c:axId val="-44326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61360"/>
        <c:crosses val="autoZero"/>
        <c:auto val="1"/>
        <c:lblAlgn val="ctr"/>
        <c:lblOffset val="100"/>
        <c:noMultiLvlLbl val="0"/>
      </c:catAx>
      <c:valAx>
        <c:axId val="-44326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6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0.82758620689655171</c:v>
                </c:pt>
                <c:pt idx="2">
                  <c:v>2.5000000000000001E-2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3255920"/>
        <c:axId val="-443255376"/>
      </c:barChart>
      <c:catAx>
        <c:axId val="-44325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3255376"/>
        <c:crosses val="autoZero"/>
        <c:auto val="1"/>
        <c:lblAlgn val="ctr"/>
        <c:lblOffset val="100"/>
        <c:noMultiLvlLbl val="0"/>
      </c:catAx>
      <c:valAx>
        <c:axId val="-44325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325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0" t="s">
        <v>407</v>
      </c>
      <c r="B18" s="320"/>
      <c r="C18" s="320"/>
      <c r="D18" s="321" t="s">
        <v>408</v>
      </c>
      <c r="E18" s="321"/>
      <c r="F18" s="321"/>
      <c r="G18" s="321"/>
      <c r="H18" s="321"/>
      <c r="I18" s="321"/>
      <c r="J18" s="321"/>
      <c r="K18" s="321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2" t="s">
        <v>324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SIDI SALAH</v>
      </c>
    </row>
    <row r="24" spans="1:11" ht="33" customHeight="1" x14ac:dyDescent="0.25">
      <c r="A24" s="242" t="s">
        <v>327</v>
      </c>
      <c r="B24" s="315">
        <f>AVERAGE('A1 Exploitation'!D549,'A1 Technique'!D199)</f>
        <v>0.87956773618538331</v>
      </c>
      <c r="C24" s="315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5">
        <f>AVERAGE('A2 Exploitation'!D549,'A2 Technique'!D199)</f>
        <v>0.93775590551181098</v>
      </c>
      <c r="C25" s="315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5">
        <f>AVERAGE('A3 Exploitation'!D549,'A3 Technique'!D199)</f>
        <v>1.0869565217391304E-2</v>
      </c>
      <c r="C26" s="315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5">
        <f>AVERAGE('A4 Exploitation'!D549,'A4 Technique'!D199)</f>
        <v>0</v>
      </c>
      <c r="C27" s="315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5"/>
      <c r="C28" s="315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5"/>
      <c r="C29" s="315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SIDI SALAH</v>
      </c>
    </row>
    <row r="34" spans="1:10" ht="33" customHeight="1" x14ac:dyDescent="0.25">
      <c r="A34" s="242" t="s">
        <v>327</v>
      </c>
      <c r="B34" s="315">
        <f>'A1 Exploitation'!D549</f>
        <v>0.76893939393939392</v>
      </c>
      <c r="C34" s="315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5">
        <f>'A2 Exploitation'!D549</f>
        <v>0.90551181102362199</v>
      </c>
      <c r="C35" s="315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5">
        <f>'A3 Exploitation'!D549</f>
        <v>2.1739130434782608E-2</v>
      </c>
      <c r="C36" s="315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5">
        <f>'A4 Exploitation'!D549</f>
        <v>0</v>
      </c>
      <c r="C37" s="315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5"/>
      <c r="C38" s="315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5"/>
      <c r="C39" s="315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SIDI SALAH</v>
      </c>
    </row>
    <row r="43" spans="1:10" ht="33" customHeight="1" x14ac:dyDescent="0.25">
      <c r="A43" s="242" t="s">
        <v>327</v>
      </c>
      <c r="B43" s="315">
        <f>AVERAGE('A1 Exploitation'!D547, 'A1 Technique'!D197)</f>
        <v>0.45</v>
      </c>
      <c r="C43" s="315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5">
        <f>AVERAGE('A2 Exploitation'!D547, 'A2 Technique'!D197)</f>
        <v>0.6785714285714286</v>
      </c>
      <c r="C44" s="315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5">
        <f>AVERAGE('A3 Exploitation'!D547, 'A3 Technique'!D197)</f>
        <v>0.70208333333333339</v>
      </c>
      <c r="C45" s="315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5" t="e">
        <f>AVERAGE('A4 Exploitation'!D547, 'A4 Technique'!D197)</f>
        <v>#DIV/0!</v>
      </c>
      <c r="C46" s="315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5"/>
      <c r="C47" s="315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5"/>
      <c r="C48" s="315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SIDI SALAH</v>
      </c>
    </row>
    <row r="52" spans="1:10" ht="33" customHeight="1" x14ac:dyDescent="0.25">
      <c r="A52" s="242" t="s">
        <v>327</v>
      </c>
      <c r="B52" s="318">
        <f>'A1 Exploitation'!D46</f>
        <v>1</v>
      </c>
      <c r="C52" s="318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8">
        <f>'A2 Exploitation'!D46</f>
        <v>1</v>
      </c>
      <c r="C53" s="318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8">
        <f>'A3 Exploitation'!D46</f>
        <v>7.6923076923076927E-2</v>
      </c>
      <c r="C54" s="318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8">
        <f>'A4 Exploitation'!D46</f>
        <v>0</v>
      </c>
      <c r="C55" s="318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8"/>
      <c r="C56" s="318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8"/>
      <c r="C57" s="318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SIDI SALAH</v>
      </c>
    </row>
    <row r="61" spans="1:10" ht="33" customHeight="1" x14ac:dyDescent="0.25">
      <c r="A61" s="242" t="s">
        <v>327</v>
      </c>
      <c r="B61" s="315" t="e">
        <f>'A1 Exploitation'!D103</f>
        <v>#DIV/0!</v>
      </c>
      <c r="C61" s="315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5" t="e">
        <f>'A2 Exploitation'!D103</f>
        <v>#DIV/0!</v>
      </c>
      <c r="C62" s="315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5">
        <f>'A3 Exploitation'!D103</f>
        <v>0</v>
      </c>
      <c r="C63" s="315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5">
        <f>'A4 Exploitation'!D103</f>
        <v>0</v>
      </c>
      <c r="C64" s="315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5" t="e">
        <f>#REF!</f>
        <v>#REF!</v>
      </c>
      <c r="C65" s="315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5" t="e">
        <f>#REF!</f>
        <v>#REF!</v>
      </c>
      <c r="C66" s="315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SIDI SALAH</v>
      </c>
    </row>
    <row r="70" spans="1:10" ht="33" customHeight="1" x14ac:dyDescent="0.25">
      <c r="A70" s="242" t="s">
        <v>327</v>
      </c>
      <c r="B70" s="315" t="e">
        <f>'A1 Exploitation'!D158</f>
        <v>#DIV/0!</v>
      </c>
      <c r="C70" s="315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5" t="e">
        <f>'A2 Exploitation'!D158</f>
        <v>#DIV/0!</v>
      </c>
      <c r="C71" s="315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5">
        <f>'A3 Exploitation'!D158</f>
        <v>0</v>
      </c>
      <c r="C72" s="315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5">
        <f>'A4 Exploitation'!D158</f>
        <v>0</v>
      </c>
      <c r="C73" s="315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5"/>
      <c r="C74" s="315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5"/>
      <c r="C75" s="315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SIDI SALAH</v>
      </c>
    </row>
    <row r="79" spans="1:10" ht="33" customHeight="1" x14ac:dyDescent="0.25">
      <c r="A79" s="242" t="s">
        <v>327</v>
      </c>
      <c r="B79" s="315" t="e">
        <f>'A1 Exploitation'!D205</f>
        <v>#DIV/0!</v>
      </c>
      <c r="C79" s="315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5" t="e">
        <f>'A2 Exploitation'!D205</f>
        <v>#DIV/0!</v>
      </c>
      <c r="C80" s="315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5">
        <f>'A3 Exploitation'!D205</f>
        <v>0</v>
      </c>
      <c r="C81" s="315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5">
        <f>'A4 Exploitation'!D205</f>
        <v>0</v>
      </c>
      <c r="C82" s="315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5"/>
      <c r="C83" s="315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5"/>
      <c r="C84" s="315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SIDI SALAH</v>
      </c>
    </row>
    <row r="88" spans="1:10" ht="33" customHeight="1" x14ac:dyDescent="0.25">
      <c r="A88" s="242" t="s">
        <v>327</v>
      </c>
      <c r="B88" s="315" t="e">
        <f>'A1 Exploitation'!D266</f>
        <v>#DIV/0!</v>
      </c>
      <c r="C88" s="315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5" t="e">
        <f>'A2 Exploitation'!D266</f>
        <v>#DIV/0!</v>
      </c>
      <c r="C89" s="315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5">
        <f>'A3 Exploitation'!D266</f>
        <v>0</v>
      </c>
      <c r="C90" s="315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5">
        <f>'A4 Exploitation'!D266</f>
        <v>0</v>
      </c>
      <c r="C91" s="315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5"/>
      <c r="C92" s="315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5"/>
      <c r="C93" s="315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SIDI SALAH</v>
      </c>
    </row>
    <row r="97" spans="1:10" ht="33" customHeight="1" x14ac:dyDescent="0.25">
      <c r="A97" s="242" t="s">
        <v>327</v>
      </c>
      <c r="B97" s="315" t="e">
        <f>'A1 Exploitation'!D318</f>
        <v>#DIV/0!</v>
      </c>
      <c r="C97" s="315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5" t="e">
        <f>'A2 Exploitation'!D318</f>
        <v>#DIV/0!</v>
      </c>
      <c r="C98" s="315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5">
        <f>'A3 Exploitation'!D318</f>
        <v>0</v>
      </c>
      <c r="C99" s="315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5">
        <f>'A4 Exploitation'!D318</f>
        <v>0</v>
      </c>
      <c r="C100" s="315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5"/>
      <c r="C101" s="315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5"/>
      <c r="C102" s="315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SIDI SALAH</v>
      </c>
    </row>
    <row r="106" spans="1:10" ht="33" customHeight="1" x14ac:dyDescent="0.25">
      <c r="A106" s="242" t="s">
        <v>327</v>
      </c>
      <c r="B106" s="315">
        <f>'A1 Exploitation'!D358</f>
        <v>0.56000000000000005</v>
      </c>
      <c r="C106" s="315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5">
        <f>'A2 Exploitation'!D358</f>
        <v>0.86363636363636365</v>
      </c>
      <c r="C107" s="315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5">
        <f>'A3 Exploitation'!D358</f>
        <v>2.6315789473684209E-2</v>
      </c>
      <c r="C108" s="315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5">
        <f>'A4 Exploitation'!D358</f>
        <v>0</v>
      </c>
      <c r="C109" s="315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5"/>
      <c r="C110" s="315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5"/>
      <c r="C111" s="315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SIDI SALAH</v>
      </c>
    </row>
    <row r="115" spans="1:10" ht="33" customHeight="1" x14ac:dyDescent="0.25">
      <c r="A115" s="242" t="s">
        <v>327</v>
      </c>
      <c r="B115" s="315">
        <f>'A1 Exploitation'!D391</f>
        <v>0.66666666666666663</v>
      </c>
      <c r="C115" s="315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5">
        <f>'A2 Exploitation'!D391</f>
        <v>0.91176470588235292</v>
      </c>
      <c r="C116" s="315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5">
        <f>'A3 Exploitation'!D391</f>
        <v>0</v>
      </c>
      <c r="C117" s="315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5">
        <f>'A4 Exploitation'!D391</f>
        <v>0</v>
      </c>
      <c r="C118" s="315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5"/>
      <c r="C119" s="315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5"/>
      <c r="C120" s="315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SIDI SALAH</v>
      </c>
    </row>
    <row r="124" spans="1:10" ht="33" customHeight="1" x14ac:dyDescent="0.25">
      <c r="A124" s="242" t="s">
        <v>327</v>
      </c>
      <c r="B124" s="315">
        <f>'A1 Exploitation'!D444</f>
        <v>0.66666666666666663</v>
      </c>
      <c r="C124" s="315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5">
        <f>'A2 Exploitation'!D444</f>
        <v>0.82758620689655171</v>
      </c>
      <c r="C125" s="315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5">
        <f>'A3 Exploitation'!D444</f>
        <v>2.5000000000000001E-2</v>
      </c>
      <c r="C126" s="315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5">
        <f>'A4 Exploitation'!D444</f>
        <v>0</v>
      </c>
      <c r="C127" s="315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5"/>
      <c r="C128" s="315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5"/>
      <c r="C129" s="315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SIDI SALAH</v>
      </c>
    </row>
    <row r="133" spans="1:10" ht="33" customHeight="1" x14ac:dyDescent="0.25">
      <c r="A133" s="242" t="s">
        <v>327</v>
      </c>
      <c r="B133" s="315">
        <f>'A1 Exploitation'!D481</f>
        <v>0.9285714285714286</v>
      </c>
      <c r="C133" s="315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5">
        <f>'A2 Exploitation'!D481</f>
        <v>0.95</v>
      </c>
      <c r="C134" s="315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5">
        <f>'A3 Exploitation'!D481</f>
        <v>0</v>
      </c>
      <c r="C135" s="315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5">
        <f>'A4 Exploitation'!D481</f>
        <v>0</v>
      </c>
      <c r="C136" s="315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5"/>
      <c r="C137" s="315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5"/>
      <c r="C138" s="315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SIDI SALAH</v>
      </c>
    </row>
    <row r="142" spans="1:10" ht="33" customHeight="1" x14ac:dyDescent="0.25">
      <c r="A142" s="242" t="s">
        <v>327</v>
      </c>
      <c r="B142" s="315">
        <f>'A1 Exploitation'!D503</f>
        <v>1</v>
      </c>
      <c r="C142" s="315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5">
        <f>'A2 Exploitation'!D503</f>
        <v>1</v>
      </c>
      <c r="C143" s="315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5">
        <f>'A3 Exploitation'!D503</f>
        <v>0.14285714285714285</v>
      </c>
      <c r="C144" s="315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5">
        <f>'A4 Exploitation'!D503</f>
        <v>0</v>
      </c>
      <c r="C145" s="315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5"/>
      <c r="C146" s="315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5"/>
      <c r="C147" s="315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SIDI SALAH</v>
      </c>
    </row>
    <row r="151" spans="1:10" ht="33" customHeight="1" x14ac:dyDescent="0.25">
      <c r="A151" s="242" t="s">
        <v>327</v>
      </c>
      <c r="B151" s="315">
        <f>'A1 Exploitation'!D514</f>
        <v>1</v>
      </c>
      <c r="C151" s="315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5">
        <f>'A2 Exploitation'!D514</f>
        <v>1</v>
      </c>
      <c r="C152" s="315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5">
        <f>'A3 Exploitation'!D514</f>
        <v>0.25</v>
      </c>
      <c r="C153" s="315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5">
        <f>'A4 Exploitation'!D514</f>
        <v>0</v>
      </c>
      <c r="C154" s="315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5"/>
      <c r="C155" s="315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5"/>
      <c r="C156" s="315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7"/>
      <c r="C159" s="317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SIDI SALAH</v>
      </c>
    </row>
    <row r="161" spans="1:10" ht="33" customHeight="1" x14ac:dyDescent="0.25">
      <c r="A161" s="242" t="s">
        <v>327</v>
      </c>
      <c r="B161" s="315">
        <f>'A1 Exploitation'!D534</f>
        <v>0.7142857142857143</v>
      </c>
      <c r="C161" s="315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5">
        <f>'A2 Exploitation'!D534</f>
        <v>0.8125</v>
      </c>
      <c r="C162" s="315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5">
        <f>'A3 Exploitation'!D534</f>
        <v>0</v>
      </c>
      <c r="C163" s="315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5">
        <f>'A4 Exploitation'!D534</f>
        <v>0</v>
      </c>
      <c r="C164" s="315"/>
    </row>
    <row r="165" spans="1:10" ht="33" customHeight="1" x14ac:dyDescent="0.25">
      <c r="A165" s="241" t="s">
        <v>331</v>
      </c>
      <c r="B165" s="315"/>
      <c r="C165" s="315"/>
    </row>
    <row r="166" spans="1:10" ht="18" x14ac:dyDescent="0.25">
      <c r="A166" s="241" t="s">
        <v>332</v>
      </c>
      <c r="B166" s="315"/>
      <c r="C166" s="315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SIDI SALAH</v>
      </c>
    </row>
    <row r="170" spans="1:10" ht="33" customHeight="1" x14ac:dyDescent="0.25">
      <c r="A170" s="242" t="s">
        <v>327</v>
      </c>
      <c r="B170" s="315">
        <f>'A1 Exploitation'!D545</f>
        <v>1</v>
      </c>
      <c r="C170" s="315"/>
    </row>
    <row r="171" spans="1:10" ht="33" customHeight="1" x14ac:dyDescent="0.25">
      <c r="A171" s="241" t="s">
        <v>328</v>
      </c>
      <c r="B171" s="315">
        <f>'A2 Exploitation'!D545</f>
        <v>1</v>
      </c>
      <c r="C171" s="315"/>
    </row>
    <row r="172" spans="1:10" ht="33" customHeight="1" x14ac:dyDescent="0.25">
      <c r="A172" s="242" t="s">
        <v>329</v>
      </c>
      <c r="B172" s="315">
        <f>'A3 Exploitation'!D545</f>
        <v>0.33333333333333331</v>
      </c>
      <c r="C172" s="315"/>
    </row>
    <row r="173" spans="1:10" ht="33" customHeight="1" x14ac:dyDescent="0.25">
      <c r="A173" s="242" t="s">
        <v>330</v>
      </c>
      <c r="B173" s="315">
        <f>'A4 Exploitation'!D545</f>
        <v>0</v>
      </c>
      <c r="C173" s="315"/>
    </row>
    <row r="174" spans="1:10" ht="33" customHeight="1" x14ac:dyDescent="0.25">
      <c r="A174" s="241" t="s">
        <v>331</v>
      </c>
      <c r="B174" s="315"/>
      <c r="C174" s="315"/>
    </row>
    <row r="175" spans="1:10" ht="18" x14ac:dyDescent="0.25">
      <c r="A175" s="241" t="s">
        <v>332</v>
      </c>
      <c r="B175" s="315"/>
      <c r="C175" s="315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SIDI SALAH</v>
      </c>
    </row>
    <row r="179" spans="1:10" ht="33" customHeight="1" x14ac:dyDescent="0.25">
      <c r="A179" s="242" t="s">
        <v>327</v>
      </c>
      <c r="B179" s="315">
        <f>'A1 Technique'!D199</f>
        <v>0.99019607843137258</v>
      </c>
      <c r="C179" s="315"/>
    </row>
    <row r="180" spans="1:10" ht="33" customHeight="1" x14ac:dyDescent="0.25">
      <c r="A180" s="241" t="s">
        <v>328</v>
      </c>
      <c r="B180" s="315">
        <f>'A2 Technique'!D199</f>
        <v>0.97</v>
      </c>
      <c r="C180" s="315"/>
    </row>
    <row r="181" spans="1:10" ht="33" customHeight="1" x14ac:dyDescent="0.25">
      <c r="A181" s="242" t="s">
        <v>329</v>
      </c>
      <c r="B181" s="315">
        <f>'A3 Technique'!D199</f>
        <v>0</v>
      </c>
      <c r="C181" s="315"/>
    </row>
    <row r="182" spans="1:10" ht="33" customHeight="1" x14ac:dyDescent="0.25">
      <c r="A182" s="242" t="s">
        <v>330</v>
      </c>
      <c r="B182" s="315">
        <f>'A4 Technique'!D199</f>
        <v>0</v>
      </c>
      <c r="C182" s="315"/>
    </row>
    <row r="183" spans="1:10" ht="33" customHeight="1" x14ac:dyDescent="0.25">
      <c r="A183" s="241" t="s">
        <v>331</v>
      </c>
      <c r="B183" s="315"/>
      <c r="C183" s="315"/>
    </row>
    <row r="184" spans="1:10" ht="18" x14ac:dyDescent="0.25">
      <c r="A184" s="241" t="s">
        <v>332</v>
      </c>
      <c r="B184" s="315"/>
      <c r="C184" s="31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3" zoomScale="80" zoomScaleSheetLayoutView="80" workbookViewId="0">
      <selection activeCell="F528" sqref="F528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SIDI SALAH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409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410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43311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0.76893939393939392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43311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247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 t="s">
        <v>355</v>
      </c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43311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247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432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433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43311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247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434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432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433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43311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247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432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433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43311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247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432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433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43311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247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432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433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43311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247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x14ac:dyDescent="0.3">
      <c r="A327" s="8" t="s">
        <v>20</v>
      </c>
      <c r="B327" s="109">
        <v>1</v>
      </c>
      <c r="C327" s="109"/>
      <c r="D327" s="114" t="s">
        <v>435</v>
      </c>
      <c r="E327" s="73"/>
      <c r="F327" s="158" t="s">
        <v>355</v>
      </c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66" x14ac:dyDescent="0.35">
      <c r="A331" s="206" t="s">
        <v>52</v>
      </c>
      <c r="B331" s="109">
        <v>0</v>
      </c>
      <c r="C331" s="112">
        <f>IF(B331=0, -10, IF(B331=1, -5, "0"))</f>
        <v>-10</v>
      </c>
      <c r="D331" s="92" t="s">
        <v>411</v>
      </c>
      <c r="E331" s="74" t="s">
        <v>412</v>
      </c>
      <c r="F331" s="158" t="s">
        <v>355</v>
      </c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3</v>
      </c>
    </row>
    <row r="334" spans="1:7" x14ac:dyDescent="0.3">
      <c r="A334" s="248" t="s">
        <v>35</v>
      </c>
      <c r="B334" s="249"/>
      <c r="C334" s="250"/>
      <c r="D334" s="251">
        <f>D333/(COUNT(B325:C332)*2)</f>
        <v>0.16666666666666666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1</v>
      </c>
      <c r="C340" s="122" t="str">
        <f>IF(B340=0, -5, "0")</f>
        <v>0</v>
      </c>
      <c r="D340" s="113" t="s">
        <v>439</v>
      </c>
      <c r="E340" s="73"/>
      <c r="F340" s="158" t="s">
        <v>356</v>
      </c>
    </row>
    <row r="341" spans="1:7" ht="35.25" customHeight="1" x14ac:dyDescent="0.3">
      <c r="A341" s="53" t="s">
        <v>98</v>
      </c>
      <c r="B341" s="109">
        <v>1</v>
      </c>
      <c r="C341" s="110"/>
      <c r="D341" s="113" t="s">
        <v>413</v>
      </c>
      <c r="E341" s="74"/>
      <c r="F341" s="158" t="s">
        <v>355</v>
      </c>
    </row>
    <row r="342" spans="1:7" ht="18" customHeight="1" x14ac:dyDescent="0.35">
      <c r="A342" s="206" t="s">
        <v>57</v>
      </c>
      <c r="B342" s="109">
        <v>2</v>
      </c>
      <c r="C342" s="112" t="str">
        <f>IF(B342=0, -10, IF(B342=1, -5, "0"))</f>
        <v>0</v>
      </c>
      <c r="E342" s="74"/>
      <c r="F342" s="158"/>
    </row>
    <row r="343" spans="1:7" ht="49.5" x14ac:dyDescent="0.3">
      <c r="A343" s="4" t="s">
        <v>226</v>
      </c>
      <c r="B343" s="109">
        <v>1</v>
      </c>
      <c r="C343" s="109"/>
      <c r="D343" s="113" t="s">
        <v>414</v>
      </c>
      <c r="E343" s="73"/>
      <c r="F343" s="158" t="s">
        <v>355</v>
      </c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3" x14ac:dyDescent="0.3">
      <c r="A346" s="53" t="s">
        <v>178</v>
      </c>
      <c r="B346" s="109">
        <v>1</v>
      </c>
      <c r="C346" s="109"/>
      <c r="D346" s="74" t="s">
        <v>436</v>
      </c>
      <c r="E346" s="73"/>
      <c r="F346" s="158" t="s">
        <v>355</v>
      </c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433</v>
      </c>
      <c r="B351" s="109">
        <v>2</v>
      </c>
      <c r="C351" s="122"/>
      <c r="D351" s="177"/>
      <c r="E351" s="85"/>
      <c r="F351" s="158"/>
      <c r="G351" s="106"/>
    </row>
    <row r="352" spans="1:7" s="91" customFormat="1" ht="99" x14ac:dyDescent="0.3">
      <c r="A352" s="173" t="s">
        <v>391</v>
      </c>
      <c r="B352" s="109">
        <v>0</v>
      </c>
      <c r="C352" s="110"/>
      <c r="D352" s="121" t="s">
        <v>416</v>
      </c>
      <c r="E352" s="95" t="s">
        <v>415</v>
      </c>
      <c r="F352" s="158" t="s">
        <v>355</v>
      </c>
      <c r="G352" s="106"/>
    </row>
    <row r="353" spans="1:7" ht="45" x14ac:dyDescent="0.3">
      <c r="A353" s="42" t="s">
        <v>249</v>
      </c>
      <c r="B353" s="225">
        <v>1</v>
      </c>
      <c r="C353" s="109"/>
      <c r="D353" s="199">
        <v>0.33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25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0.78125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28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0.56000000000000005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43311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247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417</v>
      </c>
      <c r="E377" s="73"/>
      <c r="F377" s="158" t="s">
        <v>356</v>
      </c>
      <c r="G377" s="106"/>
    </row>
    <row r="378" spans="1:7" ht="36" customHeight="1" x14ac:dyDescent="0.35">
      <c r="A378" s="206" t="s">
        <v>7</v>
      </c>
      <c r="B378" s="109">
        <v>1</v>
      </c>
      <c r="C378" s="112">
        <f>IF(B378=0, -10, IF(B378=1, -5, "0"))</f>
        <v>-5</v>
      </c>
      <c r="D378" s="92" t="s">
        <v>418</v>
      </c>
      <c r="E378" s="85"/>
      <c r="F378" s="158" t="s">
        <v>355</v>
      </c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ht="49.5" x14ac:dyDescent="0.3">
      <c r="A380" s="53" t="s">
        <v>225</v>
      </c>
      <c r="B380" s="109">
        <v>0</v>
      </c>
      <c r="C380" s="109"/>
      <c r="D380" s="74" t="s">
        <v>438</v>
      </c>
      <c r="E380" s="74" t="s">
        <v>419</v>
      </c>
      <c r="F380" s="158" t="s">
        <v>355</v>
      </c>
      <c r="G380" s="106"/>
    </row>
    <row r="381" spans="1:7" ht="33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440</v>
      </c>
      <c r="E381" s="73"/>
      <c r="F381" s="158" t="s">
        <v>356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433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24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0.66666666666666663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43311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247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 t="s">
        <v>437</v>
      </c>
      <c r="E404" s="73" t="s">
        <v>441</v>
      </c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ht="49.5" x14ac:dyDescent="0.3">
      <c r="A423" s="4" t="s">
        <v>227</v>
      </c>
      <c r="B423" s="109">
        <v>0</v>
      </c>
      <c r="C423" s="109"/>
      <c r="D423" s="74" t="s">
        <v>420</v>
      </c>
      <c r="E423" s="74" t="s">
        <v>419</v>
      </c>
      <c r="F423" s="158" t="s">
        <v>355</v>
      </c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8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0.8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49.5" x14ac:dyDescent="0.35">
      <c r="A432" s="206" t="s">
        <v>107</v>
      </c>
      <c r="B432" s="109">
        <v>0</v>
      </c>
      <c r="C432" s="112">
        <f>IF(B432=0, -10, IF(B432=1, -5, "0"))</f>
        <v>-10</v>
      </c>
      <c r="D432" s="113" t="s">
        <v>421</v>
      </c>
      <c r="E432" s="92" t="s">
        <v>422</v>
      </c>
      <c r="F432" s="158" t="s">
        <v>355</v>
      </c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433</v>
      </c>
      <c r="B437" s="109">
        <v>2</v>
      </c>
      <c r="C437" s="109"/>
      <c r="D437" s="108"/>
      <c r="E437" s="73"/>
      <c r="F437" s="158"/>
      <c r="G437" s="11"/>
    </row>
    <row r="438" spans="1:7" ht="66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423</v>
      </c>
      <c r="E438" s="74"/>
      <c r="F438" s="158" t="s">
        <v>356</v>
      </c>
      <c r="G438" s="11"/>
    </row>
    <row r="439" spans="1:7" ht="45" x14ac:dyDescent="0.3">
      <c r="A439" s="4" t="s">
        <v>249</v>
      </c>
      <c r="B439" s="225">
        <v>1</v>
      </c>
      <c r="C439" s="109"/>
      <c r="D439" s="199">
        <v>0.33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0.66666666666666663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43311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247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3" x14ac:dyDescent="0.3">
      <c r="A462" s="53" t="s">
        <v>243</v>
      </c>
      <c r="B462" s="109">
        <v>1</v>
      </c>
      <c r="C462" s="109"/>
      <c r="D462" s="74" t="s">
        <v>424</v>
      </c>
      <c r="E462" s="73"/>
      <c r="F462" s="158" t="s">
        <v>355</v>
      </c>
    </row>
    <row r="463" spans="1:6" x14ac:dyDescent="0.3">
      <c r="A463" s="53" t="s">
        <v>350</v>
      </c>
      <c r="B463" s="109">
        <v>1</v>
      </c>
      <c r="C463" s="109"/>
      <c r="D463" s="74" t="s">
        <v>425</v>
      </c>
      <c r="E463" s="73"/>
      <c r="F463" s="158" t="s">
        <v>355</v>
      </c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22.5" customHeight="1" x14ac:dyDescent="0.3">
      <c r="A467" s="53" t="s">
        <v>178</v>
      </c>
      <c r="B467" s="109">
        <v>1</v>
      </c>
      <c r="C467" s="110"/>
      <c r="D467" s="192" t="s">
        <v>426</v>
      </c>
      <c r="E467" s="85"/>
      <c r="F467" s="158" t="s">
        <v>355</v>
      </c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432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433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27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39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0.9285714285714286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43311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247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43311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247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43311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247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51.75" customHeight="1" x14ac:dyDescent="0.3">
      <c r="A522" s="4" t="s">
        <v>47</v>
      </c>
      <c r="B522" s="109">
        <v>1</v>
      </c>
      <c r="C522" s="109"/>
      <c r="D522" s="92" t="s">
        <v>427</v>
      </c>
      <c r="E522" s="73"/>
      <c r="F522" s="158" t="s">
        <v>355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49.5" customHeight="1" x14ac:dyDescent="0.3">
      <c r="A526" s="53" t="s">
        <v>187</v>
      </c>
      <c r="B526" s="109">
        <v>0</v>
      </c>
      <c r="C526" s="109"/>
      <c r="D526" s="92" t="s">
        <v>442</v>
      </c>
      <c r="E526" s="92" t="s">
        <v>428</v>
      </c>
      <c r="F526" s="158" t="s">
        <v>355</v>
      </c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429</v>
      </c>
      <c r="E528" s="85"/>
      <c r="F528" s="158" t="s">
        <v>355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0.7142857142857143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43311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247" t="s">
        <v>34</v>
      </c>
      <c r="C539" s="247" t="s">
        <v>33</v>
      </c>
      <c r="D539" s="324"/>
      <c r="E539" s="325"/>
      <c r="F539" s="325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0.74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203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0.76893939393939392</v>
      </c>
    </row>
  </sheetData>
  <sheetProtection algorithmName="SHA-512" hashValue="QiYHihGR4GLrxb9ktMfhAOqKKgppv3n3FOjleX4QN0HzwVRxCXmZn4tLajcMWBAecvJU/xLsC7XbnQCqB8X2HQ==" saltValue="llcO3yo6qiA3fU+Jm61Y2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1" orientation="portrait" r:id="rId1"/>
  <rowBreaks count="5" manualBreakCount="5">
    <brk id="103" max="6" man="1"/>
    <brk id="206" max="6" man="1"/>
    <brk id="318" max="6" man="1"/>
    <brk id="427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80" zoomScaleNormal="90" zoomScaleSheetLayoutView="80" workbookViewId="0">
      <selection activeCell="D181" sqref="D18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'A1 Exploitation'!A8:F8</f>
        <v>SIDI SALAH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5" t="s">
        <v>42</v>
      </c>
      <c r="B8" s="364" t="str">
        <f>'A1 Exploitation'!B9:F9</f>
        <v>M Souheil DRAOUI</v>
      </c>
      <c r="C8" s="364"/>
      <c r="D8" s="364"/>
      <c r="E8" s="364"/>
      <c r="F8" s="364"/>
      <c r="G8" s="104"/>
    </row>
    <row r="9" spans="1:7" s="11" customFormat="1" ht="24" x14ac:dyDescent="0.45">
      <c r="A9" s="246" t="s">
        <v>44</v>
      </c>
      <c r="B9" s="365" t="str">
        <f>'A1 Exploitation'!B10:F10</f>
        <v>Directeur magasin</v>
      </c>
      <c r="C9" s="365"/>
      <c r="D9" s="365"/>
      <c r="E9" s="365"/>
      <c r="F9" s="365"/>
      <c r="G9" s="104"/>
    </row>
    <row r="10" spans="1:7" s="11" customFormat="1" ht="24" x14ac:dyDescent="0.45">
      <c r="A10" s="245" t="s">
        <v>43</v>
      </c>
      <c r="B10" s="362">
        <f>'A1 Exploitation'!B11:F11</f>
        <v>43311</v>
      </c>
      <c r="C10" s="362"/>
      <c r="D10" s="362"/>
      <c r="E10" s="362"/>
      <c r="F10" s="362"/>
      <c r="G10" s="104"/>
    </row>
    <row r="11" spans="1:7" s="11" customFormat="1" ht="24" x14ac:dyDescent="0.45">
      <c r="A11" s="245" t="s">
        <v>294</v>
      </c>
      <c r="B11" s="361">
        <f>D199</f>
        <v>0.99019607843137258</v>
      </c>
      <c r="C11" s="361"/>
      <c r="D11" s="361"/>
      <c r="E11" s="361"/>
      <c r="F11" s="361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10</v>
      </c>
    </row>
    <row r="23" spans="1:7" x14ac:dyDescent="0.3">
      <c r="A23" s="349" t="s">
        <v>295</v>
      </c>
      <c r="B23" s="350"/>
      <c r="C23" s="351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14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10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430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12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14</v>
      </c>
    </row>
    <row r="64" spans="1:7" x14ac:dyDescent="0.3">
      <c r="A64" s="349" t="s">
        <v>295</v>
      </c>
      <c r="B64" s="350"/>
      <c r="C64" s="351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16</v>
      </c>
    </row>
    <row r="162" spans="1:7" x14ac:dyDescent="0.3">
      <c r="A162" s="349" t="s">
        <v>295</v>
      </c>
      <c r="B162" s="350"/>
      <c r="C162" s="351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4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8</v>
      </c>
    </row>
    <row r="178" spans="1:7" x14ac:dyDescent="0.3">
      <c r="A178" s="349" t="s">
        <v>295</v>
      </c>
      <c r="B178" s="350"/>
      <c r="C178" s="351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ht="33" x14ac:dyDescent="0.3">
      <c r="A181" s="31" t="s">
        <v>315</v>
      </c>
      <c r="B181" s="73">
        <v>1</v>
      </c>
      <c r="C181" s="73"/>
      <c r="D181" s="74" t="s">
        <v>443</v>
      </c>
      <c r="E181" s="74"/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9</v>
      </c>
    </row>
    <row r="187" spans="1:7" x14ac:dyDescent="0.3">
      <c r="A187" s="349" t="s">
        <v>295</v>
      </c>
      <c r="B187" s="350"/>
      <c r="C187" s="351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431</v>
      </c>
      <c r="B197" s="46"/>
      <c r="C197" s="46"/>
      <c r="D197" s="238">
        <v>0.16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101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0.99019607843137258</v>
      </c>
    </row>
  </sheetData>
  <sheetProtection algorithmName="SHA-512" hashValue="3GSW027AQ5jAYvhjNIVAONKklaSjnEqBP8KV75915zwDDnDdUYaBtr2jz2IUTEg4OHPMLVO85XCn7IOU0yVJug==" saltValue="sz/c+GFBRlWkDhSN21TsH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77" max="5" man="1"/>
    <brk id="15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72" zoomScale="80" zoomScaleSheetLayoutView="80" workbookViewId="0">
      <selection activeCell="F541" sqref="F541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SIDI SALAH</v>
      </c>
      <c r="B8" s="344"/>
      <c r="C8" s="344"/>
      <c r="D8" s="344"/>
      <c r="E8" s="344"/>
      <c r="F8" s="344"/>
      <c r="G8" s="104"/>
    </row>
    <row r="9" spans="1:7" ht="24" x14ac:dyDescent="0.45">
      <c r="A9" s="245" t="s">
        <v>42</v>
      </c>
      <c r="B9" s="345" t="s">
        <v>444</v>
      </c>
      <c r="C9" s="345"/>
      <c r="D9" s="345"/>
      <c r="E9" s="345"/>
      <c r="F9" s="345"/>
      <c r="G9" s="104"/>
    </row>
    <row r="10" spans="1:7" ht="24" x14ac:dyDescent="0.45">
      <c r="A10" s="246" t="s">
        <v>44</v>
      </c>
      <c r="B10" s="346" t="s">
        <v>445</v>
      </c>
      <c r="C10" s="346"/>
      <c r="D10" s="346"/>
      <c r="E10" s="346"/>
      <c r="F10" s="346"/>
      <c r="G10" s="104"/>
    </row>
    <row r="11" spans="1:7" ht="24" x14ac:dyDescent="0.45">
      <c r="A11" s="245" t="s">
        <v>43</v>
      </c>
      <c r="B11" s="341">
        <v>43399</v>
      </c>
      <c r="C11" s="341"/>
      <c r="D11" s="341"/>
      <c r="E11" s="341"/>
      <c r="F11" s="341"/>
      <c r="G11" s="104"/>
    </row>
    <row r="12" spans="1:7" ht="24" x14ac:dyDescent="0.45">
      <c r="A12" s="245" t="s">
        <v>239</v>
      </c>
      <c r="B12" s="339">
        <f>D549</f>
        <v>0.90551181102362199</v>
      </c>
      <c r="C12" s="339"/>
      <c r="D12" s="339"/>
      <c r="E12" s="339"/>
      <c r="F12" s="339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43399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312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 t="s">
        <v>355</v>
      </c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314" t="s">
        <v>169</v>
      </c>
      <c r="B30" s="110">
        <v>2</v>
      </c>
      <c r="C30" s="122" t="str">
        <f>IF(B30=0, -5, "0")</f>
        <v>0</v>
      </c>
      <c r="D30" s="95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IF(D41=0,"0","NA")))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43399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312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43399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312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43399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312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43399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312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43399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312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43399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312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12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ht="33" x14ac:dyDescent="0.3">
      <c r="A337" s="53" t="s">
        <v>261</v>
      </c>
      <c r="B337" s="109">
        <v>1</v>
      </c>
      <c r="C337" s="110"/>
      <c r="D337" s="95" t="s">
        <v>446</v>
      </c>
      <c r="E337" s="85"/>
      <c r="F337" s="158" t="s">
        <v>355</v>
      </c>
    </row>
    <row r="338" spans="1:7" ht="33" x14ac:dyDescent="0.3">
      <c r="A338" s="53" t="s">
        <v>320</v>
      </c>
      <c r="B338" s="109">
        <v>1</v>
      </c>
      <c r="C338" s="109"/>
      <c r="D338" s="74" t="s">
        <v>447</v>
      </c>
      <c r="E338" s="73"/>
      <c r="F338" s="158" t="s">
        <v>355</v>
      </c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448</v>
      </c>
      <c r="E340" s="73"/>
      <c r="F340" s="158" t="s">
        <v>356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IF(D353=0,"0","NA")))</f>
        <v>1</v>
      </c>
      <c r="C353" s="109"/>
      <c r="D353" s="226">
        <f>IFERROR(E353/F353,"N.A")</f>
        <v>0.8571428571428571</v>
      </c>
      <c r="E353" s="227">
        <f>COUNTIF('A1 Exploitation'!F325:F352,"ok")</f>
        <v>6</v>
      </c>
      <c r="F353" s="228">
        <f>COUNTA('A1 Exploitation'!F325:F352)</f>
        <v>7</v>
      </c>
    </row>
    <row r="354" spans="1:7" x14ac:dyDescent="0.3">
      <c r="A354" s="248" t="s">
        <v>36</v>
      </c>
      <c r="B354" s="252"/>
      <c r="C354" s="252"/>
      <c r="D354" s="253">
        <f>SUM(B337:C348,B350:C353)</f>
        <v>26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0.8125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38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0.86363636363636365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43399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312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0</v>
      </c>
      <c r="C377" s="109"/>
      <c r="D377" s="74" t="s">
        <v>450</v>
      </c>
      <c r="E377" s="74" t="s">
        <v>451</v>
      </c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1,IF(D386=0,"0","NA")))</f>
        <v>1</v>
      </c>
      <c r="C386" s="109"/>
      <c r="D386" s="226">
        <f>IFERROR(E386/F386,"N.A")</f>
        <v>0.5</v>
      </c>
      <c r="E386" s="227">
        <f>COUNTIF('A1 Exploitation'!F365:F385,"ok")</f>
        <v>2</v>
      </c>
      <c r="F386" s="228">
        <f>COUNTA('A1 Exploitation'!F365:F385)</f>
        <v>4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43399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312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456</v>
      </c>
      <c r="E404" s="74" t="s">
        <v>457</v>
      </c>
      <c r="F404" s="158" t="s">
        <v>356</v>
      </c>
      <c r="G404" s="106"/>
    </row>
    <row r="405" spans="1:7" ht="66" x14ac:dyDescent="0.3">
      <c r="A405" s="217" t="s">
        <v>405</v>
      </c>
      <c r="B405" s="109">
        <v>1</v>
      </c>
      <c r="C405" s="112" t="str">
        <f>IF(B405=0, -10, "0")</f>
        <v>0</v>
      </c>
      <c r="D405" s="95" t="s">
        <v>455</v>
      </c>
      <c r="E405" s="73"/>
      <c r="F405" s="158" t="s">
        <v>356</v>
      </c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13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66" x14ac:dyDescent="0.3">
      <c r="A410" s="4" t="s">
        <v>96</v>
      </c>
      <c r="B410" s="109">
        <v>0</v>
      </c>
      <c r="C410" s="109"/>
      <c r="D410" s="92" t="s">
        <v>463</v>
      </c>
      <c r="E410" s="74" t="s">
        <v>452</v>
      </c>
      <c r="F410" s="158" t="s">
        <v>356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66" x14ac:dyDescent="0.3">
      <c r="A412" s="4" t="s">
        <v>225</v>
      </c>
      <c r="B412" s="109">
        <v>0</v>
      </c>
      <c r="C412" s="109"/>
      <c r="D412" s="74" t="s">
        <v>454</v>
      </c>
      <c r="E412" s="74" t="s">
        <v>453</v>
      </c>
      <c r="F412" s="158" t="s">
        <v>355</v>
      </c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3" x14ac:dyDescent="0.3">
      <c r="A415" s="164" t="s">
        <v>105</v>
      </c>
      <c r="B415" s="109">
        <v>1</v>
      </c>
      <c r="C415" s="112" t="str">
        <f>IF(B415=0, -5, "0")</f>
        <v>0</v>
      </c>
      <c r="D415" s="313" t="s">
        <v>464</v>
      </c>
      <c r="E415" s="73"/>
      <c r="F415" s="158" t="s">
        <v>356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9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0.6428571428571429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465</v>
      </c>
      <c r="E437" s="73"/>
      <c r="F437" s="158" t="s">
        <v>356</v>
      </c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IF(D439=0,"0","NA")))</f>
        <v>1</v>
      </c>
      <c r="C439" s="109"/>
      <c r="D439" s="226">
        <f>IFERROR(E439/F439,"N.A")</f>
        <v>0.5</v>
      </c>
      <c r="E439" s="227">
        <f>COUNTIF('A1 Exploitation'!F398:F438,"ok")</f>
        <v>2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48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0.82758620689655171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43399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312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82.5" x14ac:dyDescent="0.3">
      <c r="A464" s="53" t="s">
        <v>133</v>
      </c>
      <c r="B464" s="109">
        <v>0</v>
      </c>
      <c r="C464" s="109"/>
      <c r="D464" s="53" t="s">
        <v>449</v>
      </c>
      <c r="E464" s="74" t="s">
        <v>458</v>
      </c>
      <c r="F464" s="158" t="s">
        <v>356</v>
      </c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COUNTIF('A1 Exploitation'!F451:F475,"ok")</f>
        <v>3</v>
      </c>
      <c r="F476" s="228">
        <f>COUNTA('A1 Exploitation'!F451:F475)</f>
        <v>3</v>
      </c>
    </row>
    <row r="477" spans="1:7" x14ac:dyDescent="0.3">
      <c r="A477" s="248" t="s">
        <v>36</v>
      </c>
      <c r="B477" s="248"/>
      <c r="C477" s="248"/>
      <c r="D477" s="258">
        <f>SUM(B461:C470,B472:C476)</f>
        <v>26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0.9285714285714286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38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43399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312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customHeight="1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IF(D498=0,"0","NA")))</f>
        <v>2</v>
      </c>
      <c r="C498" s="167"/>
      <c r="D498" s="226">
        <f>IFERROR(E498/F498,"N.A")</f>
        <v>1</v>
      </c>
      <c r="E498" s="227">
        <f>COUNTIF('A1 Exploitation'!F488:F497,"ok")</f>
        <v>2</v>
      </c>
      <c r="F498" s="228">
        <f>COUNTA('A1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43399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312" t="s">
        <v>34</v>
      </c>
      <c r="C508" s="247" t="s">
        <v>33</v>
      </c>
      <c r="D508" s="366"/>
      <c r="E508" s="325"/>
      <c r="F508" s="325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IF(D512=0,"0","NA")))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43399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312" t="s">
        <v>34</v>
      </c>
      <c r="C519" s="247" t="s">
        <v>33</v>
      </c>
      <c r="D519" s="366"/>
      <c r="E519" s="325"/>
      <c r="F519" s="325"/>
    </row>
    <row r="520" spans="1:7" x14ac:dyDescent="0.3">
      <c r="A520" s="4" t="s">
        <v>9</v>
      </c>
      <c r="B520" s="109">
        <v>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0</v>
      </c>
      <c r="C522" s="109"/>
      <c r="D522" s="74" t="s">
        <v>466</v>
      </c>
      <c r="E522" s="74" t="s">
        <v>459</v>
      </c>
      <c r="F522" s="158" t="s">
        <v>356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 t="s">
        <v>32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467</v>
      </c>
      <c r="E528" s="85"/>
      <c r="F528" s="158" t="s">
        <v>356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IF(D532=0,"0","NA")))</f>
        <v>2</v>
      </c>
      <c r="C532" s="116"/>
      <c r="D532" s="226">
        <f>IFERROR(E532/F532,"N.A")</f>
        <v>1</v>
      </c>
      <c r="E532" s="227">
        <f>COUNTIF('A1 Exploitation'!F520:F531,"ok")</f>
        <v>3</v>
      </c>
      <c r="F532" s="228">
        <f>COUNTA('A1 Exploitation'!F520:F531)</f>
        <v>3</v>
      </c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0.8125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43399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312" t="s">
        <v>34</v>
      </c>
      <c r="C539" s="247" t="s">
        <v>33</v>
      </c>
      <c r="D539" s="366"/>
      <c r="E539" s="325"/>
      <c r="F539" s="325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IF(D543=0,"0","NA")))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0.85714285714285721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230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0.90551181102362199</v>
      </c>
    </row>
  </sheetData>
  <sheetProtection algorithmName="SHA-512" hashValue="legaUHjGarE/a1PEnGhDjg192lg0Yai2ihC1G3ay+9CCW699oCM8TXC/K9eNCWPqs65Af+398WsLvjjQZhDPbQ==" saltValue="KQ2ll79Cwea5V0O94Rssv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09:B313 B398:B405 B410:B416 B430:B434 B384:B385 B421:B425 B451:B456 B436:B438 B488:B492 B472:B475 B496:B497 B509:B511 B461:B470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/>
  </dataValidations>
  <pageMargins left="0.7" right="0.7" top="0.75" bottom="0.75" header="0.3" footer="0.3"/>
  <pageSetup paperSize="9" scale="34" orientation="portrait" r:id="rId1"/>
  <rowBreaks count="4" manualBreakCount="4">
    <brk id="85" max="7" man="1"/>
    <brk id="267" max="7" man="1"/>
    <brk id="359" max="7" man="1"/>
    <brk id="445" max="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9" t="s">
        <v>50</v>
      </c>
      <c r="B6" s="369"/>
      <c r="C6" s="369"/>
      <c r="D6" s="369"/>
      <c r="E6" s="369"/>
      <c r="F6" s="369"/>
      <c r="G6" s="104"/>
    </row>
    <row r="7" spans="1:7" s="11" customFormat="1" ht="21.75" customHeight="1" x14ac:dyDescent="0.45">
      <c r="A7" s="370" t="str">
        <f>'A2 Exploitation'!A8:F8</f>
        <v>SIDI SALAH</v>
      </c>
      <c r="B7" s="370"/>
      <c r="C7" s="370"/>
      <c r="D7" s="370"/>
      <c r="E7" s="370"/>
      <c r="F7" s="370"/>
      <c r="G7" s="104"/>
    </row>
    <row r="8" spans="1:7" s="11" customFormat="1" ht="24" x14ac:dyDescent="0.45">
      <c r="A8" s="243" t="s">
        <v>42</v>
      </c>
      <c r="B8" s="371" t="str">
        <f>'A2 Exploitation'!B9:F9</f>
        <v>M Dhia MECHLAOUI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 t="str">
        <f>'A2 Exploitation'!B10:F10</f>
        <v xml:space="preserve">Le directeur magasin M Ramzi 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'A2 Exploitation'!B11:F11</f>
        <v>43399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0.97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10</v>
      </c>
    </row>
    <row r="23" spans="1:7" x14ac:dyDescent="0.3">
      <c r="A23" s="349" t="s">
        <v>295</v>
      </c>
      <c r="B23" s="350"/>
      <c r="C23" s="351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 t="s">
        <v>355</v>
      </c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14</v>
      </c>
    </row>
    <row r="34" spans="1:7" x14ac:dyDescent="0.3">
      <c r="A34" s="349" t="s">
        <v>295</v>
      </c>
      <c r="B34" s="350"/>
      <c r="C34" s="351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 t="s">
        <v>355</v>
      </c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10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 t="s">
        <v>32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10</v>
      </c>
    </row>
    <row r="53" spans="1:7" x14ac:dyDescent="0.3">
      <c r="A53" s="349" t="s">
        <v>295</v>
      </c>
      <c r="B53" s="350"/>
      <c r="C53" s="351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1</v>
      </c>
      <c r="C60" s="99" t="str">
        <f>IF(B60=0, -5, "0")</f>
        <v>0</v>
      </c>
      <c r="D60" s="74" t="s">
        <v>460</v>
      </c>
      <c r="E60" s="73"/>
      <c r="F60" s="73" t="s">
        <v>356</v>
      </c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13</v>
      </c>
    </row>
    <row r="64" spans="1:7" x14ac:dyDescent="0.3">
      <c r="A64" s="349" t="s">
        <v>295</v>
      </c>
      <c r="B64" s="350"/>
      <c r="C64" s="351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16</v>
      </c>
    </row>
    <row r="162" spans="1:7" x14ac:dyDescent="0.3">
      <c r="A162" s="349" t="s">
        <v>295</v>
      </c>
      <c r="B162" s="350"/>
      <c r="C162" s="351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 t="s">
        <v>355</v>
      </c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4</v>
      </c>
    </row>
    <row r="170" spans="1:7" x14ac:dyDescent="0.3">
      <c r="A170" s="349" t="s">
        <v>295</v>
      </c>
      <c r="B170" s="350"/>
      <c r="C170" s="351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ht="33" x14ac:dyDescent="0.3">
      <c r="A173" s="17" t="s">
        <v>180</v>
      </c>
      <c r="B173" s="73">
        <v>1</v>
      </c>
      <c r="C173" s="73"/>
      <c r="D173" s="108" t="s">
        <v>461</v>
      </c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7</v>
      </c>
    </row>
    <row r="178" spans="1:7" x14ac:dyDescent="0.3">
      <c r="A178" s="349" t="s">
        <v>295</v>
      </c>
      <c r="B178" s="350"/>
      <c r="C178" s="351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462</v>
      </c>
      <c r="E182" s="52"/>
      <c r="F182" s="73" t="s">
        <v>356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9</v>
      </c>
    </row>
    <row r="187" spans="1:7" x14ac:dyDescent="0.3">
      <c r="A187" s="349" t="s">
        <v>295</v>
      </c>
      <c r="B187" s="350"/>
      <c r="C187" s="351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4</v>
      </c>
    </row>
    <row r="195" spans="1:6" x14ac:dyDescent="0.3">
      <c r="A195" s="349" t="s">
        <v>295</v>
      </c>
      <c r="B195" s="350"/>
      <c r="C195" s="351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0.5</v>
      </c>
      <c r="E197" s="231">
        <f>COUNTIF('A1 Technique'!F17:F193,"ok")</f>
        <v>1</v>
      </c>
      <c r="F197" s="232">
        <f>COUNTA('A1 Technique'!F17:F193)</f>
        <v>2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0.97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57" zoomScale="60" workbookViewId="0">
      <selection activeCell="F543" sqref="F54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SIDI SALAH</v>
      </c>
      <c r="B8" s="344"/>
      <c r="C8" s="344"/>
      <c r="D8" s="344"/>
      <c r="E8" s="344"/>
      <c r="F8" s="344"/>
      <c r="G8" s="104"/>
    </row>
    <row r="9" spans="1:7" ht="24" x14ac:dyDescent="0.45">
      <c r="A9" s="243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244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243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243" t="s">
        <v>239</v>
      </c>
      <c r="B12" s="373">
        <f>D549</f>
        <v>2.1739130434782608E-2</v>
      </c>
      <c r="C12" s="373"/>
      <c r="D12" s="373"/>
      <c r="E12" s="373"/>
      <c r="F12" s="373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0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312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150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IF(D41=0,"0","NA")))</f>
        <v>2</v>
      </c>
      <c r="C41" s="109"/>
      <c r="D41" s="226">
        <f>IFERROR(E41/F41,"N.A")</f>
        <v>1</v>
      </c>
      <c r="E41" s="227">
        <f>COUNTIF('A2 Exploitation'!F21:F40,"ok")</f>
        <v>1</v>
      </c>
      <c r="F41" s="228">
        <f>COUNTA('A2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</v>
      </c>
    </row>
    <row r="43" spans="1:7" x14ac:dyDescent="0.3">
      <c r="A43" s="248" t="s">
        <v>35</v>
      </c>
      <c r="B43" s="249"/>
      <c r="C43" s="250"/>
      <c r="D43" s="251">
        <f>D42/(COUNT(B29:C37,B39:C41)*2)</f>
        <v>0.1111111111111111</v>
      </c>
    </row>
    <row r="44" spans="1:7" x14ac:dyDescent="0.3">
      <c r="A44" s="304"/>
      <c r="B44" s="111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7.6923076923076927E-2</v>
      </c>
    </row>
    <row r="47" spans="1:7" x14ac:dyDescent="0.3">
      <c r="A47" s="296"/>
      <c r="B47" s="103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x14ac:dyDescent="0.3">
      <c r="A51" s="323"/>
      <c r="B51" s="312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150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150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x14ac:dyDescent="0.3">
      <c r="A108" s="323"/>
      <c r="B108" s="312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x14ac:dyDescent="0.3">
      <c r="A163" s="323"/>
      <c r="B163" s="312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150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x14ac:dyDescent="0.3">
      <c r="A210" s="323"/>
      <c r="B210" s="312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150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x14ac:dyDescent="0.3">
      <c r="A271" s="323"/>
      <c r="B271" s="312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150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x14ac:dyDescent="0.3">
      <c r="A323" s="323"/>
      <c r="B323" s="312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150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IF(D353=0,"0","NA")))</f>
        <v>1</v>
      </c>
      <c r="C353" s="109"/>
      <c r="D353" s="226">
        <f>IFERROR(E353/F353,"N.A")</f>
        <v>0.66666666666666663</v>
      </c>
      <c r="E353" s="227">
        <f>COUNTIF('A2 Exploitation'!F325:F352,"ok")</f>
        <v>2</v>
      </c>
      <c r="F353" s="228">
        <f>COUNTA('A2 Exploitation'!F325:F352)</f>
        <v>3</v>
      </c>
    </row>
    <row r="354" spans="1:7" x14ac:dyDescent="0.3">
      <c r="A354" s="248" t="s">
        <v>36</v>
      </c>
      <c r="B354" s="252"/>
      <c r="C354" s="252"/>
      <c r="D354" s="253">
        <f>SUM(B337:C348,B350:C353)</f>
        <v>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4.1666666666666664E-2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2.6315789473684209E-2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x14ac:dyDescent="0.3">
      <c r="A363" s="323"/>
      <c r="B363" s="312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150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0</v>
      </c>
      <c r="C386" s="109"/>
      <c r="D386" s="226">
        <f>IFERROR(E386/F386,"N.A")</f>
        <v>0</v>
      </c>
      <c r="E386" s="227">
        <f>COUNTIF('A2 Exploitation'!F365:F385,"ok")</f>
        <v>0</v>
      </c>
      <c r="F386" s="228">
        <f>COUNTA('A2 Exploitation'!F365:F385)</f>
        <v>1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x14ac:dyDescent="0.3">
      <c r="A396" s="323"/>
      <c r="B396" s="312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150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150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150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IF(D439=0,"0","NA")))</f>
        <v>1</v>
      </c>
      <c r="C439" s="109"/>
      <c r="D439" s="226">
        <f>IFERROR(E439/F439,"N.A")</f>
        <v>0.16666666666666666</v>
      </c>
      <c r="E439" s="227">
        <f>COUNTIF('A2 Exploitation'!F398:F438,"ok")</f>
        <v>1</v>
      </c>
      <c r="F439" s="228">
        <f>COUNTA('A2 Exploitation'!F398:F438)</f>
        <v>6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8.3333333333333329E-2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2.5000000000000001E-2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x14ac:dyDescent="0.3">
      <c r="A449" s="323"/>
      <c r="B449" s="312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152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1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x14ac:dyDescent="0.3">
      <c r="A486" s="323"/>
      <c r="B486" s="312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IF(D498=0,"0","NA")))</f>
        <v>2</v>
      </c>
      <c r="C498" s="167"/>
      <c r="D498" s="226">
        <f>IFERROR(E498/F498,"N.A")</f>
        <v>1</v>
      </c>
      <c r="E498" s="227">
        <f>COUNTIF('A2 Exploitation'!F488:F497,"ok")</f>
        <v>2</v>
      </c>
      <c r="F498" s="228">
        <f>COUNTA('A2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0.33333333333333331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0.14285714285714285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x14ac:dyDescent="0.3">
      <c r="A508" s="323"/>
      <c r="B508" s="312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IF(D512=0,"0","NA")))</f>
        <v>2</v>
      </c>
      <c r="C512" s="116"/>
      <c r="D512" s="199">
        <f>IFERROR(E512/F512,"N.A")</f>
        <v>1</v>
      </c>
      <c r="E512" s="202">
        <f>COUNTIF('A2 Exploitation'!F509:F511,"ok")</f>
        <v>1</v>
      </c>
      <c r="F512" s="203">
        <f>COUNTA('A2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2</v>
      </c>
    </row>
    <row r="514" spans="1:7" x14ac:dyDescent="0.3">
      <c r="A514" s="248" t="s">
        <v>35</v>
      </c>
      <c r="B514" s="249"/>
      <c r="C514" s="250"/>
      <c r="D514" s="251">
        <f>D513/(COUNT(B509:C512)*2)</f>
        <v>0.25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x14ac:dyDescent="0.3">
      <c r="A519" s="323"/>
      <c r="B519" s="312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0</v>
      </c>
      <c r="C532" s="116"/>
      <c r="D532" s="226">
        <f>IFERROR(E532/F532,"N.A")</f>
        <v>0</v>
      </c>
      <c r="E532" s="227">
        <f>COUNTIF('A2 Exploitation'!F520:F531,"ok")</f>
        <v>0</v>
      </c>
      <c r="F532" s="228">
        <f>COUNTA('A2 Exploitation'!F520:F531)</f>
        <v>2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x14ac:dyDescent="0.3">
      <c r="A539" s="323"/>
      <c r="B539" s="312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IF(D543=0,"0","NA")))</f>
        <v>2</v>
      </c>
      <c r="C543" s="109"/>
      <c r="D543" s="226">
        <f>IFERROR(E543/F543,"N.A")</f>
        <v>1</v>
      </c>
      <c r="E543" s="227">
        <f>COUNTIF('A2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2</v>
      </c>
    </row>
    <row r="545" spans="1:4" x14ac:dyDescent="0.3">
      <c r="A545" s="248" t="s">
        <v>35</v>
      </c>
      <c r="B545" s="260"/>
      <c r="C545" s="261"/>
      <c r="D545" s="262">
        <f>D544/(COUNT(B540:C543)*2)</f>
        <v>0.33333333333333331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0.60416666666666663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2.1739130434782608E-2</v>
      </c>
    </row>
  </sheetData>
  <sheetProtection algorithmName="SHA-512" hashValue="+nKBXBE8r3MvdJMRoVhEkLhai1g5C8c10rKJr1aD+Kfm/hao6ZQCq6Cd+v7DJSrzx2ot5fr3lI5G0SyAwGvtIg==" saltValue="Uit39359b6xbklMZ47mzh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tabSelected="1" view="pageBreakPreview" topLeftCell="A172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str">
        <f>'A3 Exploitation'!A8:F8</f>
        <v>SIDI SALAH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'A3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'A3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'A3 Exploitation'!B11:F11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E197/F197</f>
        <v>0.8</v>
      </c>
      <c r="E197" s="231">
        <f>COUNTIF('A2 Technique'!F17:F193,"ok")</f>
        <v>8</v>
      </c>
      <c r="F197" s="232">
        <f>COUNTA('A2 Technique'!F17:F193)</f>
        <v>10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2" zoomScale="70" zoomScaleSheetLayoutView="70" workbookViewId="0">
      <selection activeCell="G542" sqref="G542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2"/>
      <c r="E1" s="342"/>
      <c r="F1" s="342"/>
      <c r="G1" s="34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3" t="s">
        <v>179</v>
      </c>
      <c r="B7" s="343"/>
      <c r="C7" s="343"/>
      <c r="D7" s="343"/>
      <c r="E7" s="343"/>
      <c r="F7" s="343"/>
      <c r="G7" s="104"/>
    </row>
    <row r="8" spans="1:7" ht="29.25" x14ac:dyDescent="0.45">
      <c r="A8" s="344" t="str">
        <f>'Page de garde'!D18</f>
        <v>SIDI SALAH</v>
      </c>
      <c r="B8" s="344"/>
      <c r="C8" s="344"/>
      <c r="D8" s="344"/>
      <c r="E8" s="344"/>
      <c r="F8" s="344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80">
        <f>D549</f>
        <v>0</v>
      </c>
      <c r="C12" s="380"/>
      <c r="D12" s="380"/>
      <c r="E12" s="380"/>
      <c r="F12" s="380"/>
      <c r="G12" s="104"/>
    </row>
    <row r="13" spans="1:7" ht="22.5" x14ac:dyDescent="0.45">
      <c r="D13" s="340"/>
      <c r="E13" s="340"/>
      <c r="F13" s="340"/>
      <c r="G13" s="34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357</v>
      </c>
    </row>
    <row r="18" spans="1:8" ht="16.5" customHeight="1" x14ac:dyDescent="0.3">
      <c r="A18" s="323"/>
      <c r="B18" s="312" t="s">
        <v>34</v>
      </c>
      <c r="C18" s="247" t="s">
        <v>33</v>
      </c>
      <c r="D18" s="324"/>
      <c r="E18" s="325"/>
      <c r="F18" s="325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359</v>
      </c>
      <c r="G50" s="106"/>
    </row>
    <row r="51" spans="1:7" ht="16.5" customHeight="1" x14ac:dyDescent="0.3">
      <c r="A51" s="323"/>
      <c r="B51" s="312" t="s">
        <v>34</v>
      </c>
      <c r="C51" s="247" t="s">
        <v>33</v>
      </c>
      <c r="D51" s="324"/>
      <c r="E51" s="325"/>
      <c r="F51" s="325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359</v>
      </c>
    </row>
    <row r="108" spans="1:7" ht="16.5" customHeight="1" x14ac:dyDescent="0.3">
      <c r="A108" s="323"/>
      <c r="B108" s="312" t="s">
        <v>34</v>
      </c>
      <c r="C108" s="247" t="s">
        <v>33</v>
      </c>
      <c r="D108" s="324"/>
      <c r="E108" s="325"/>
      <c r="F108" s="325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359</v>
      </c>
      <c r="G162" s="106"/>
    </row>
    <row r="163" spans="1:7" ht="16.5" customHeight="1" x14ac:dyDescent="0.3">
      <c r="A163" s="323"/>
      <c r="B163" s="312" t="s">
        <v>34</v>
      </c>
      <c r="C163" s="247" t="s">
        <v>33</v>
      </c>
      <c r="D163" s="324"/>
      <c r="E163" s="325"/>
      <c r="F163" s="325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9" t="s">
        <v>378</v>
      </c>
      <c r="B195" s="329"/>
      <c r="C195" s="329"/>
      <c r="D195" s="329"/>
      <c r="E195" s="329"/>
      <c r="F195" s="32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359</v>
      </c>
      <c r="G209" s="106"/>
    </row>
    <row r="210" spans="1:7" ht="16.5" customHeight="1" x14ac:dyDescent="0.3">
      <c r="A210" s="323"/>
      <c r="B210" s="312" t="s">
        <v>34</v>
      </c>
      <c r="C210" s="247" t="s">
        <v>33</v>
      </c>
      <c r="D210" s="324"/>
      <c r="E210" s="325"/>
      <c r="F210" s="325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9" t="s">
        <v>378</v>
      </c>
      <c r="B256" s="329"/>
      <c r="C256" s="329"/>
      <c r="D256" s="329"/>
      <c r="E256" s="329"/>
      <c r="F256" s="32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359</v>
      </c>
      <c r="G270" s="168"/>
    </row>
    <row r="271" spans="1:7" s="13" customFormat="1" ht="16.5" customHeight="1" x14ac:dyDescent="0.3">
      <c r="A271" s="323"/>
      <c r="B271" s="312" t="s">
        <v>34</v>
      </c>
      <c r="C271" s="247" t="s">
        <v>33</v>
      </c>
      <c r="D271" s="324"/>
      <c r="E271" s="325"/>
      <c r="F271" s="325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0" t="s">
        <v>395</v>
      </c>
      <c r="B308" s="331"/>
      <c r="C308" s="331"/>
      <c r="D308" s="331"/>
      <c r="E308" s="331"/>
      <c r="F308" s="33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359</v>
      </c>
      <c r="G322" s="106"/>
    </row>
    <row r="323" spans="1:7" ht="16.5" customHeight="1" x14ac:dyDescent="0.3">
      <c r="A323" s="323"/>
      <c r="B323" s="312" t="s">
        <v>34</v>
      </c>
      <c r="C323" s="247" t="s">
        <v>33</v>
      </c>
      <c r="D323" s="324"/>
      <c r="E323" s="325"/>
      <c r="F323" s="325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0" t="s">
        <v>378</v>
      </c>
      <c r="B349" s="331"/>
      <c r="C349" s="331"/>
      <c r="D349" s="331"/>
      <c r="E349" s="331"/>
      <c r="F349" s="33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359</v>
      </c>
      <c r="G362" s="106"/>
    </row>
    <row r="363" spans="1:7" ht="16.5" customHeight="1" x14ac:dyDescent="0.3">
      <c r="A363" s="323"/>
      <c r="B363" s="312" t="s">
        <v>34</v>
      </c>
      <c r="C363" s="247" t="s">
        <v>33</v>
      </c>
      <c r="D363" s="324"/>
      <c r="E363" s="325"/>
      <c r="F363" s="325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9" t="s">
        <v>378</v>
      </c>
      <c r="B383" s="329"/>
      <c r="C383" s="329"/>
      <c r="D383" s="329"/>
      <c r="E383" s="329"/>
      <c r="F383" s="32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359</v>
      </c>
      <c r="G395" s="106"/>
    </row>
    <row r="396" spans="1:7" ht="16.5" customHeight="1" x14ac:dyDescent="0.3">
      <c r="A396" s="323"/>
      <c r="B396" s="312" t="s">
        <v>34</v>
      </c>
      <c r="C396" s="247" t="s">
        <v>33</v>
      </c>
      <c r="D396" s="324"/>
      <c r="E396" s="325"/>
      <c r="F396" s="325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9" t="s">
        <v>378</v>
      </c>
      <c r="B435" s="329"/>
      <c r="C435" s="329"/>
      <c r="D435" s="329"/>
      <c r="E435" s="329"/>
      <c r="F435" s="32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359</v>
      </c>
      <c r="G448" s="106"/>
    </row>
    <row r="449" spans="1:6" ht="16.5" customHeight="1" x14ac:dyDescent="0.3">
      <c r="A449" s="323"/>
      <c r="B449" s="312" t="s">
        <v>34</v>
      </c>
      <c r="C449" s="247" t="s">
        <v>33</v>
      </c>
      <c r="D449" s="324"/>
      <c r="E449" s="325"/>
      <c r="F449" s="325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6" t="s">
        <v>378</v>
      </c>
      <c r="B471" s="327"/>
      <c r="C471" s="327"/>
      <c r="D471" s="327"/>
      <c r="E471" s="327"/>
      <c r="F471" s="327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8" t="s">
        <v>366</v>
      </c>
      <c r="B483" s="328"/>
      <c r="C483" s="328"/>
      <c r="D483" s="328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359</v>
      </c>
      <c r="G485" s="106"/>
    </row>
    <row r="486" spans="1:7" ht="16.5" customHeight="1" x14ac:dyDescent="0.3">
      <c r="A486" s="323"/>
      <c r="B486" s="312" t="s">
        <v>34</v>
      </c>
      <c r="C486" s="247" t="s">
        <v>33</v>
      </c>
      <c r="D486" s="324"/>
      <c r="E486" s="325"/>
      <c r="F486" s="325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359</v>
      </c>
      <c r="G507" s="106"/>
    </row>
    <row r="508" spans="1:7" ht="16.5" customHeight="1" x14ac:dyDescent="0.3">
      <c r="A508" s="323"/>
      <c r="B508" s="312" t="s">
        <v>34</v>
      </c>
      <c r="C508" s="247" t="s">
        <v>33</v>
      </c>
      <c r="D508" s="324"/>
      <c r="E508" s="325"/>
      <c r="F508" s="325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359</v>
      </c>
      <c r="G518" s="106"/>
    </row>
    <row r="519" spans="1:7" ht="16.5" customHeight="1" x14ac:dyDescent="0.3">
      <c r="A519" s="323"/>
      <c r="B519" s="312" t="s">
        <v>34</v>
      </c>
      <c r="C519" s="247" t="s">
        <v>33</v>
      </c>
      <c r="D519" s="324"/>
      <c r="E519" s="325"/>
      <c r="F519" s="325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359</v>
      </c>
      <c r="G538" s="106"/>
    </row>
    <row r="539" spans="1:7" ht="16.5" customHeight="1" x14ac:dyDescent="0.3">
      <c r="A539" s="323"/>
      <c r="B539" s="312" t="s">
        <v>34</v>
      </c>
      <c r="C539" s="247" t="s">
        <v>33</v>
      </c>
      <c r="D539" s="324"/>
      <c r="E539" s="325"/>
      <c r="F539" s="325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0</v>
      </c>
      <c r="C543" s="109"/>
      <c r="D543" s="226">
        <f>IFERROR(E543/F543,"N.A")</f>
        <v>0</v>
      </c>
      <c r="E543" s="227">
        <f>COUNTIF('A3 Exploitation'!F540:F542,"ok")</f>
        <v>0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RGQyQ6mr2N+aisC+jlr0pRpUKbACN7XEfk+UV5HbSoOcOkHTcM2bsGEXql/gJRE5Alf5JLZoeUy5NuWUod5dnA==" saltValue="KPUPAffhLRCdVJX1yUU83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2"/>
      <c r="E1" s="342"/>
      <c r="F1" s="342"/>
      <c r="G1" s="34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04"/>
    </row>
    <row r="7" spans="1:7" s="11" customFormat="1" ht="21.75" customHeight="1" x14ac:dyDescent="0.45">
      <c r="A7" s="344" t="e">
        <f>#REF!</f>
        <v>#REF!</v>
      </c>
      <c r="B7" s="344"/>
      <c r="C7" s="344"/>
      <c r="D7" s="344"/>
      <c r="E7" s="344"/>
      <c r="F7" s="344"/>
      <c r="G7" s="104"/>
    </row>
    <row r="8" spans="1:7" s="11" customFormat="1" ht="24" x14ac:dyDescent="0.45">
      <c r="A8" s="243" t="s">
        <v>42</v>
      </c>
      <c r="B8" s="371">
        <f>'A4 Exploitation'!B9:F9</f>
        <v>0</v>
      </c>
      <c r="C8" s="371"/>
      <c r="D8" s="371"/>
      <c r="E8" s="371"/>
      <c r="F8" s="371"/>
      <c r="G8" s="104"/>
    </row>
    <row r="9" spans="1:7" s="11" customFormat="1" ht="24" x14ac:dyDescent="0.45">
      <c r="A9" s="244" t="s">
        <v>44</v>
      </c>
      <c r="B9" s="372">
        <f>'A4 Exploitation'!B10:F10</f>
        <v>0</v>
      </c>
      <c r="C9" s="372"/>
      <c r="D9" s="372"/>
      <c r="E9" s="372"/>
      <c r="F9" s="372"/>
      <c r="G9" s="104"/>
    </row>
    <row r="10" spans="1:7" s="11" customFormat="1" ht="24" x14ac:dyDescent="0.45">
      <c r="A10" s="243" t="s">
        <v>43</v>
      </c>
      <c r="B10" s="368">
        <f>'A4 Exploitation'!A8:F8</f>
        <v>0</v>
      </c>
      <c r="C10" s="368"/>
      <c r="D10" s="368"/>
      <c r="E10" s="368"/>
      <c r="F10" s="368"/>
      <c r="G10" s="104"/>
    </row>
    <row r="11" spans="1:7" s="11" customFormat="1" ht="24" x14ac:dyDescent="0.45">
      <c r="A11" s="243" t="s">
        <v>294</v>
      </c>
      <c r="B11" s="367">
        <f>D199</f>
        <v>0</v>
      </c>
      <c r="C11" s="367"/>
      <c r="D11" s="367"/>
      <c r="E11" s="367"/>
      <c r="F11" s="367"/>
      <c r="G11" s="104"/>
    </row>
    <row r="12" spans="1:7" s="11" customFormat="1" ht="22.5" x14ac:dyDescent="0.45">
      <c r="A12" s="10"/>
      <c r="D12" s="340"/>
      <c r="E12" s="340"/>
      <c r="F12" s="340"/>
      <c r="G12" s="340"/>
    </row>
    <row r="13" spans="1:7" s="11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91"/>
    </row>
    <row r="14" spans="1:7" s="11" customFormat="1" ht="12.75" customHeight="1" x14ac:dyDescent="0.3">
      <c r="A14" s="323"/>
      <c r="B14" s="247" t="s">
        <v>34</v>
      </c>
      <c r="C14" s="247" t="s">
        <v>33</v>
      </c>
      <c r="D14" s="324"/>
      <c r="E14" s="324"/>
      <c r="F14" s="324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6" t="s">
        <v>0</v>
      </c>
      <c r="B16" s="357"/>
      <c r="C16" s="357"/>
      <c r="D16" s="357"/>
      <c r="E16" s="357"/>
      <c r="F16" s="357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8" t="s">
        <v>36</v>
      </c>
      <c r="B22" s="354"/>
      <c r="C22" s="355"/>
      <c r="D22" s="290">
        <f>SUM(B17:C21)</f>
        <v>0</v>
      </c>
    </row>
    <row r="23" spans="1:7" x14ac:dyDescent="0.3">
      <c r="A23" s="349" t="s">
        <v>295</v>
      </c>
      <c r="B23" s="350"/>
      <c r="C23" s="351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7" t="s">
        <v>4</v>
      </c>
      <c r="B25" s="348"/>
      <c r="C25" s="348"/>
      <c r="D25" s="348"/>
      <c r="E25" s="348"/>
      <c r="F25" s="348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9" t="s">
        <v>36</v>
      </c>
      <c r="B33" s="350"/>
      <c r="C33" s="351"/>
      <c r="D33" s="289">
        <f>SUM(B26:C32)</f>
        <v>0</v>
      </c>
    </row>
    <row r="34" spans="1:7" x14ac:dyDescent="0.3">
      <c r="A34" s="349" t="s">
        <v>295</v>
      </c>
      <c r="B34" s="350"/>
      <c r="C34" s="351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7" t="s">
        <v>219</v>
      </c>
      <c r="B36" s="348"/>
      <c r="C36" s="348"/>
      <c r="D36" s="348"/>
      <c r="E36" s="348"/>
      <c r="F36" s="348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9" t="s">
        <v>36</v>
      </c>
      <c r="B42" s="350"/>
      <c r="C42" s="351"/>
      <c r="D42" s="289">
        <f>SUM(B37:C41)</f>
        <v>0</v>
      </c>
      <c r="E42" s="12"/>
      <c r="F42" s="12"/>
      <c r="G42" s="105"/>
    </row>
    <row r="43" spans="1:7" s="19" customFormat="1" x14ac:dyDescent="0.3">
      <c r="A43" s="349" t="s">
        <v>295</v>
      </c>
      <c r="B43" s="350"/>
      <c r="C43" s="351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9" t="s">
        <v>21</v>
      </c>
      <c r="B45" s="360"/>
      <c r="C45" s="360"/>
      <c r="D45" s="360"/>
      <c r="E45" s="360"/>
      <c r="F45" s="360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9" t="s">
        <v>36</v>
      </c>
      <c r="B52" s="350"/>
      <c r="C52" s="351"/>
      <c r="D52" s="289">
        <f>SUM(B46:C51)</f>
        <v>0</v>
      </c>
    </row>
    <row r="53" spans="1:7" x14ac:dyDescent="0.3">
      <c r="A53" s="349" t="s">
        <v>295</v>
      </c>
      <c r="B53" s="350"/>
      <c r="C53" s="351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7" t="s">
        <v>8</v>
      </c>
      <c r="B55" s="348"/>
      <c r="C55" s="348"/>
      <c r="D55" s="348"/>
      <c r="E55" s="348"/>
      <c r="F55" s="348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9" t="s">
        <v>36</v>
      </c>
      <c r="B63" s="350"/>
      <c r="C63" s="351"/>
      <c r="D63" s="289">
        <f>SUM(B56:C62)</f>
        <v>0</v>
      </c>
    </row>
    <row r="64" spans="1:7" x14ac:dyDescent="0.3">
      <c r="A64" s="349" t="s">
        <v>295</v>
      </c>
      <c r="B64" s="350"/>
      <c r="C64" s="351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7" t="s">
        <v>130</v>
      </c>
      <c r="B66" s="348"/>
      <c r="C66" s="348"/>
      <c r="D66" s="348"/>
      <c r="E66" s="348"/>
      <c r="F66" s="348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9" t="s">
        <v>36</v>
      </c>
      <c r="B84" s="350"/>
      <c r="C84" s="351"/>
      <c r="D84" s="289">
        <f>SUM(B67:C83)</f>
        <v>0</v>
      </c>
    </row>
    <row r="85" spans="1:7" x14ac:dyDescent="0.3">
      <c r="A85" s="349" t="s">
        <v>295</v>
      </c>
      <c r="B85" s="350"/>
      <c r="C85" s="351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7" t="s">
        <v>211</v>
      </c>
      <c r="B87" s="348"/>
      <c r="C87" s="348"/>
      <c r="D87" s="348"/>
      <c r="E87" s="348"/>
      <c r="F87" s="348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9" t="s">
        <v>36</v>
      </c>
      <c r="B102" s="350"/>
      <c r="C102" s="351"/>
      <c r="D102" s="289">
        <f>SUM(B88:C101)</f>
        <v>0</v>
      </c>
    </row>
    <row r="103" spans="1:7" x14ac:dyDescent="0.3">
      <c r="A103" s="349" t="s">
        <v>295</v>
      </c>
      <c r="B103" s="350"/>
      <c r="C103" s="351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7" t="s">
        <v>212</v>
      </c>
      <c r="B106" s="348"/>
      <c r="C106" s="348"/>
      <c r="D106" s="348"/>
      <c r="E106" s="348"/>
      <c r="F106" s="348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9" t="s">
        <v>36</v>
      </c>
      <c r="B118" s="350"/>
      <c r="C118" s="351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9" t="s">
        <v>295</v>
      </c>
      <c r="B119" s="350"/>
      <c r="C119" s="351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7" t="s">
        <v>185</v>
      </c>
      <c r="B121" s="348"/>
      <c r="C121" s="348"/>
      <c r="D121" s="348"/>
      <c r="E121" s="348"/>
      <c r="F121" s="348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9" t="s">
        <v>36</v>
      </c>
      <c r="B133" s="350"/>
      <c r="C133" s="351"/>
      <c r="D133" s="289">
        <f>SUM(B122:C132)</f>
        <v>0</v>
      </c>
    </row>
    <row r="134" spans="1:7" x14ac:dyDescent="0.3">
      <c r="A134" s="349" t="s">
        <v>295</v>
      </c>
      <c r="B134" s="350"/>
      <c r="C134" s="351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7" t="s">
        <v>71</v>
      </c>
      <c r="B136" s="348"/>
      <c r="C136" s="348"/>
      <c r="D136" s="348"/>
      <c r="E136" s="348"/>
      <c r="F136" s="348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9" t="s">
        <v>36</v>
      </c>
      <c r="B149" s="350"/>
      <c r="C149" s="351"/>
      <c r="D149" s="289">
        <f>SUM(B137:C148)</f>
        <v>0</v>
      </c>
    </row>
    <row r="150" spans="1:7" x14ac:dyDescent="0.3">
      <c r="A150" s="349" t="s">
        <v>295</v>
      </c>
      <c r="B150" s="350"/>
      <c r="C150" s="351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7" t="s">
        <v>217</v>
      </c>
      <c r="B152" s="348"/>
      <c r="C152" s="348"/>
      <c r="D152" s="348"/>
      <c r="E152" s="348"/>
      <c r="F152" s="348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9" t="s">
        <v>36</v>
      </c>
      <c r="B161" s="354"/>
      <c r="C161" s="355"/>
      <c r="D161" s="290">
        <f>SUM(B153:C160)</f>
        <v>0</v>
      </c>
    </row>
    <row r="162" spans="1:7" x14ac:dyDescent="0.3">
      <c r="A162" s="349" t="s">
        <v>295</v>
      </c>
      <c r="B162" s="350"/>
      <c r="C162" s="351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7" t="s">
        <v>77</v>
      </c>
      <c r="B164" s="348"/>
      <c r="C164" s="348"/>
      <c r="D164" s="348"/>
      <c r="E164" s="348"/>
      <c r="F164" s="348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9" t="s">
        <v>36</v>
      </c>
      <c r="B169" s="350"/>
      <c r="C169" s="351"/>
      <c r="D169" s="289">
        <f>SUM(B165:C168)</f>
        <v>0</v>
      </c>
    </row>
    <row r="170" spans="1:7" x14ac:dyDescent="0.3">
      <c r="A170" s="349" t="s">
        <v>295</v>
      </c>
      <c r="B170" s="350"/>
      <c r="C170" s="351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9" t="s">
        <v>36</v>
      </c>
      <c r="B177" s="350"/>
      <c r="C177" s="351"/>
      <c r="D177" s="289">
        <f>SUM(B173:C176)</f>
        <v>0</v>
      </c>
    </row>
    <row r="178" spans="1:7" x14ac:dyDescent="0.3">
      <c r="A178" s="349" t="s">
        <v>295</v>
      </c>
      <c r="B178" s="350"/>
      <c r="C178" s="351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7" t="s">
        <v>78</v>
      </c>
      <c r="B180" s="348"/>
      <c r="C180" s="348"/>
      <c r="D180" s="348"/>
      <c r="E180" s="348"/>
      <c r="F180" s="348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9" t="s">
        <v>36</v>
      </c>
      <c r="B186" s="350"/>
      <c r="C186" s="351"/>
      <c r="D186" s="289">
        <f>SUM(B181:C185)</f>
        <v>0</v>
      </c>
    </row>
    <row r="187" spans="1:7" x14ac:dyDescent="0.3">
      <c r="A187" s="349" t="s">
        <v>295</v>
      </c>
      <c r="B187" s="350"/>
      <c r="C187" s="351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7" t="s">
        <v>216</v>
      </c>
      <c r="B189" s="348"/>
      <c r="C189" s="348"/>
      <c r="D189" s="348"/>
      <c r="E189" s="348"/>
      <c r="F189" s="348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9" t="s">
        <v>36</v>
      </c>
      <c r="B194" s="350"/>
      <c r="C194" s="351"/>
      <c r="D194" s="259">
        <f>SUM(B190:C193)</f>
        <v>0</v>
      </c>
    </row>
    <row r="195" spans="1:6" x14ac:dyDescent="0.3">
      <c r="A195" s="349" t="s">
        <v>295</v>
      </c>
      <c r="B195" s="350"/>
      <c r="C195" s="351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2018-10-27T08:27:46Z</cp:lastPrinted>
  <dcterms:created xsi:type="dcterms:W3CDTF">2015-10-03T07:44:26Z</dcterms:created>
  <dcterms:modified xsi:type="dcterms:W3CDTF">2019-06-17T10:40:42Z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