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E Nefta octobre 2019\"/>
    </mc:Choice>
  </mc:AlternateContent>
  <bookViews>
    <workbookView xWindow="0" yWindow="0" windowWidth="20460" windowHeight="7290"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7" i="38" l="1"/>
  <c r="B133" i="29" l="1"/>
  <c r="B124" i="29"/>
  <c r="B115"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61" i="39" l="1"/>
  <c r="D162" i="39" s="1"/>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5" i="38" s="1"/>
  <c r="D726" i="38" s="1"/>
  <c r="B171" i="29" s="1"/>
  <c r="D701" i="38"/>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428" i="38" s="1"/>
  <c r="D429" i="38" s="1"/>
  <c r="B107" i="29" s="1"/>
  <c r="D366" i="38"/>
  <c r="B366" i="38" s="1"/>
  <c r="D367" i="38" s="1"/>
  <c r="D299" i="38"/>
  <c r="B299" i="38" s="1"/>
  <c r="D300" i="38" s="1"/>
  <c r="D185" i="38"/>
  <c r="D129" i="38"/>
  <c r="D43" i="38"/>
  <c r="B43" i="38" s="1"/>
  <c r="D44" i="38" s="1"/>
  <c r="D47" i="38" s="1"/>
  <c r="D48" i="38" s="1"/>
  <c r="B53" i="29" s="1"/>
  <c r="D266" i="38"/>
  <c r="D248" i="38"/>
  <c r="D249" i="38" s="1"/>
  <c r="B80" i="29" s="1"/>
  <c r="D588" i="38"/>
  <c r="D589" i="38" s="1"/>
  <c r="D301" i="38" l="1"/>
  <c r="D303" i="38"/>
  <c r="D304" i="38" s="1"/>
  <c r="B89" i="29" s="1"/>
  <c r="B11" i="43"/>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C95" i="36" l="1"/>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<sst xmlns="http://schemas.openxmlformats.org/spreadsheetml/2006/main" count="5841" uniqueCount="554">
  <si>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</si>
  <si>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</si>
  <si>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</si>
  <si>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</si>
  <si>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</si>
  <si>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</si>
  <si>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</si>
  <si>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</si>
  <si>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</si>
  <si>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</si>
  <si>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</si>
  <si>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</si>
  <si>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</si>
  <si>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</si>
  <si>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</si>
  <si>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</si>
  <si>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</si>
  <si>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</si>
  <si>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</si>
  <si>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</si>
  <si>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</si>
  <si>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</si>
  <si>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</si>
  <si>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</si>
  <si>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</si>
  <si>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</si>
  <si>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</si>
  <si>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</si>
  <si>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</si>
  <si>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</si>
  <si>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</si>
  <si>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</si>
  <si>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</si>
  <si>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</si>
  <si>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</si>
  <si>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</si>
  <si>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</si>
  <si>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</si>
  <si>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</si>
  <si>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</si>
  <si>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</si>
  <si>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</si>
  <si>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</si>
  <si>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</si>
  <si>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</si>
  <si>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</si>
  <si>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</si>
  <si>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</si>
  <si>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</si>
  <si>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</si>
  <si>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</si>
  <si>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</si>
  <si>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</si>
  <si>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</si>
  <si>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</si>
  <si>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</si>
  <si>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</si>
  <si>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</si>
  <si>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</si>
  <si>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</si>
  <si>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</si>
  <si>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</si>
  <si>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</si>
  <si>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</si>
  <si>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</si>
  <si>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</si>
  <si>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</si>
  <si>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</si>
  <si>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</si>
  <si>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</si>
  <si>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</si>
  <si>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</si>
  <si>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</si>
  <si>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</si>
  <si>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</si>
  <si>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</si>
  <si>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</si>
  <si>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</si>
  <si>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</si>
  <si>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</si>
  <si>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</si>
  <si>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</si>
  <si>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</si>
  <si>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</si>
  <si>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</si>
  <si>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</si>
  <si>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</si>
  <si>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</si>
  <si>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</si>
  <si>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</si>
  <si>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</si>
  <si>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</si>
  <si>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</si>
  <si>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</si>
  <si>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</si>
  <si>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</si>
  <si>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</si>
  <si>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</si>
  <si>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</si>
  <si>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</si>
  <si>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</si>
  <si>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</si>
  <si>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</si>
  <si>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</si>
  <si>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</si>
  <si>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</si>
  <si>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</si>
  <si>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</si>
  <si>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</si>
  <si>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</si>
  <si>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</si>
  <si>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</si>
  <si>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</si>
  <si>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</si>
  <si>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</si>
  <si>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</si>
  <si>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</si>
  <si>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</si>
  <si>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</si>
  <si>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</si>
  <si>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</si>
  <si>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</si>
  <si>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</si>
  <si>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</si>
  <si>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</si>
  <si>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</si>
  <si>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</si>
  <si>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</si>
  <si>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</si>
  <si>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</si>
  <si>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</si>
  <si>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</si>
  <si>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</si>
  <si>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</si>
  <si>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</si>
  <si>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</si>
  <si>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</si>
  <si>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</si>
  <si>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</si>
  <si>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</si>
  <si>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</si>
  <si>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</si>
  <si>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</si>
  <si>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</si>
  <si>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</si>
  <si>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</si>
  <si>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</si>
  <si>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</si>
  <si>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</si>
  <si>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</si>
  <si>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</si>
  <si>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</si>
  <si>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</si>
  <si>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</si>
  <si>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</si>
  <si>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</si>
  <si>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</si>
  <si>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</si>
  <si>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</si>
  <si>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</si>
  <si>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</si>
  <si>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</si>
  <si>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</si>
  <si>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</si>
  <si>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</si>
  <si>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</si>
  <si>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</si>
  <si>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</si>
  <si>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</si>
  <si>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</si>
  <si>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</si>
  <si>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</si>
  <si>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</si>
  <si>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</si>
  <si>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</si>
  <si>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</si>
  <si>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</si>
  <si>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</si>
  <si>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</si>
  <si>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</si>
  <si>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</si>
  <si>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</si>
  <si>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</si>
  <si>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</si>
  <si>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</si>
  <si>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</si>
  <si>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</si>
  <si>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</si>
  <si>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</si>
  <si>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</si>
  <si>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</si>
  <si>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</si>
  <si>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</si>
  <si>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</si>
  <si>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</si>
  <si>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</si>
  <si>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</si>
  <si>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</si>
  <si>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</si>
  <si>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</si>
  <si>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</si>
  <si>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</si>
  <si>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</si>
  <si>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</si>
  <si>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</si>
  <si>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</si>
  <si>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</si>
  <si>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</si>
  <si>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</si>
  <si>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</si>
  <si>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</si>
  <si>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</si>
  <si>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</si>
  <si>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</si>
  <si>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</si>
  <si>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</si>
  <si>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</si>
  <si>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</si>
  <si>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</si>
  <si>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</si>
  <si>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</si>
  <si>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</si>
  <si>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</si>
  <si>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</si>
  <si>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</si>
  <si>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</si>
  <si>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</si>
  <si>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</si>
  <si>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</si>
  <si>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</si>
  <si>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</si>
  <si>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</si>
  <si>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</si>
  <si>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</si>
  <si>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</si>
  <si>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</si>
  <si>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</si>
  <si>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</si>
  <si>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</si>
  <si>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</si>
  <si>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</si>
  <si>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</si>
  <si>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</si>
  <si>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</si>
  <si>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</si>
  <si>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</si>
  <si>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</si>
  <si>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</si>
  <si>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</si>
  <si>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</si>
  <si>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</si>
  <si>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</si>
  <si>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</si>
  <si>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</si>
  <si>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</si>
  <si>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</si>
  <si>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</si>
  <si>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</si>
  <si>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</si>
  <si>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</si>
  <si>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</si>
  <si>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</si>
  <si>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</si>
  <si>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</si>
  <si>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</si>
  <si>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</si>
  <si>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</si>
  <si>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</si>
  <si>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</si>
  <si>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</si>
  <si>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</si>
  <si>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</si>
  <si>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</si>
  <si>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</si>
  <si>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</si>
  <si>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</si>
  <si>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</si>
  <si>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</si>
  <si>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</si>
  <si>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</si>
  <si>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</si>
  <si>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</si>
  <si>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</si>
  <si>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</si>
  <si>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</si>
  <si>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</si>
  <si>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</si>
  <si>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</si>
  <si>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</si>
  <si>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</si>
  <si>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</si>
  <si>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</si>
  <si>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</si>
  <si>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</si>
  <si>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</si>
  <si>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</si>
  <si>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</si>
  <si>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</si>
  <si>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</si>
  <si>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</si>
  <si>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</si>
  <si>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</si>
  <si>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</si>
  <si>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</si>
  <si>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</si>
  <si>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</si>
  <si>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</si>
  <si>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</si>
  <si>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</si>
  <si>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</si>
  <si>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</si>
  <si>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</si>
  <si>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</si>
  <si>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</si>
  <si>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</si>
  <si>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</si>
  <si>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</si>
  <si>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</si>
  <si>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</si>
  <si>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</si>
  <si>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</si>
  <si>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</si>
  <si>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</si>
  <si>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</si>
  <si>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</si>
  <si>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</si>
  <si>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</si>
  <si>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</si>
  <si>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</si>
  <si>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</si>
  <si>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</si>
  <si>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</si>
  <si>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</si>
  <si>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</si>
  <si>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</si>
  <si>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</si>
  <si>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</si>
  <si>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</si>
  <si>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</si>
  <si>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</si>
  <si>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</si>
  <si>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</si>
  <si>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</si>
  <si>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</si>
  <si>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</si>
  <si>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</si>
  <si>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</si>
  <si>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</si>
  <si>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</si>
  <si>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</si>
  <si>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</si>
  <si>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</si>
  <si>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</si>
  <si>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</si>
  <si>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</si>
  <si>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</si>
  <si>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</si>
  <si>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</si>
  <si>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</si>
  <si>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</si>
  <si>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</si>
  <si>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</si>
  <si>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</si>
  <si>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</si>
  <si>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</si>
  <si>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</si>
  <si>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</si>
  <si>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</si>
  <si>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</si>
  <si>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</si>
  <si>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</si>
  <si>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</si>
  <si>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</si>
  <si>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</si>
  <si>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</si>
  <si>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</si>
  <si>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</si>
  <si>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</si>
  <si>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</si>
  <si>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</si>
  <si>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</si>
  <si>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</si>
  <si>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</si>
  <si>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</si>
  <si>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</si>
  <si>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</si>
  <si>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</si>
  <si>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</si>
  <si>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</si>
  <si>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</si>
  <si>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</si>
  <si>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</si>
  <si>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</si>
  <si>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</si>
  <si>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</si>
  <si>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</si>
  <si>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</si>
  <si>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</si>
  <si>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</si>
  <si>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</si>
  <si>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</si>
  <si>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</si>
  <si>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</si>
  <si>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</si>
  <si>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</si>
  <si>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</si>
  <si>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</si>
  <si>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</si>
  <si>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</si>
  <si>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</si>
  <si>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</si>
  <si>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</si>
  <si>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</si>
  <si>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</si>
  <si>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</si>
  <si>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</si>
  <si>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</si>
  <si>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</si>
  <si>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</si>
  <si>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</si>
  <si>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</si>
  <si>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</si>
  <si>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</si>
  <si>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</si>
  <si>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</si>
  <si>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</si>
  <si>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</si>
  <si>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</si>
  <si>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</si>
  <si>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</si>
  <si>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</si>
  <si>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</si>
  <si>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</si>
  <si>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</si>
  <si>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</si>
  <si>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</si>
  <si>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</si>
  <si>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</si>
  <si>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</si>
  <si>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</si>
  <si>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</si>
  <si>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</si>
  <si>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</si>
  <si>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</si>
  <si>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</si>
  <si>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</si>
  <si>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</si>
  <si>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</si>
  <si>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</si>
  <si>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</si>
  <si>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</si>
  <si>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</si>
  <si>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</si>
  <si>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</si>
  <si>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</si>
  <si>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</si>
  <si>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</si>
  <si>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</si>
  <si>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</si>
  <si>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</si>
  <si>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</si>
  <si>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</si>
  <si>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</si>
  <si>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</si>
  <si>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</si>
  <si>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</si>
  <si>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</si>
  <si>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</si>
  <si>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</si>
  <si>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</si>
  <si>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</si>
  <si>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</si>
  <si>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</si>
  <si>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</si>
  <si>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</si>
  <si>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Assurer la séparation entre les différents produits.</t>
  </si>
  <si>
    <t>Mme Meriam CHOUCHENE</t>
  </si>
  <si>
    <t>Directeur magasin &amp; chefs rayons</t>
  </si>
  <si>
    <t>Disponibilité de l'ancienne version du tableau de températures réglementaires.</t>
  </si>
  <si>
    <t>Absence de référentiel qualité 2019 au niveau de la réception.</t>
  </si>
  <si>
    <t>Mettre à disposition la nouvelle version 2019.</t>
  </si>
  <si>
    <t>Absence du dernier  rapport et du plan d'action.</t>
  </si>
  <si>
    <t>Un plan d'action devrait être dressé suite aux rapports d'audit.</t>
  </si>
  <si>
    <t>Présence de souillures dans les zones sous palettes.</t>
  </si>
  <si>
    <t>Renforcer le nettoyage sous les palettes.</t>
  </si>
  <si>
    <t>Respecter les dates de retrait des produits exposés.</t>
  </si>
  <si>
    <t>Présence de 2 lots de cakes périmés (DLUO 03/05/2019 &amp; 04/05/2019)</t>
  </si>
  <si>
    <t>Renforcer le suivi des dates limites des produits exposés.</t>
  </si>
  <si>
    <t>Port de pantalon et de chaussures de ville.</t>
  </si>
  <si>
    <t>Respecter la charte vestimentaire UHD.</t>
  </si>
  <si>
    <t>Une panne est survenue au mois de mai au meuble froid surgelé. Les produits ont été déplacés vers un autre meuble surgelé mais sans mention de l'action corrective sur l'enregistrement de suivi des températures.</t>
  </si>
  <si>
    <t>Indiquer les action correctives établies suite aux incidents de panne des dispositifs frigorifiques.</t>
  </si>
  <si>
    <t>Prévoir des bennes adaptées au local déchets</t>
  </si>
  <si>
    <t>Inclure l'agent de réception au plan de formation.</t>
  </si>
  <si>
    <t>Ecarter les produits dont l'état de conditionnement et étiquetage est défaillant.</t>
  </si>
  <si>
    <t>Les contrôles à la réception du jour de l'audit n'ont pas été enregistrés. L'opérateur ignorait les températures à la réception des produits réceptionnés le jour même (ex. Leben Vitalait, yaourts, etc.)</t>
  </si>
  <si>
    <t>Assurer le contrôle et l'enregistrement rigoureux des températures à la réception.</t>
  </si>
  <si>
    <t>Présence de crevasses au quai de réception</t>
  </si>
  <si>
    <t>Fixer le revêtement du sol du quai de réception.</t>
  </si>
  <si>
    <t>Panne au niveau du meuble froid surgelé</t>
  </si>
  <si>
    <t>Réparer le meuble froid surgelé.</t>
  </si>
  <si>
    <t>Fournir des dispositifs de savon liquide.</t>
  </si>
  <si>
    <t>Fournir des dispositifs de papier essuie-mains.</t>
  </si>
  <si>
    <t>L'opérateur de la réception n'est pas formé sur les bonnes pratiques à la réception et les exigences du référentiel qualité.</t>
  </si>
  <si>
    <t>L'étanchéité au niveau de la porte de réception n'était pas satisfaisante malgré la fixation de jointure.</t>
  </si>
  <si>
    <t>Renforcer l'étanchéité de la porte.</t>
  </si>
  <si>
    <t>Absence de dispositifs de savon liquide aux sanitaires.</t>
  </si>
  <si>
    <t>Absence de dispositifs de papier essuie-mains aux sanitaires.</t>
  </si>
  <si>
    <t>Non respect de la date de retrait des cakes 'Moulin d'or'  (DLUO 10/05/2019)</t>
  </si>
  <si>
    <t>Présence de 7 paquets de Boulgour 'Tanit'  500G ayant  un emballage non correctement scellé (N° lot 47120219)
Les mentions de ces produits sont difficilement lisibles.</t>
  </si>
  <si>
    <t>Le local déchets n'est pas utilisé pour le stockage des ordures. Les bennes sont maintenues à l'extérieur du magasin.</t>
  </si>
  <si>
    <t>Stockage simultané des produits alimentaires avec les produits de nettoyage.</t>
  </si>
  <si>
    <t>Nafta</t>
  </si>
  <si>
    <t>Chef rayon</t>
  </si>
  <si>
    <t>Présence de toile d'araignée au plafond.</t>
  </si>
  <si>
    <t>Nettoyer le plafond.</t>
  </si>
  <si>
    <t>Manque d'étanchéité de la porte du quai de réception.</t>
  </si>
  <si>
    <t>Renforcer l'étanchéité de la porte de réception.</t>
  </si>
  <si>
    <t xml:space="preserve">POINT TRANSERVESE DIRECTEUR MAGASIN </t>
  </si>
  <si>
    <t>Renforcer le nettoyage et désinfection du meuble.</t>
  </si>
  <si>
    <t>Le remplissage du sucre est réalisé par la caissière. L'opératrice ne porte pas de gants et coiffe lors des opérations de remplissage.</t>
  </si>
  <si>
    <t>Respecter l'hygiène vestimentaire et des mains lors de la manipulation du sucre.</t>
  </si>
  <si>
    <t>Dépassement de la durée de vie d'une boite de confiture 'La fruitière'; DLUO 13/10/2019.</t>
  </si>
  <si>
    <t>Renforcer le contrôle des durées de vie des produits exposés.</t>
  </si>
  <si>
    <t>Présence de poussière sur certaines boites de conserve et de souillures sur les boites de salade méchouia 'Sticap'.
Exposition de boite de conserve de tomate à l'état cabossé.
Absence de mentions obligatoires sur un paquet de céréales 'Grain d'or Nestlé'.</t>
  </si>
  <si>
    <t>Assurer le dépoussiérage et nettoyage des produits exposés.
Ecarter les produits ayant un étiquetage ou état de conditionnement non conforme.</t>
  </si>
  <si>
    <t>Renforcer le nettoyage de la réserve.</t>
  </si>
  <si>
    <t>Présence d'odeur désagréable dans la réserve.
Présence de fientes d'oiseaux sur les murs de la réserve PGC.</t>
  </si>
  <si>
    <t>Présence de cadavres de charançons sur les étagères de stockage des produits casse/ retour PGC.</t>
  </si>
  <si>
    <t>Protéger les accès.</t>
  </si>
  <si>
    <t>Présence de mouches au niveau de l'espace de vente.</t>
  </si>
  <si>
    <t>Prévoir des DEIV dans l'espace de vente.</t>
  </si>
  <si>
    <t>Absence de lingettes désinfectantes pour thermomètre.</t>
  </si>
  <si>
    <t>Fournir des lingettes désinfectantes.</t>
  </si>
  <si>
    <t>T° affichée le jour de l'audit -12°C.</t>
  </si>
  <si>
    <t>Ajuster la température à -18°C.</t>
  </si>
  <si>
    <t>Absence de thermomètre au rayon.</t>
  </si>
  <si>
    <t>Fournir un thermomètre.</t>
  </si>
  <si>
    <t>En arrêt le jour de l'audit.</t>
  </si>
  <si>
    <t>La vérification des températures à la réception n'est pas réalisée par thermosonde. La plus part des enregistrements présentent des températures à la réception  similaires
( 2,4°C et 2,5°C.)</t>
  </si>
  <si>
    <t>Plus de rigueur lors de la réalisation des suivis et enregistrements des températures à la réception.</t>
  </si>
  <si>
    <t>Le suivi des températures du meuble surgelé présente des températures qui varient de -11 à -13°C.</t>
  </si>
  <si>
    <t>Présence de souillures sur les grilles et portes étiquettes du meuble yaourts.</t>
  </si>
  <si>
    <t>Non disponibilité de produits de nettoyage et désinfection.</t>
  </si>
  <si>
    <t xml:space="preserve">Non disponibilité de produits de nettoyage et désinfection pour quai et zone de réception. </t>
  </si>
  <si>
    <t>Non disponibilité de produit de nettoyage et désinfection.</t>
  </si>
  <si>
    <t>Absence de DEIV</t>
  </si>
  <si>
    <t>Les sorties des chemins de câbles électriques donnant sur la zone extérieure au magasin ne sont pas protégées. Il s'agit d'une source de nuisibles.</t>
  </si>
  <si>
    <t>Fournir suffisamment de produits de nettoyage.</t>
  </si>
  <si>
    <t>Fournir suffisamment de produit de nettoyage.</t>
  </si>
  <si>
    <t>Aucune action corrective concernant les produits n'a été mise en œuvre et enregistrée.</t>
  </si>
  <si>
    <t>Ecarter les produits contaminés et procéder à un nettoyage approfondi de la zone.</t>
  </si>
  <si>
    <t>Absence de porte étiquettes sur plusieurs linéaires.</t>
  </si>
  <si>
    <t>Fixer les portes étiquettes.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</si>
</sst>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7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wrapText="1"/>
      <protection locked="0"/>
    </xf>
    <xf numFmtId="0" fontId="33" fillId="0" borderId="18" xfId="1" applyFont="1" applyBorder="1" applyAlignment="1">
      <alignment wrapText="1"/>
    </xf>
    <xf numFmtId="0" fontId="33" fillId="0" borderId="17" xfId="1" applyFont="1" applyBorder="1"/>
    <xf numFmtId="0" fontId="6" fillId="0" borderId="1" xfId="0" applyFont="1" applyBorder="1" applyAlignment="1" applyProtection="1">
      <alignment vertical="top"/>
      <protection locked="0"/>
    </xf>
    <xf numFmtId="9" fontId="35" fillId="0" borderId="1" xfId="0" applyNumberFormat="1" applyFont="1" applyBorder="1" applyAlignment="1" applyProtection="1">
      <alignment vertical="top" wrapText="1"/>
      <protection locked="0"/>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0.55555555555555558</c:v>
                </c:pt>
                <c:pt idx="1">
                  <c:v>0.91176470588235292</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33785888"/>
        <c:axId val="-633784800"/>
      </c:barChart>
      <c:catAx>
        <c:axId val="-63378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3784800"/>
        <c:crosses val="autoZero"/>
        <c:auto val="1"/>
        <c:lblAlgn val="ctr"/>
        <c:lblOffset val="100"/>
        <c:noMultiLvlLbl val="0"/>
      </c:catAx>
      <c:valAx>
        <c:axId val="-63378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378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28505424"/>
        <c:axId val="-628501072"/>
      </c:barChart>
      <c:catAx>
        <c:axId val="-62850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501072"/>
        <c:crosses val="autoZero"/>
        <c:auto val="1"/>
        <c:lblAlgn val="ctr"/>
        <c:lblOffset val="100"/>
        <c:noMultiLvlLbl val="0"/>
      </c:catAx>
      <c:valAx>
        <c:axId val="-62850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50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0.47727272727272729</c:v>
                </c:pt>
                <c:pt idx="1">
                  <c:v>0.52173913043478259</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28506512"/>
        <c:axId val="-628503248"/>
      </c:barChart>
      <c:catAx>
        <c:axId val="-62850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503248"/>
        <c:crosses val="autoZero"/>
        <c:auto val="1"/>
        <c:lblAlgn val="ctr"/>
        <c:lblOffset val="100"/>
        <c:noMultiLvlLbl val="0"/>
      </c:catAx>
      <c:valAx>
        <c:axId val="-62850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50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0.98648648648648651</c:v>
                </c:pt>
                <c:pt idx="1">
                  <c:v>0.7567567567567568</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28496176"/>
        <c:axId val="-628495088"/>
      </c:barChart>
      <c:catAx>
        <c:axId val="-62849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495088"/>
        <c:crosses val="autoZero"/>
        <c:auto val="1"/>
        <c:lblAlgn val="ctr"/>
        <c:lblOffset val="100"/>
        <c:noMultiLvlLbl val="0"/>
      </c:catAx>
      <c:valAx>
        <c:axId val="-62849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49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c:v>
                </c:pt>
                <c:pt idx="1">
                  <c:v>0.95454545454545459</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26007984"/>
        <c:axId val="-626007440"/>
      </c:barChart>
      <c:catAx>
        <c:axId val="-62600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6007440"/>
        <c:crosses val="autoZero"/>
        <c:auto val="1"/>
        <c:lblAlgn val="ctr"/>
        <c:lblOffset val="100"/>
        <c:noMultiLvlLbl val="0"/>
      </c:catAx>
      <c:valAx>
        <c:axId val="-626007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600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26010160"/>
        <c:axId val="-626013424"/>
      </c:barChart>
      <c:catAx>
        <c:axId val="-62601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6013424"/>
        <c:crosses val="autoZero"/>
        <c:auto val="1"/>
        <c:lblAlgn val="ctr"/>
        <c:lblOffset val="100"/>
        <c:noMultiLvlLbl val="0"/>
      </c:catAx>
      <c:valAx>
        <c:axId val="-62601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601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0.71794871794871795</c:v>
                </c:pt>
                <c:pt idx="1">
                  <c:v>0.56944444444444442</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26009616"/>
        <c:axId val="-626012336"/>
      </c:barChart>
      <c:catAx>
        <c:axId val="-626009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6012336"/>
        <c:crosses val="autoZero"/>
        <c:auto val="1"/>
        <c:lblAlgn val="ctr"/>
        <c:lblOffset val="100"/>
        <c:noMultiLvlLbl val="0"/>
      </c:catAx>
      <c:valAx>
        <c:axId val="-62601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6009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0.77894736842105261</c:v>
                </c:pt>
                <c:pt idx="1">
                  <c:v>0.76842105263157889</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26010704"/>
        <c:axId val="-627181504"/>
      </c:barChart>
      <c:catAx>
        <c:axId val="-62601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181504"/>
        <c:crosses val="autoZero"/>
        <c:auto val="1"/>
        <c:lblAlgn val="ctr"/>
        <c:lblOffset val="100"/>
        <c:noMultiLvlLbl val="0"/>
      </c:catAx>
      <c:valAx>
        <c:axId val="-62718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601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0.74844804318488523</c:v>
                </c:pt>
                <c:pt idx="1">
                  <c:v>0.66893274853801166</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27184768"/>
        <c:axId val="-627180416"/>
        <c:extLst xmlns:c16r2="http://schemas.microsoft.com/office/drawing/2015/06/chart"/>
      </c:barChart>
      <c:catAx>
        <c:axId val="-6271847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180416"/>
        <c:crosses val="autoZero"/>
        <c:auto val="1"/>
        <c:lblAlgn val="ctr"/>
        <c:lblOffset val="100"/>
        <c:noMultiLvlLbl val="0"/>
      </c:catAx>
      <c:valAx>
        <c:axId val="-6271804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7184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0.78570000000000007</c:v>
                </c:pt>
                <c:pt idx="1">
                  <c:v>0.55000000000000004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27185856"/>
        <c:axId val="-627179872"/>
        <c:extLst xmlns:c16r2="http://schemas.microsoft.com/office/drawing/2015/06/chart"/>
      </c:barChart>
      <c:catAx>
        <c:axId val="-62718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179872"/>
        <c:crosses val="autoZero"/>
        <c:auto val="1"/>
        <c:lblAlgn val="ctr"/>
        <c:lblOffset val="100"/>
        <c:noMultiLvlLbl val="0"/>
      </c:catAx>
      <c:valAx>
        <c:axId val="-627179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718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28687456"/>
        <c:axId val="-628688544"/>
      </c:barChart>
      <c:catAx>
        <c:axId val="-62868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688544"/>
        <c:crosses val="autoZero"/>
        <c:auto val="1"/>
        <c:lblAlgn val="ctr"/>
        <c:lblOffset val="100"/>
        <c:noMultiLvlLbl val="0"/>
      </c:catAx>
      <c:valAx>
        <c:axId val="-62868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68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28691264"/>
        <c:axId val="-628690720"/>
      </c:barChart>
      <c:catAx>
        <c:axId val="-62869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690720"/>
        <c:crosses val="autoZero"/>
        <c:auto val="1"/>
        <c:lblAlgn val="ctr"/>
        <c:lblOffset val="100"/>
        <c:noMultiLvlLbl val="0"/>
      </c:catAx>
      <c:valAx>
        <c:axId val="-62869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69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28688000"/>
        <c:axId val="-628692352"/>
      </c:barChart>
      <c:catAx>
        <c:axId val="-628688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692352"/>
        <c:crosses val="autoZero"/>
        <c:auto val="1"/>
        <c:lblAlgn val="ctr"/>
        <c:lblOffset val="100"/>
        <c:noMultiLvlLbl val="0"/>
      </c:catAx>
      <c:valAx>
        <c:axId val="-628692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68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28686368"/>
        <c:axId val="-628692896"/>
      </c:barChart>
      <c:catAx>
        <c:axId val="-628686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692896"/>
        <c:crosses val="autoZero"/>
        <c:auto val="1"/>
        <c:lblAlgn val="ctr"/>
        <c:lblOffset val="100"/>
        <c:noMultiLvlLbl val="0"/>
      </c:catAx>
      <c:valAx>
        <c:axId val="-62869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686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28502704"/>
        <c:axId val="-628495632"/>
      </c:barChart>
      <c:catAx>
        <c:axId val="-62850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495632"/>
        <c:crosses val="autoZero"/>
        <c:auto val="1"/>
        <c:lblAlgn val="ctr"/>
        <c:lblOffset val="100"/>
        <c:noMultiLvlLbl val="0"/>
      </c:catAx>
      <c:valAx>
        <c:axId val="-62849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50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28499984"/>
        <c:axId val="-628505968"/>
      </c:barChart>
      <c:catAx>
        <c:axId val="-62849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505968"/>
        <c:crosses val="autoZero"/>
        <c:auto val="1"/>
        <c:lblAlgn val="ctr"/>
        <c:lblOffset val="100"/>
        <c:noMultiLvlLbl val="0"/>
      </c:catAx>
      <c:valAx>
        <c:axId val="-62850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49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28500528"/>
        <c:axId val="-628504336"/>
      </c:barChart>
      <c:catAx>
        <c:axId val="-62850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504336"/>
        <c:crosses val="autoZero"/>
        <c:auto val="1"/>
        <c:lblAlgn val="ctr"/>
        <c:lblOffset val="100"/>
        <c:noMultiLvlLbl val="0"/>
      </c:catAx>
      <c:valAx>
        <c:axId val="-628504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50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28498896"/>
        <c:axId val="-628507600"/>
      </c:barChart>
      <c:catAx>
        <c:axId val="-62849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8507600"/>
        <c:crosses val="autoZero"/>
        <c:auto val="1"/>
        <c:lblAlgn val="ctr"/>
        <c:lblOffset val="100"/>
        <c:noMultiLvlLbl val="0"/>
      </c:catAx>
      <c:valAx>
        <c:axId val="-62850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849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7" zoomScaleSheetLayoutView="100" workbookViewId="0">
      <selection activeCell="J25" sqref="J25"/>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4" t="s">
        <v>474</v>
      </c>
      <c r="B18" s="344"/>
      <c r="C18" s="344"/>
      <c r="D18" s="345" t="s">
        <v>512</v>
      </c>
      <c r="E18" s="345"/>
      <c r="F18" s="345"/>
      <c r="G18" s="345"/>
      <c r="H18" s="345"/>
      <c r="I18" s="345"/>
      <c r="J18" s="345"/>
      <c r="K18" s="345"/>
    </row>
    <row r="20" spans="1:11" ht="16.5" x14ac:dyDescent="0.3">
      <c r="A20" s="36"/>
      <c r="B20" s="31"/>
      <c r="C20" s="31"/>
      <c r="D20" s="31"/>
      <c r="E20" s="31"/>
      <c r="F20" s="31"/>
      <c r="G20" s="31"/>
      <c r="H20" s="31"/>
      <c r="I20" s="31"/>
    </row>
    <row r="21" spans="1:11" x14ac:dyDescent="0.25">
      <c r="A21" s="346" t="s">
        <v>277</v>
      </c>
      <c r="B21" s="346"/>
      <c r="C21" s="346"/>
      <c r="D21" s="346"/>
      <c r="E21" s="346"/>
      <c r="F21" s="346"/>
      <c r="G21" s="346"/>
      <c r="H21" s="346"/>
      <c r="I21" s="346"/>
      <c r="J21" s="346"/>
      <c r="K21" s="346"/>
    </row>
    <row r="22" spans="1:11" x14ac:dyDescent="0.25">
      <c r="A22" s="37"/>
      <c r="B22" s="32"/>
      <c r="C22" s="32"/>
      <c r="D22" s="31"/>
      <c r="E22" s="31"/>
      <c r="F22" s="31"/>
      <c r="G22" s="31"/>
      <c r="H22" s="31"/>
      <c r="I22" s="31"/>
    </row>
    <row r="23" spans="1:11" ht="42" customHeight="1" x14ac:dyDescent="0.25">
      <c r="A23" s="276" t="s">
        <v>278</v>
      </c>
      <c r="B23" s="347" t="s">
        <v>279</v>
      </c>
      <c r="C23" s="347"/>
      <c r="D23" s="31"/>
      <c r="E23" s="31"/>
      <c r="F23" s="31"/>
      <c r="G23" s="31"/>
      <c r="H23" s="31"/>
      <c r="I23" s="31"/>
      <c r="J23" t="str">
        <f>D18</f>
        <v>Nafta</v>
      </c>
    </row>
    <row r="24" spans="1:11" ht="33" customHeight="1" x14ac:dyDescent="0.25">
      <c r="A24" s="277" t="s">
        <v>280</v>
      </c>
      <c r="B24" s="348">
        <f>AVERAGE('A1 Exploitation'!D730,'A1 Technique'!D199)</f>
        <v>0.74844804318488523</v>
      </c>
      <c r="C24" s="348"/>
      <c r="D24" s="31"/>
      <c r="E24" s="31"/>
      <c r="F24" s="31"/>
      <c r="G24" s="31"/>
      <c r="H24" s="31"/>
      <c r="I24" s="31"/>
    </row>
    <row r="25" spans="1:11" ht="33" customHeight="1" x14ac:dyDescent="0.25">
      <c r="A25" s="276" t="s">
        <v>281</v>
      </c>
      <c r="B25" s="348">
        <f>AVERAGE('A2 Exploitation'!D730,'A2 Technique'!D199)</f>
        <v>0.66893274853801166</v>
      </c>
      <c r="C25" s="348"/>
      <c r="D25" s="31"/>
      <c r="E25" s="31"/>
      <c r="F25" s="31"/>
      <c r="G25" s="31"/>
      <c r="H25" s="31"/>
      <c r="I25" s="31"/>
    </row>
    <row r="26" spans="1:11" ht="33" customHeight="1" x14ac:dyDescent="0.25">
      <c r="A26" s="277" t="s">
        <v>282</v>
      </c>
      <c r="B26" s="348" t="e">
        <f>AVERAGE('A3 Exploitation'!D730,'A3 Technique'!D199)</f>
        <v>#DIV/0!</v>
      </c>
      <c r="C26" s="348"/>
      <c r="D26" s="31"/>
      <c r="E26" s="31"/>
      <c r="F26" s="31"/>
      <c r="G26" s="31"/>
      <c r="H26" s="31"/>
      <c r="I26" s="31"/>
    </row>
    <row r="27" spans="1:11" ht="33" customHeight="1" x14ac:dyDescent="0.25">
      <c r="A27" s="277" t="s">
        <v>283</v>
      </c>
      <c r="B27" s="348" t="e">
        <f>AVERAGE('A4 Exploitation'!D730,'A4 Technique'!D199)</f>
        <v>#DIV/0!</v>
      </c>
      <c r="C27" s="348"/>
      <c r="D27" s="31"/>
      <c r="E27" s="31"/>
      <c r="F27" s="31"/>
      <c r="G27" s="31"/>
      <c r="H27" s="31"/>
      <c r="I27" s="31"/>
    </row>
    <row r="28" spans="1:11" ht="33" customHeight="1" x14ac:dyDescent="0.25">
      <c r="A28" s="276" t="s">
        <v>284</v>
      </c>
      <c r="B28" s="348"/>
      <c r="C28" s="348"/>
      <c r="D28" s="31"/>
      <c r="E28" s="31"/>
      <c r="F28" s="31"/>
      <c r="G28" s="31"/>
      <c r="H28" s="31"/>
      <c r="I28" s="31"/>
    </row>
    <row r="29" spans="1:11" ht="33" customHeight="1" x14ac:dyDescent="0.25">
      <c r="A29" s="276" t="s">
        <v>285</v>
      </c>
      <c r="B29" s="348"/>
      <c r="C29" s="348"/>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7" t="s">
        <v>286</v>
      </c>
      <c r="C33" s="347"/>
      <c r="D33" s="31"/>
      <c r="E33" s="31"/>
      <c r="F33" s="31"/>
      <c r="G33" s="31"/>
      <c r="H33" s="31"/>
      <c r="I33" s="31"/>
      <c r="J33" t="str">
        <f>D18</f>
        <v>Nafta</v>
      </c>
    </row>
    <row r="34" spans="1:10" ht="33" customHeight="1" x14ac:dyDescent="0.25">
      <c r="A34" s="277" t="s">
        <v>280</v>
      </c>
      <c r="B34" s="348">
        <f>'A1 Exploitation'!D730</f>
        <v>0.77894736842105261</v>
      </c>
      <c r="C34" s="348"/>
      <c r="D34" s="31"/>
      <c r="E34" s="31"/>
      <c r="F34" s="31"/>
      <c r="G34" s="31"/>
      <c r="H34" s="31"/>
      <c r="I34" s="31"/>
    </row>
    <row r="35" spans="1:10" ht="33" customHeight="1" x14ac:dyDescent="0.25">
      <c r="A35" s="276" t="s">
        <v>281</v>
      </c>
      <c r="B35" s="348">
        <f>'A2 Exploitation'!D730</f>
        <v>0.76842105263157889</v>
      </c>
      <c r="C35" s="348"/>
      <c r="D35" s="31"/>
      <c r="E35" s="31"/>
      <c r="F35" s="31"/>
      <c r="G35" s="31"/>
      <c r="H35" s="31"/>
      <c r="I35" s="31"/>
    </row>
    <row r="36" spans="1:10" ht="33" customHeight="1" x14ac:dyDescent="0.25">
      <c r="A36" s="277" t="s">
        <v>282</v>
      </c>
      <c r="B36" s="348" t="e">
        <f>'A3 Exploitation'!D730</f>
        <v>#DIV/0!</v>
      </c>
      <c r="C36" s="348"/>
      <c r="D36" s="31"/>
      <c r="E36" s="31"/>
      <c r="F36" s="31"/>
      <c r="G36" s="31"/>
      <c r="H36" s="31"/>
      <c r="I36" s="31"/>
    </row>
    <row r="37" spans="1:10" ht="33" customHeight="1" x14ac:dyDescent="0.25">
      <c r="A37" s="277" t="s">
        <v>283</v>
      </c>
      <c r="B37" s="348" t="e">
        <f>'A4 Exploitation'!D730</f>
        <v>#DIV/0!</v>
      </c>
      <c r="C37" s="348"/>
      <c r="D37" s="31"/>
      <c r="E37" s="31"/>
      <c r="F37" s="31"/>
      <c r="G37" s="31"/>
      <c r="H37" s="31"/>
      <c r="I37" s="31"/>
    </row>
    <row r="38" spans="1:10" ht="33" customHeight="1" x14ac:dyDescent="0.25">
      <c r="A38" s="276" t="s">
        <v>284</v>
      </c>
      <c r="B38" s="348"/>
      <c r="C38" s="348"/>
      <c r="D38" s="31"/>
      <c r="E38" s="31"/>
      <c r="F38" s="31"/>
      <c r="G38" s="31"/>
      <c r="H38" s="31"/>
      <c r="I38" s="31"/>
    </row>
    <row r="39" spans="1:10" ht="33" customHeight="1" x14ac:dyDescent="0.25">
      <c r="A39" s="276" t="s">
        <v>285</v>
      </c>
      <c r="B39" s="348"/>
      <c r="C39" s="348"/>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9" t="s">
        <v>287</v>
      </c>
      <c r="C42" s="349"/>
      <c r="D42" s="31"/>
      <c r="E42" s="31"/>
      <c r="F42" s="31"/>
      <c r="G42" s="31"/>
      <c r="H42" s="31"/>
      <c r="I42" s="31"/>
      <c r="J42" t="str">
        <f>D18</f>
        <v>Nafta</v>
      </c>
    </row>
    <row r="43" spans="1:10" ht="33" customHeight="1" x14ac:dyDescent="0.25">
      <c r="A43" s="277" t="s">
        <v>280</v>
      </c>
      <c r="B43" s="348">
        <f>AVERAGE('A1 Exploitation'!D728, 'A1 Technique'!D197)</f>
        <v>0.78570000000000007</v>
      </c>
      <c r="C43" s="348"/>
      <c r="D43" s="31"/>
      <c r="E43" s="31"/>
      <c r="F43" s="31"/>
      <c r="G43" s="31"/>
      <c r="H43" s="31"/>
      <c r="I43" s="31"/>
    </row>
    <row r="44" spans="1:10" ht="33" customHeight="1" x14ac:dyDescent="0.25">
      <c r="A44" s="276" t="s">
        <v>281</v>
      </c>
      <c r="B44" s="348">
        <f>AVERAGE('A2 Exploitation'!D728, 'A2 Technique'!D197)</f>
        <v>0.55000000000000004</v>
      </c>
      <c r="C44" s="348"/>
      <c r="D44" s="31"/>
      <c r="E44" s="31"/>
      <c r="F44" s="31"/>
      <c r="G44" s="31"/>
      <c r="H44" s="31"/>
      <c r="I44" s="31"/>
    </row>
    <row r="45" spans="1:10" ht="33" customHeight="1" x14ac:dyDescent="0.25">
      <c r="A45" s="277" t="s">
        <v>282</v>
      </c>
      <c r="B45" s="348" t="e">
        <f>AVERAGE('A3 Exploitation'!D728, 'A3 Technique'!D197)</f>
        <v>#DIV/0!</v>
      </c>
      <c r="C45" s="348"/>
      <c r="D45" s="31"/>
      <c r="E45" s="31"/>
      <c r="F45" s="31"/>
      <c r="G45" s="31"/>
      <c r="H45" s="31"/>
      <c r="I45" s="31"/>
    </row>
    <row r="46" spans="1:10" ht="33" customHeight="1" x14ac:dyDescent="0.25">
      <c r="A46" s="277" t="s">
        <v>283</v>
      </c>
      <c r="B46" s="348" t="e">
        <f>AVERAGE('A4 Exploitation'!D728, 'A4 Technique'!D197)</f>
        <v>#DIV/0!</v>
      </c>
      <c r="C46" s="348"/>
      <c r="D46" s="31"/>
      <c r="E46" s="31"/>
      <c r="F46" s="31"/>
      <c r="G46" s="31"/>
      <c r="H46" s="31"/>
      <c r="I46" s="31"/>
    </row>
    <row r="47" spans="1:10" ht="33" customHeight="1" x14ac:dyDescent="0.25">
      <c r="A47" s="276" t="s">
        <v>284</v>
      </c>
      <c r="B47" s="348"/>
      <c r="C47" s="348"/>
      <c r="D47" s="31"/>
      <c r="E47" s="31"/>
      <c r="F47" s="31"/>
      <c r="G47" s="31"/>
      <c r="H47" s="31"/>
      <c r="I47" s="31"/>
    </row>
    <row r="48" spans="1:10" ht="33" customHeight="1" x14ac:dyDescent="0.25">
      <c r="A48" s="276" t="s">
        <v>285</v>
      </c>
      <c r="B48" s="348"/>
      <c r="C48" s="348"/>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7" t="s">
        <v>288</v>
      </c>
      <c r="C51" s="347"/>
      <c r="D51" s="31"/>
      <c r="E51" s="31"/>
      <c r="F51" s="31"/>
      <c r="G51" s="31"/>
      <c r="H51" s="31"/>
      <c r="I51" s="31"/>
      <c r="J51" t="str">
        <f>D18</f>
        <v>Nafta</v>
      </c>
    </row>
    <row r="52" spans="1:10" ht="33" customHeight="1" x14ac:dyDescent="0.25">
      <c r="A52" s="277" t="s">
        <v>280</v>
      </c>
      <c r="B52" s="350">
        <f>'A1 Exploitation'!D48</f>
        <v>0.55555555555555558</v>
      </c>
      <c r="C52" s="350"/>
      <c r="D52" s="31"/>
      <c r="E52" s="31"/>
      <c r="F52" s="31"/>
      <c r="G52" s="31"/>
      <c r="H52" s="31"/>
      <c r="I52" s="31"/>
    </row>
    <row r="53" spans="1:10" ht="33" customHeight="1" x14ac:dyDescent="0.25">
      <c r="A53" s="276" t="s">
        <v>281</v>
      </c>
      <c r="B53" s="350">
        <f>'A2 Exploitation'!D48</f>
        <v>0.91176470588235292</v>
      </c>
      <c r="C53" s="350"/>
      <c r="D53" s="31"/>
      <c r="E53" s="31"/>
      <c r="F53" s="31"/>
      <c r="G53" s="31"/>
      <c r="H53" s="31"/>
      <c r="I53" s="31"/>
    </row>
    <row r="54" spans="1:10" ht="33" customHeight="1" x14ac:dyDescent="0.25">
      <c r="A54" s="277" t="s">
        <v>282</v>
      </c>
      <c r="B54" s="350" t="e">
        <f>'A3 Exploitation'!D48</f>
        <v>#DIV/0!</v>
      </c>
      <c r="C54" s="350"/>
      <c r="D54" s="31"/>
      <c r="E54" s="31"/>
      <c r="F54" s="31"/>
      <c r="G54" s="31"/>
      <c r="H54" s="31"/>
      <c r="I54" s="31"/>
    </row>
    <row r="55" spans="1:10" ht="33" customHeight="1" x14ac:dyDescent="0.25">
      <c r="A55" s="277" t="s">
        <v>283</v>
      </c>
      <c r="B55" s="350" t="e">
        <f>'A4 Exploitation'!D48</f>
        <v>#DIV/0!</v>
      </c>
      <c r="C55" s="350"/>
      <c r="D55" s="31"/>
      <c r="E55" s="31"/>
      <c r="F55" s="31"/>
      <c r="G55" s="31"/>
      <c r="H55" s="31"/>
      <c r="I55" s="31"/>
    </row>
    <row r="56" spans="1:10" ht="33" customHeight="1" x14ac:dyDescent="0.25">
      <c r="A56" s="276" t="s">
        <v>284</v>
      </c>
      <c r="B56" s="350"/>
      <c r="C56" s="350"/>
      <c r="D56" s="31"/>
      <c r="E56" s="31"/>
      <c r="F56" s="31"/>
      <c r="G56" s="31"/>
      <c r="H56" s="31"/>
      <c r="I56" s="31"/>
    </row>
    <row r="57" spans="1:10" ht="33" customHeight="1" x14ac:dyDescent="0.25">
      <c r="A57" s="276" t="s">
        <v>285</v>
      </c>
      <c r="B57" s="350"/>
      <c r="C57" s="350"/>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7" t="s">
        <v>289</v>
      </c>
      <c r="C60" s="347"/>
      <c r="D60" s="31"/>
      <c r="E60" s="31"/>
      <c r="F60" s="31"/>
      <c r="G60" s="31"/>
      <c r="H60" s="31"/>
      <c r="I60" s="31"/>
      <c r="J60" t="str">
        <f>D18</f>
        <v>Nafta</v>
      </c>
    </row>
    <row r="61" spans="1:10" ht="33" customHeight="1" x14ac:dyDescent="0.25">
      <c r="A61" s="277" t="s">
        <v>280</v>
      </c>
      <c r="B61" s="348" t="e">
        <f>'A1 Exploitation'!D131</f>
        <v>#DIV/0!</v>
      </c>
      <c r="C61" s="348"/>
      <c r="D61" s="31"/>
      <c r="E61" s="31"/>
      <c r="F61" s="31"/>
      <c r="G61" s="31"/>
      <c r="H61" s="31"/>
      <c r="I61" s="31"/>
    </row>
    <row r="62" spans="1:10" ht="33" customHeight="1" x14ac:dyDescent="0.25">
      <c r="A62" s="276" t="s">
        <v>281</v>
      </c>
      <c r="B62" s="348" t="e">
        <f>'A2 Exploitation'!D131</f>
        <v>#DIV/0!</v>
      </c>
      <c r="C62" s="348"/>
      <c r="D62" s="31"/>
      <c r="E62" s="31"/>
      <c r="F62" s="31"/>
      <c r="G62" s="31"/>
      <c r="H62" s="31"/>
      <c r="I62" s="31"/>
    </row>
    <row r="63" spans="1:10" ht="33" customHeight="1" x14ac:dyDescent="0.25">
      <c r="A63" s="277" t="s">
        <v>282</v>
      </c>
      <c r="B63" s="348" t="e">
        <f>'A3 Exploitation'!D131</f>
        <v>#DIV/0!</v>
      </c>
      <c r="C63" s="348"/>
      <c r="D63" s="31"/>
      <c r="E63" s="31"/>
      <c r="F63" s="31"/>
      <c r="G63" s="31"/>
      <c r="H63" s="31"/>
      <c r="I63" s="31"/>
    </row>
    <row r="64" spans="1:10" ht="33" customHeight="1" x14ac:dyDescent="0.25">
      <c r="A64" s="277" t="s">
        <v>283</v>
      </c>
      <c r="B64" s="348" t="e">
        <f>'A4 Exploitation'!D131</f>
        <v>#DIV/0!</v>
      </c>
      <c r="C64" s="348"/>
      <c r="D64" s="31"/>
      <c r="E64" s="31"/>
      <c r="F64" s="31"/>
      <c r="G64" s="31"/>
      <c r="H64" s="31"/>
      <c r="I64" s="31"/>
    </row>
    <row r="65" spans="1:10" ht="33" customHeight="1" x14ac:dyDescent="0.25">
      <c r="A65" s="276" t="s">
        <v>284</v>
      </c>
      <c r="B65" s="348"/>
      <c r="C65" s="348"/>
      <c r="D65" s="31"/>
      <c r="E65" s="31"/>
      <c r="F65" s="31"/>
      <c r="G65" s="31"/>
      <c r="H65" s="31"/>
      <c r="I65" s="31"/>
    </row>
    <row r="66" spans="1:10" ht="33" customHeight="1" x14ac:dyDescent="0.25">
      <c r="A66" s="276" t="s">
        <v>285</v>
      </c>
      <c r="B66" s="348"/>
      <c r="C66" s="348"/>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7" t="s">
        <v>464</v>
      </c>
      <c r="C69" s="347"/>
      <c r="D69" s="31"/>
      <c r="E69" s="31"/>
      <c r="F69" s="31"/>
      <c r="G69" s="31"/>
      <c r="H69" s="31"/>
      <c r="I69" s="31"/>
      <c r="J69" t="str">
        <f>D18</f>
        <v>Nafta</v>
      </c>
    </row>
    <row r="70" spans="1:10" ht="33" customHeight="1" x14ac:dyDescent="0.25">
      <c r="A70" s="277" t="s">
        <v>280</v>
      </c>
      <c r="B70" s="348" t="e">
        <f>'A1 Exploitation'!D187</f>
        <v>#DIV/0!</v>
      </c>
      <c r="C70" s="348"/>
      <c r="D70" s="31"/>
      <c r="E70" s="31"/>
      <c r="F70" s="31"/>
      <c r="G70" s="31"/>
      <c r="H70" s="31"/>
      <c r="I70" s="31"/>
    </row>
    <row r="71" spans="1:10" ht="33" customHeight="1" x14ac:dyDescent="0.25">
      <c r="A71" s="276" t="s">
        <v>281</v>
      </c>
      <c r="B71" s="348" t="e">
        <f>'A2 Exploitation'!D187</f>
        <v>#DIV/0!</v>
      </c>
      <c r="C71" s="348"/>
      <c r="D71" s="31"/>
      <c r="E71" s="31"/>
      <c r="F71" s="31"/>
      <c r="G71" s="31"/>
      <c r="H71" s="31"/>
      <c r="I71" s="31"/>
    </row>
    <row r="72" spans="1:10" ht="33" customHeight="1" x14ac:dyDescent="0.25">
      <c r="A72" s="277" t="s">
        <v>282</v>
      </c>
      <c r="B72" s="348" t="e">
        <f>'A3 Exploitation'!D187</f>
        <v>#DIV/0!</v>
      </c>
      <c r="C72" s="348"/>
      <c r="D72" s="31"/>
      <c r="E72" s="31"/>
      <c r="F72" s="31"/>
      <c r="G72" s="31"/>
      <c r="H72" s="31"/>
      <c r="I72" s="31"/>
    </row>
    <row r="73" spans="1:10" ht="33" customHeight="1" x14ac:dyDescent="0.25">
      <c r="A73" s="277" t="s">
        <v>283</v>
      </c>
      <c r="B73" s="348" t="e">
        <f>'A4 Exploitation'!D187</f>
        <v>#DIV/0!</v>
      </c>
      <c r="C73" s="348"/>
      <c r="D73" s="31"/>
      <c r="E73" s="31"/>
      <c r="F73" s="31"/>
      <c r="G73" s="31"/>
      <c r="H73" s="31"/>
      <c r="I73" s="31"/>
    </row>
    <row r="74" spans="1:10" ht="33" customHeight="1" x14ac:dyDescent="0.25">
      <c r="A74" s="276" t="s">
        <v>284</v>
      </c>
      <c r="B74" s="348"/>
      <c r="C74" s="348"/>
      <c r="D74" s="31"/>
      <c r="E74" s="31"/>
      <c r="F74" s="31"/>
      <c r="G74" s="31"/>
      <c r="H74" s="31"/>
      <c r="I74" s="31"/>
    </row>
    <row r="75" spans="1:10" ht="33" customHeight="1" x14ac:dyDescent="0.25">
      <c r="A75" s="276" t="s">
        <v>285</v>
      </c>
      <c r="B75" s="348"/>
      <c r="C75" s="348"/>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7" t="s">
        <v>465</v>
      </c>
      <c r="C78" s="347"/>
      <c r="D78" s="31"/>
      <c r="E78" s="31"/>
      <c r="F78" s="31"/>
      <c r="G78" s="31"/>
      <c r="H78" s="31"/>
      <c r="I78" s="31"/>
      <c r="J78" t="str">
        <f>D18</f>
        <v>Nafta</v>
      </c>
    </row>
    <row r="79" spans="1:10" ht="33" customHeight="1" x14ac:dyDescent="0.25">
      <c r="A79" s="277" t="s">
        <v>280</v>
      </c>
      <c r="B79" s="348" t="e">
        <f>'A1 Exploitation'!D249</f>
        <v>#DIV/0!</v>
      </c>
      <c r="C79" s="348"/>
      <c r="D79" s="31"/>
      <c r="E79" s="31"/>
      <c r="F79" s="31"/>
      <c r="G79" s="31"/>
      <c r="H79" s="31"/>
      <c r="I79" s="31"/>
    </row>
    <row r="80" spans="1:10" ht="33" customHeight="1" x14ac:dyDescent="0.25">
      <c r="A80" s="276" t="s">
        <v>281</v>
      </c>
      <c r="B80" s="348" t="e">
        <f>'A2 Exploitation'!D249</f>
        <v>#DIV/0!</v>
      </c>
      <c r="C80" s="348"/>
      <c r="D80" s="31"/>
      <c r="E80" s="31"/>
      <c r="F80" s="31"/>
      <c r="G80" s="31"/>
      <c r="H80" s="31"/>
      <c r="I80" s="31"/>
    </row>
    <row r="81" spans="1:10" ht="33" customHeight="1" x14ac:dyDescent="0.25">
      <c r="A81" s="277" t="s">
        <v>282</v>
      </c>
      <c r="B81" s="348" t="e">
        <f>'A3 Exploitation'!D249</f>
        <v>#DIV/0!</v>
      </c>
      <c r="C81" s="348"/>
      <c r="D81" s="31"/>
      <c r="E81" s="31"/>
      <c r="F81" s="31"/>
      <c r="G81" s="31"/>
      <c r="H81" s="31"/>
      <c r="I81" s="31"/>
    </row>
    <row r="82" spans="1:10" ht="33" customHeight="1" x14ac:dyDescent="0.25">
      <c r="A82" s="277" t="s">
        <v>283</v>
      </c>
      <c r="B82" s="348" t="e">
        <f>'A4 Exploitation'!D249</f>
        <v>#DIV/0!</v>
      </c>
      <c r="C82" s="348"/>
      <c r="D82" s="31"/>
      <c r="E82" s="31"/>
      <c r="F82" s="31"/>
      <c r="G82" s="31"/>
      <c r="H82" s="31"/>
      <c r="I82" s="31"/>
    </row>
    <row r="83" spans="1:10" ht="33" customHeight="1" x14ac:dyDescent="0.25">
      <c r="A83" s="276" t="s">
        <v>284</v>
      </c>
      <c r="B83" s="348"/>
      <c r="C83" s="348"/>
      <c r="D83" s="31"/>
      <c r="E83" s="31"/>
      <c r="F83" s="31"/>
      <c r="G83" s="31"/>
      <c r="H83" s="31"/>
      <c r="I83" s="31"/>
    </row>
    <row r="84" spans="1:10" ht="33" customHeight="1" x14ac:dyDescent="0.25">
      <c r="A84" s="276" t="s">
        <v>285</v>
      </c>
      <c r="B84" s="348"/>
      <c r="C84" s="348"/>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7" t="s">
        <v>466</v>
      </c>
      <c r="C87" s="347"/>
      <c r="D87" s="31"/>
      <c r="E87" s="31"/>
      <c r="F87" s="31"/>
      <c r="G87" s="31"/>
      <c r="H87" s="31"/>
      <c r="I87" s="31"/>
      <c r="J87" t="str">
        <f>D18</f>
        <v>Nafta</v>
      </c>
    </row>
    <row r="88" spans="1:10" ht="33" customHeight="1" x14ac:dyDescent="0.25">
      <c r="A88" s="277" t="s">
        <v>280</v>
      </c>
      <c r="B88" s="348" t="e">
        <f>'A1 Exploitation'!D304</f>
        <v>#DIV/0!</v>
      </c>
      <c r="C88" s="348"/>
      <c r="D88" s="31"/>
      <c r="E88" s="31"/>
      <c r="F88" s="31"/>
      <c r="G88" s="31"/>
      <c r="H88" s="31"/>
      <c r="I88" s="31"/>
    </row>
    <row r="89" spans="1:10" ht="33" customHeight="1" x14ac:dyDescent="0.25">
      <c r="A89" s="276" t="s">
        <v>281</v>
      </c>
      <c r="B89" s="348" t="e">
        <f>'A2 Exploitation'!D304</f>
        <v>#DIV/0!</v>
      </c>
      <c r="C89" s="348"/>
      <c r="D89" s="31"/>
      <c r="E89" s="31"/>
      <c r="F89" s="31"/>
      <c r="G89" s="31"/>
      <c r="H89" s="31"/>
      <c r="I89" s="31"/>
    </row>
    <row r="90" spans="1:10" ht="33" customHeight="1" x14ac:dyDescent="0.25">
      <c r="A90" s="277" t="s">
        <v>282</v>
      </c>
      <c r="B90" s="348" t="e">
        <f>'A3 Exploitation'!D304</f>
        <v>#DIV/0!</v>
      </c>
      <c r="C90" s="348"/>
      <c r="D90" s="31"/>
      <c r="E90" s="31"/>
      <c r="F90" s="31"/>
      <c r="G90" s="31"/>
      <c r="H90" s="31"/>
      <c r="I90" s="31"/>
    </row>
    <row r="91" spans="1:10" ht="33" customHeight="1" x14ac:dyDescent="0.25">
      <c r="A91" s="277" t="s">
        <v>283</v>
      </c>
      <c r="B91" s="348" t="e">
        <f>'A4 Exploitation'!D304</f>
        <v>#DIV/0!</v>
      </c>
      <c r="C91" s="348"/>
      <c r="D91" s="31"/>
      <c r="E91" s="31"/>
      <c r="F91" s="31"/>
      <c r="G91" s="31"/>
      <c r="H91" s="31"/>
      <c r="I91" s="31"/>
    </row>
    <row r="92" spans="1:10" ht="33" customHeight="1" x14ac:dyDescent="0.25">
      <c r="A92" s="276" t="s">
        <v>284</v>
      </c>
      <c r="B92" s="348"/>
      <c r="C92" s="348"/>
      <c r="D92" s="31"/>
      <c r="E92" s="31"/>
      <c r="F92" s="31"/>
      <c r="G92" s="31"/>
      <c r="H92" s="31"/>
      <c r="I92" s="31"/>
    </row>
    <row r="93" spans="1:10" ht="33" customHeight="1" x14ac:dyDescent="0.25">
      <c r="A93" s="276" t="s">
        <v>285</v>
      </c>
      <c r="B93" s="348"/>
      <c r="C93" s="348"/>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7" t="s">
        <v>467</v>
      </c>
      <c r="C96" s="347"/>
      <c r="D96" s="31"/>
      <c r="E96" s="31"/>
      <c r="F96" s="31"/>
      <c r="G96" s="31"/>
      <c r="H96" s="31"/>
      <c r="I96" s="31"/>
      <c r="J96" t="str">
        <f>D18</f>
        <v>Nafta</v>
      </c>
    </row>
    <row r="97" spans="1:10" ht="33" customHeight="1" x14ac:dyDescent="0.25">
      <c r="A97" s="277" t="s">
        <v>280</v>
      </c>
      <c r="B97" s="348" t="e">
        <f>'A1 Exploitation'!D371</f>
        <v>#DIV/0!</v>
      </c>
      <c r="C97" s="348"/>
      <c r="D97" s="31"/>
      <c r="E97" s="31"/>
      <c r="F97" s="31"/>
      <c r="G97" s="31"/>
      <c r="H97" s="31"/>
      <c r="I97" s="31"/>
    </row>
    <row r="98" spans="1:10" ht="33" customHeight="1" x14ac:dyDescent="0.25">
      <c r="A98" s="276" t="s">
        <v>281</v>
      </c>
      <c r="B98" s="348" t="e">
        <f>'A2 Exploitation'!D371</f>
        <v>#DIV/0!</v>
      </c>
      <c r="C98" s="348"/>
      <c r="D98" s="31"/>
      <c r="E98" s="31"/>
      <c r="F98" s="31"/>
      <c r="G98" s="31"/>
      <c r="H98" s="31"/>
      <c r="I98" s="31"/>
    </row>
    <row r="99" spans="1:10" ht="33" customHeight="1" x14ac:dyDescent="0.25">
      <c r="A99" s="277" t="s">
        <v>282</v>
      </c>
      <c r="B99" s="348" t="e">
        <f>'A3 Exploitation'!D371</f>
        <v>#DIV/0!</v>
      </c>
      <c r="C99" s="348"/>
      <c r="D99" s="31"/>
      <c r="E99" s="31"/>
      <c r="F99" s="31"/>
      <c r="G99" s="31"/>
      <c r="H99" s="31"/>
      <c r="I99" s="31"/>
    </row>
    <row r="100" spans="1:10" ht="33" customHeight="1" x14ac:dyDescent="0.25">
      <c r="A100" s="277" t="s">
        <v>283</v>
      </c>
      <c r="B100" s="348" t="e">
        <f>'A4 Exploitation'!D371</f>
        <v>#DIV/0!</v>
      </c>
      <c r="C100" s="348"/>
      <c r="D100" s="31"/>
      <c r="E100" s="31"/>
      <c r="F100" s="31"/>
      <c r="G100" s="31"/>
      <c r="H100" s="31"/>
      <c r="I100" s="31"/>
    </row>
    <row r="101" spans="1:10" ht="33" customHeight="1" x14ac:dyDescent="0.25">
      <c r="A101" s="276" t="s">
        <v>284</v>
      </c>
      <c r="B101" s="348"/>
      <c r="C101" s="348"/>
      <c r="D101" s="31"/>
      <c r="E101" s="31"/>
      <c r="F101" s="31"/>
      <c r="G101" s="31"/>
      <c r="H101" s="31"/>
      <c r="I101" s="31"/>
    </row>
    <row r="102" spans="1:10" ht="33" customHeight="1" x14ac:dyDescent="0.25">
      <c r="A102" s="276" t="s">
        <v>285</v>
      </c>
      <c r="B102" s="348"/>
      <c r="C102" s="348"/>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7" t="s">
        <v>468</v>
      </c>
      <c r="C105" s="347"/>
      <c r="D105" s="31"/>
      <c r="E105" s="31"/>
      <c r="F105" s="31"/>
      <c r="G105" s="31"/>
      <c r="H105" s="31"/>
      <c r="I105" s="31"/>
      <c r="J105" t="str">
        <f>D18</f>
        <v>Nafta</v>
      </c>
    </row>
    <row r="106" spans="1:10" ht="33" customHeight="1" x14ac:dyDescent="0.25">
      <c r="A106" s="277" t="s">
        <v>280</v>
      </c>
      <c r="B106" s="348" t="e">
        <f>'A1 Exploitation'!D429</f>
        <v>#DIV/0!</v>
      </c>
      <c r="C106" s="348"/>
      <c r="D106" s="31"/>
      <c r="E106" s="31"/>
      <c r="F106" s="31"/>
      <c r="G106" s="31"/>
      <c r="H106" s="31"/>
      <c r="I106" s="31"/>
    </row>
    <row r="107" spans="1:10" ht="33" customHeight="1" x14ac:dyDescent="0.25">
      <c r="A107" s="276" t="s">
        <v>281</v>
      </c>
      <c r="B107" s="348" t="e">
        <f>'A2 Exploitation'!D429</f>
        <v>#DIV/0!</v>
      </c>
      <c r="C107" s="348"/>
      <c r="D107" s="31"/>
      <c r="E107" s="31"/>
      <c r="F107" s="31"/>
      <c r="G107" s="31"/>
      <c r="H107" s="31"/>
      <c r="I107" s="31"/>
    </row>
    <row r="108" spans="1:10" ht="33" customHeight="1" x14ac:dyDescent="0.25">
      <c r="A108" s="277" t="s">
        <v>282</v>
      </c>
      <c r="B108" s="348" t="e">
        <f>'A3 Exploitation'!D429</f>
        <v>#DIV/0!</v>
      </c>
      <c r="C108" s="348"/>
      <c r="D108" s="31"/>
      <c r="E108" s="31"/>
      <c r="F108" s="31"/>
      <c r="G108" s="31"/>
      <c r="H108" s="31"/>
      <c r="I108" s="31"/>
    </row>
    <row r="109" spans="1:10" ht="33" customHeight="1" x14ac:dyDescent="0.25">
      <c r="A109" s="277" t="s">
        <v>283</v>
      </c>
      <c r="B109" s="348" t="e">
        <f>'A4 Exploitation'!D429</f>
        <v>#DIV/0!</v>
      </c>
      <c r="C109" s="348"/>
      <c r="D109" s="31"/>
      <c r="E109" s="31"/>
      <c r="F109" s="31"/>
      <c r="G109" s="31"/>
      <c r="H109" s="31"/>
      <c r="I109" s="31"/>
    </row>
    <row r="110" spans="1:10" ht="33" customHeight="1" x14ac:dyDescent="0.25">
      <c r="A110" s="276" t="s">
        <v>284</v>
      </c>
      <c r="B110" s="348"/>
      <c r="C110" s="348"/>
      <c r="D110" s="31"/>
      <c r="E110" s="31"/>
      <c r="F110" s="31"/>
      <c r="G110" s="31"/>
      <c r="H110" s="31"/>
      <c r="I110" s="31"/>
    </row>
    <row r="111" spans="1:10" ht="33" customHeight="1" x14ac:dyDescent="0.25">
      <c r="A111" s="276" t="s">
        <v>285</v>
      </c>
      <c r="B111" s="348"/>
      <c r="C111" s="348"/>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7" t="s">
        <v>469</v>
      </c>
      <c r="C114" s="347"/>
      <c r="D114" s="31"/>
      <c r="E114" s="31"/>
      <c r="F114" s="31"/>
      <c r="G114" s="31"/>
      <c r="H114" s="31"/>
      <c r="I114" s="31"/>
      <c r="J114" t="str">
        <f>D18</f>
        <v>Nafta</v>
      </c>
    </row>
    <row r="115" spans="1:10" ht="33" customHeight="1" x14ac:dyDescent="0.25">
      <c r="A115" s="277" t="s">
        <v>280</v>
      </c>
      <c r="B115" s="348" t="e">
        <f>'A1 Exploitation'!D476</f>
        <v>#DIV/0!</v>
      </c>
      <c r="C115" s="348"/>
      <c r="D115" s="31"/>
      <c r="E115" s="31"/>
      <c r="F115" s="31"/>
      <c r="G115" s="31"/>
      <c r="H115" s="31"/>
      <c r="I115" s="31"/>
    </row>
    <row r="116" spans="1:10" ht="33" customHeight="1" x14ac:dyDescent="0.25">
      <c r="A116" s="276" t="s">
        <v>281</v>
      </c>
      <c r="B116" s="348" t="e">
        <f>'A2 Exploitation'!D476</f>
        <v>#DIV/0!</v>
      </c>
      <c r="C116" s="348"/>
      <c r="D116" s="31"/>
      <c r="E116" s="31"/>
      <c r="F116" s="31"/>
      <c r="G116" s="31"/>
      <c r="H116" s="31"/>
      <c r="I116" s="31"/>
    </row>
    <row r="117" spans="1:10" ht="33" customHeight="1" x14ac:dyDescent="0.25">
      <c r="A117" s="277" t="s">
        <v>282</v>
      </c>
      <c r="B117" s="348" t="e">
        <f>'A3 Exploitation'!D476</f>
        <v>#DIV/0!</v>
      </c>
      <c r="C117" s="348"/>
      <c r="D117" s="31"/>
      <c r="E117" s="31"/>
      <c r="F117" s="31"/>
      <c r="G117" s="31"/>
      <c r="H117" s="31"/>
      <c r="I117" s="31"/>
    </row>
    <row r="118" spans="1:10" ht="33" customHeight="1" x14ac:dyDescent="0.25">
      <c r="A118" s="277" t="s">
        <v>283</v>
      </c>
      <c r="B118" s="348" t="e">
        <f>'A4 Exploitation'!D476</f>
        <v>#DIV/0!</v>
      </c>
      <c r="C118" s="348"/>
      <c r="D118" s="31"/>
      <c r="E118" s="31"/>
      <c r="F118" s="31"/>
      <c r="G118" s="31"/>
      <c r="H118" s="31"/>
      <c r="I118" s="31"/>
    </row>
    <row r="119" spans="1:10" ht="33" customHeight="1" x14ac:dyDescent="0.25">
      <c r="A119" s="276" t="s">
        <v>284</v>
      </c>
      <c r="B119" s="348"/>
      <c r="C119" s="348"/>
      <c r="D119" s="31"/>
      <c r="E119" s="31"/>
      <c r="F119" s="31"/>
      <c r="G119" s="31"/>
      <c r="H119" s="31"/>
      <c r="I119" s="31"/>
    </row>
    <row r="120" spans="1:10" ht="33" customHeight="1" x14ac:dyDescent="0.25">
      <c r="A120" s="276" t="s">
        <v>285</v>
      </c>
      <c r="B120" s="348"/>
      <c r="C120" s="348"/>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7" t="s">
        <v>470</v>
      </c>
      <c r="C123" s="347"/>
      <c r="D123" s="31"/>
      <c r="E123" s="31"/>
      <c r="F123" s="31"/>
      <c r="G123" s="31"/>
      <c r="H123" s="31"/>
      <c r="I123" s="31"/>
      <c r="J123" t="str">
        <f>D18</f>
        <v>Nafta</v>
      </c>
    </row>
    <row r="124" spans="1:10" ht="33" customHeight="1" x14ac:dyDescent="0.25">
      <c r="A124" s="277" t="s">
        <v>280</v>
      </c>
      <c r="B124" s="348" t="e">
        <f>'A1 Exploitation'!D527</f>
        <v>#DIV/0!</v>
      </c>
      <c r="C124" s="348"/>
      <c r="D124" s="31"/>
      <c r="E124" s="31"/>
      <c r="F124" s="31"/>
      <c r="G124" s="31"/>
      <c r="H124" s="31"/>
      <c r="I124" s="31"/>
    </row>
    <row r="125" spans="1:10" ht="33" customHeight="1" x14ac:dyDescent="0.25">
      <c r="A125" s="276" t="s">
        <v>281</v>
      </c>
      <c r="B125" s="348" t="e">
        <f>'A2 Exploitation'!D527</f>
        <v>#DIV/0!</v>
      </c>
      <c r="C125" s="348"/>
      <c r="D125" s="31"/>
      <c r="E125" s="31"/>
      <c r="F125" s="31"/>
      <c r="G125" s="31"/>
      <c r="H125" s="31"/>
      <c r="I125" s="31"/>
    </row>
    <row r="126" spans="1:10" ht="33" customHeight="1" x14ac:dyDescent="0.25">
      <c r="A126" s="277" t="s">
        <v>282</v>
      </c>
      <c r="B126" s="348" t="e">
        <f>'A3 Exploitation'!D527</f>
        <v>#DIV/0!</v>
      </c>
      <c r="C126" s="348"/>
      <c r="D126" s="31"/>
      <c r="E126" s="31"/>
      <c r="F126" s="31"/>
      <c r="G126" s="31"/>
      <c r="H126" s="31"/>
      <c r="I126" s="31"/>
    </row>
    <row r="127" spans="1:10" ht="33" customHeight="1" x14ac:dyDescent="0.25">
      <c r="A127" s="277" t="s">
        <v>283</v>
      </c>
      <c r="B127" s="348" t="e">
        <f>'A4 Exploitation'!D527</f>
        <v>#DIV/0!</v>
      </c>
      <c r="C127" s="348"/>
      <c r="D127" s="31"/>
      <c r="E127" s="31"/>
      <c r="F127" s="31"/>
      <c r="G127" s="31"/>
      <c r="H127" s="31"/>
      <c r="I127" s="31"/>
    </row>
    <row r="128" spans="1:10" ht="33" customHeight="1" x14ac:dyDescent="0.25">
      <c r="A128" s="276" t="s">
        <v>284</v>
      </c>
      <c r="B128" s="348"/>
      <c r="C128" s="348"/>
      <c r="D128" s="31"/>
      <c r="E128" s="31"/>
      <c r="F128" s="31"/>
      <c r="G128" s="31"/>
      <c r="H128" s="31"/>
      <c r="I128" s="31"/>
    </row>
    <row r="129" spans="1:10" ht="33" customHeight="1" x14ac:dyDescent="0.25">
      <c r="A129" s="276" t="s">
        <v>285</v>
      </c>
      <c r="B129" s="348"/>
      <c r="C129" s="348"/>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7" t="s">
        <v>471</v>
      </c>
      <c r="C132" s="347"/>
      <c r="D132" s="31"/>
      <c r="E132" s="31"/>
      <c r="F132" s="31"/>
      <c r="G132" s="31"/>
      <c r="H132" s="31"/>
      <c r="I132" s="31"/>
      <c r="J132" t="str">
        <f>D18</f>
        <v>Nafta</v>
      </c>
    </row>
    <row r="133" spans="1:10" ht="33" customHeight="1" x14ac:dyDescent="0.25">
      <c r="A133" s="277" t="s">
        <v>280</v>
      </c>
      <c r="B133" s="348" t="e">
        <f>'A1 Exploitation'!D570</f>
        <v>#DIV/0!</v>
      </c>
      <c r="C133" s="348"/>
      <c r="D133" s="31"/>
      <c r="E133" s="31"/>
      <c r="F133" s="31"/>
      <c r="G133" s="31"/>
      <c r="H133" s="31"/>
      <c r="I133" s="31"/>
    </row>
    <row r="134" spans="1:10" ht="33" customHeight="1" x14ac:dyDescent="0.25">
      <c r="A134" s="276" t="s">
        <v>281</v>
      </c>
      <c r="B134" s="348" t="e">
        <f>'A2 Exploitation'!D570</f>
        <v>#DIV/0!</v>
      </c>
      <c r="C134" s="348"/>
      <c r="D134" s="31"/>
      <c r="E134" s="31"/>
      <c r="F134" s="31"/>
      <c r="G134" s="31"/>
      <c r="H134" s="31"/>
      <c r="I134" s="31"/>
    </row>
    <row r="135" spans="1:10" ht="33" customHeight="1" x14ac:dyDescent="0.25">
      <c r="A135" s="277" t="s">
        <v>282</v>
      </c>
      <c r="B135" s="348" t="e">
        <f>'A3 Exploitation'!D570</f>
        <v>#DIV/0!</v>
      </c>
      <c r="C135" s="348"/>
      <c r="D135" s="31"/>
      <c r="E135" s="31"/>
      <c r="F135" s="31"/>
      <c r="G135" s="31"/>
      <c r="H135" s="31"/>
      <c r="I135" s="31"/>
    </row>
    <row r="136" spans="1:10" ht="33" customHeight="1" x14ac:dyDescent="0.25">
      <c r="A136" s="277" t="s">
        <v>283</v>
      </c>
      <c r="B136" s="348" t="e">
        <f>'A4 Exploitation'!D570</f>
        <v>#DIV/0!</v>
      </c>
      <c r="C136" s="348"/>
      <c r="D136" s="31"/>
      <c r="E136" s="31"/>
      <c r="F136" s="31"/>
      <c r="G136" s="31"/>
      <c r="H136" s="31"/>
      <c r="I136" s="31"/>
    </row>
    <row r="137" spans="1:10" ht="33" customHeight="1" x14ac:dyDescent="0.25">
      <c r="A137" s="276" t="s">
        <v>284</v>
      </c>
      <c r="B137" s="348"/>
      <c r="C137" s="348"/>
      <c r="D137" s="31"/>
      <c r="E137" s="31"/>
      <c r="F137" s="31"/>
      <c r="G137" s="31"/>
      <c r="H137" s="31"/>
      <c r="I137" s="31"/>
    </row>
    <row r="138" spans="1:10" ht="33" customHeight="1" x14ac:dyDescent="0.25">
      <c r="A138" s="276" t="s">
        <v>285</v>
      </c>
      <c r="B138" s="348"/>
      <c r="C138" s="348"/>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7" t="s">
        <v>290</v>
      </c>
      <c r="C141" s="347"/>
      <c r="D141" s="31"/>
      <c r="E141" s="31"/>
      <c r="F141" s="31"/>
      <c r="G141" s="31"/>
      <c r="H141" s="31"/>
      <c r="I141" s="31"/>
      <c r="J141" t="str">
        <f>D18</f>
        <v>Nafta</v>
      </c>
    </row>
    <row r="142" spans="1:10" ht="33" customHeight="1" x14ac:dyDescent="0.25">
      <c r="A142" s="277" t="s">
        <v>280</v>
      </c>
      <c r="B142" s="348">
        <f>'A1 Exploitation'!D610</f>
        <v>0.47727272727272729</v>
      </c>
      <c r="C142" s="348"/>
      <c r="D142" s="31"/>
      <c r="E142" s="31"/>
      <c r="F142" s="31"/>
      <c r="G142" s="31"/>
      <c r="H142" s="31"/>
      <c r="I142" s="31"/>
    </row>
    <row r="143" spans="1:10" ht="33" customHeight="1" x14ac:dyDescent="0.25">
      <c r="A143" s="276" t="s">
        <v>281</v>
      </c>
      <c r="B143" s="348">
        <f>'A2 Exploitation'!D610</f>
        <v>0.52173913043478259</v>
      </c>
      <c r="C143" s="348"/>
      <c r="D143" s="31"/>
      <c r="E143" s="31"/>
      <c r="F143" s="31"/>
      <c r="G143" s="31"/>
      <c r="H143" s="31"/>
      <c r="I143" s="31"/>
    </row>
    <row r="144" spans="1:10" ht="33" customHeight="1" x14ac:dyDescent="0.25">
      <c r="A144" s="277" t="s">
        <v>282</v>
      </c>
      <c r="B144" s="348" t="e">
        <f>'A3 Exploitation'!D610</f>
        <v>#DIV/0!</v>
      </c>
      <c r="C144" s="348"/>
      <c r="D144" s="31"/>
      <c r="E144" s="31"/>
      <c r="F144" s="31"/>
      <c r="G144" s="31"/>
      <c r="H144" s="31"/>
      <c r="I144" s="31"/>
    </row>
    <row r="145" spans="1:10" ht="33" customHeight="1" x14ac:dyDescent="0.25">
      <c r="A145" s="277" t="s">
        <v>283</v>
      </c>
      <c r="B145" s="348" t="e">
        <f>'A4 Exploitation'!D610</f>
        <v>#DIV/0!</v>
      </c>
      <c r="C145" s="348"/>
      <c r="D145" s="31"/>
      <c r="E145" s="31"/>
      <c r="F145" s="31"/>
      <c r="G145" s="31"/>
      <c r="H145" s="31"/>
      <c r="I145" s="31"/>
    </row>
    <row r="146" spans="1:10" ht="33" customHeight="1" x14ac:dyDescent="0.25">
      <c r="A146" s="276" t="s">
        <v>284</v>
      </c>
      <c r="B146" s="348"/>
      <c r="C146" s="348"/>
      <c r="D146" s="31"/>
      <c r="E146" s="31"/>
      <c r="F146" s="31"/>
      <c r="G146" s="31"/>
      <c r="H146" s="31"/>
      <c r="I146" s="31"/>
    </row>
    <row r="147" spans="1:10" ht="33" customHeight="1" x14ac:dyDescent="0.25">
      <c r="A147" s="276" t="s">
        <v>285</v>
      </c>
      <c r="B147" s="348"/>
      <c r="C147" s="348"/>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7" t="s">
        <v>291</v>
      </c>
      <c r="C150" s="347"/>
      <c r="D150" s="31"/>
      <c r="E150" s="31"/>
      <c r="F150" s="31"/>
      <c r="G150" s="31"/>
      <c r="H150" s="31"/>
      <c r="I150" s="31"/>
      <c r="J150" t="str">
        <f>D18</f>
        <v>Nafta</v>
      </c>
    </row>
    <row r="151" spans="1:10" ht="33" customHeight="1" x14ac:dyDescent="0.25">
      <c r="A151" s="277" t="s">
        <v>280</v>
      </c>
      <c r="B151" s="348">
        <f>'A1 Exploitation'!D673</f>
        <v>0.98648648648648651</v>
      </c>
      <c r="C151" s="348"/>
      <c r="D151" s="31"/>
      <c r="E151" s="31"/>
      <c r="F151" s="31"/>
      <c r="G151" s="31"/>
      <c r="H151" s="31"/>
      <c r="I151" s="31"/>
    </row>
    <row r="152" spans="1:10" ht="33" customHeight="1" x14ac:dyDescent="0.25">
      <c r="A152" s="276" t="s">
        <v>281</v>
      </c>
      <c r="B152" s="348">
        <f>'A2 Exploitation'!D673</f>
        <v>0.7567567567567568</v>
      </c>
      <c r="C152" s="348"/>
      <c r="D152" s="31"/>
      <c r="E152" s="31"/>
      <c r="F152" s="31"/>
      <c r="G152" s="31"/>
      <c r="H152" s="31"/>
      <c r="I152" s="31"/>
    </row>
    <row r="153" spans="1:10" ht="33" customHeight="1" x14ac:dyDescent="0.25">
      <c r="A153" s="277" t="s">
        <v>282</v>
      </c>
      <c r="B153" s="348" t="e">
        <f>'A3 Exploitation'!D673</f>
        <v>#DIV/0!</v>
      </c>
      <c r="C153" s="348"/>
      <c r="D153" s="31"/>
      <c r="E153" s="31"/>
      <c r="F153" s="31"/>
      <c r="G153" s="31"/>
      <c r="H153" s="31"/>
      <c r="I153" s="31"/>
    </row>
    <row r="154" spans="1:10" ht="33" customHeight="1" x14ac:dyDescent="0.25">
      <c r="A154" s="277" t="s">
        <v>283</v>
      </c>
      <c r="B154" s="348" t="e">
        <f>'A4 Exploitation'!D673</f>
        <v>#DIV/0!</v>
      </c>
      <c r="C154" s="348"/>
      <c r="D154" s="31"/>
      <c r="E154" s="31"/>
      <c r="F154" s="31"/>
      <c r="G154" s="31"/>
      <c r="H154" s="31"/>
      <c r="I154" s="31"/>
    </row>
    <row r="155" spans="1:10" ht="33" customHeight="1" x14ac:dyDescent="0.25">
      <c r="A155" s="276" t="s">
        <v>284</v>
      </c>
      <c r="B155" s="348"/>
      <c r="C155" s="348"/>
      <c r="D155" s="31"/>
      <c r="E155" s="31"/>
      <c r="F155" s="31"/>
      <c r="G155" s="31"/>
      <c r="H155" s="31"/>
      <c r="I155" s="31"/>
    </row>
    <row r="156" spans="1:10" ht="33" customHeight="1" x14ac:dyDescent="0.25">
      <c r="A156" s="276" t="s">
        <v>285</v>
      </c>
      <c r="B156" s="348"/>
      <c r="C156" s="348"/>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51"/>
      <c r="C159" s="351"/>
      <c r="D159" s="31"/>
      <c r="E159" s="31"/>
      <c r="F159" s="31"/>
      <c r="G159" s="31"/>
      <c r="H159" s="31"/>
      <c r="I159" s="31"/>
    </row>
    <row r="160" spans="1:10" ht="33" customHeight="1" x14ac:dyDescent="0.25">
      <c r="A160" s="276" t="s">
        <v>278</v>
      </c>
      <c r="B160" s="347" t="s">
        <v>472</v>
      </c>
      <c r="C160" s="347"/>
      <c r="D160" s="31"/>
      <c r="E160" s="31"/>
      <c r="F160" s="31"/>
      <c r="G160" s="31"/>
      <c r="H160" s="31"/>
      <c r="I160" s="31"/>
      <c r="J160" t="str">
        <f>D18</f>
        <v>Nafta</v>
      </c>
    </row>
    <row r="161" spans="1:10" ht="33" customHeight="1" x14ac:dyDescent="0.25">
      <c r="A161" s="277" t="s">
        <v>280</v>
      </c>
      <c r="B161" s="348">
        <f>'A1 Exploitation'!D702</f>
        <v>0.9</v>
      </c>
      <c r="C161" s="348"/>
      <c r="D161" s="31"/>
      <c r="E161" s="31"/>
      <c r="F161" s="31"/>
      <c r="G161" s="31"/>
      <c r="H161" s="31"/>
      <c r="I161" s="31"/>
    </row>
    <row r="162" spans="1:10" ht="33" customHeight="1" x14ac:dyDescent="0.25">
      <c r="A162" s="276" t="s">
        <v>281</v>
      </c>
      <c r="B162" s="348">
        <f>'A2 Exploitation'!D702</f>
        <v>0.95454545454545459</v>
      </c>
      <c r="C162" s="348"/>
      <c r="D162" s="31"/>
      <c r="E162" s="31"/>
      <c r="F162" s="31"/>
      <c r="G162" s="31"/>
      <c r="H162" s="31"/>
      <c r="I162" s="31"/>
    </row>
    <row r="163" spans="1:10" ht="33" customHeight="1" x14ac:dyDescent="0.25">
      <c r="A163" s="277" t="s">
        <v>282</v>
      </c>
      <c r="B163" s="348" t="e">
        <f>'A3 Exploitation'!D702</f>
        <v>#DIV/0!</v>
      </c>
      <c r="C163" s="348"/>
      <c r="D163" s="31"/>
      <c r="E163" s="31"/>
      <c r="F163" s="31"/>
      <c r="G163" s="31"/>
      <c r="H163" s="31"/>
      <c r="I163" s="31"/>
    </row>
    <row r="164" spans="1:10" ht="33" customHeight="1" x14ac:dyDescent="0.25">
      <c r="A164" s="277" t="s">
        <v>283</v>
      </c>
      <c r="B164" s="348" t="e">
        <f>'A4 Exploitation'!D702</f>
        <v>#DIV/0!</v>
      </c>
      <c r="C164" s="348"/>
    </row>
    <row r="165" spans="1:10" ht="33" customHeight="1" x14ac:dyDescent="0.25">
      <c r="A165" s="276" t="s">
        <v>284</v>
      </c>
      <c r="B165" s="348"/>
      <c r="C165" s="348"/>
    </row>
    <row r="166" spans="1:10" ht="18" x14ac:dyDescent="0.25">
      <c r="A166" s="276" t="s">
        <v>285</v>
      </c>
      <c r="B166" s="348"/>
      <c r="C166" s="348"/>
    </row>
    <row r="167" spans="1:10" ht="18.75" x14ac:dyDescent="0.25">
      <c r="A167" s="40"/>
      <c r="B167" s="35"/>
      <c r="C167" s="35"/>
    </row>
    <row r="168" spans="1:10" ht="33" customHeight="1" x14ac:dyDescent="0.25">
      <c r="A168" s="40"/>
      <c r="B168" s="35"/>
      <c r="C168" s="35"/>
    </row>
    <row r="169" spans="1:10" ht="33" customHeight="1" x14ac:dyDescent="0.25">
      <c r="A169" s="276" t="s">
        <v>278</v>
      </c>
      <c r="B169" s="347" t="s">
        <v>473</v>
      </c>
      <c r="C169" s="347"/>
      <c r="J169" t="str">
        <f>D18</f>
        <v>Nafta</v>
      </c>
    </row>
    <row r="170" spans="1:10" ht="33" customHeight="1" x14ac:dyDescent="0.25">
      <c r="A170" s="277" t="s">
        <v>280</v>
      </c>
      <c r="B170" s="348">
        <f>'A1 Exploitation'!D726</f>
        <v>1</v>
      </c>
      <c r="C170" s="348"/>
    </row>
    <row r="171" spans="1:10" ht="33" customHeight="1" x14ac:dyDescent="0.25">
      <c r="A171" s="276" t="s">
        <v>281</v>
      </c>
      <c r="B171" s="348">
        <f>'A2 Exploitation'!D726</f>
        <v>1</v>
      </c>
      <c r="C171" s="348"/>
    </row>
    <row r="172" spans="1:10" ht="33" customHeight="1" x14ac:dyDescent="0.25">
      <c r="A172" s="277" t="s">
        <v>282</v>
      </c>
      <c r="B172" s="348" t="e">
        <f>'A3 Exploitation'!D726</f>
        <v>#DIV/0!</v>
      </c>
      <c r="C172" s="348"/>
    </row>
    <row r="173" spans="1:10" ht="33" customHeight="1" x14ac:dyDescent="0.25">
      <c r="A173" s="277" t="s">
        <v>283</v>
      </c>
      <c r="B173" s="348" t="e">
        <f>'A4 Exploitation'!D726</f>
        <v>#DIV/0!</v>
      </c>
      <c r="C173" s="348"/>
    </row>
    <row r="174" spans="1:10" ht="33" customHeight="1" x14ac:dyDescent="0.25">
      <c r="A174" s="276" t="s">
        <v>284</v>
      </c>
      <c r="B174" s="348"/>
      <c r="C174" s="348"/>
    </row>
    <row r="175" spans="1:10" ht="18" x14ac:dyDescent="0.25">
      <c r="A175" s="276" t="s">
        <v>285</v>
      </c>
      <c r="B175" s="348"/>
      <c r="C175" s="348"/>
    </row>
    <row r="176" spans="1:10" ht="18.75" x14ac:dyDescent="0.25">
      <c r="A176" s="40"/>
      <c r="B176" s="35"/>
      <c r="C176" s="35"/>
    </row>
    <row r="177" spans="1:10" ht="33" customHeight="1" x14ac:dyDescent="0.25">
      <c r="A177" s="40"/>
      <c r="B177" s="35"/>
      <c r="C177" s="35"/>
    </row>
    <row r="178" spans="1:10" ht="33" customHeight="1" x14ac:dyDescent="0.25">
      <c r="A178" s="276" t="s">
        <v>278</v>
      </c>
      <c r="B178" s="347" t="s">
        <v>292</v>
      </c>
      <c r="C178" s="347"/>
      <c r="J178" t="str">
        <f>D18</f>
        <v>Nafta</v>
      </c>
    </row>
    <row r="179" spans="1:10" ht="33" customHeight="1" x14ac:dyDescent="0.25">
      <c r="A179" s="277" t="s">
        <v>280</v>
      </c>
      <c r="B179" s="348">
        <f>'A1 Technique'!D199</f>
        <v>0.71794871794871795</v>
      </c>
      <c r="C179" s="348"/>
    </row>
    <row r="180" spans="1:10" ht="33" customHeight="1" x14ac:dyDescent="0.25">
      <c r="A180" s="276" t="s">
        <v>281</v>
      </c>
      <c r="B180" s="348">
        <f>'A2 Technique'!D199</f>
        <v>0.56944444444444442</v>
      </c>
      <c r="C180" s="348"/>
    </row>
    <row r="181" spans="1:10" ht="33" customHeight="1" x14ac:dyDescent="0.25">
      <c r="A181" s="277" t="s">
        <v>282</v>
      </c>
      <c r="B181" s="348" t="e">
        <f>'A3 Technique'!D199</f>
        <v>#DIV/0!</v>
      </c>
      <c r="C181" s="348"/>
    </row>
    <row r="182" spans="1:10" ht="33" customHeight="1" x14ac:dyDescent="0.25">
      <c r="A182" s="277" t="s">
        <v>283</v>
      </c>
      <c r="B182" s="348" t="e">
        <f>'A4 Technique'!D199</f>
        <v>#DIV/0!</v>
      </c>
      <c r="C182" s="348"/>
    </row>
    <row r="183" spans="1:10" ht="33" customHeight="1" x14ac:dyDescent="0.25">
      <c r="A183" s="276" t="s">
        <v>284</v>
      </c>
      <c r="B183" s="348"/>
      <c r="C183" s="348"/>
    </row>
    <row r="184" spans="1:10" ht="18" x14ac:dyDescent="0.25">
      <c r="A184" s="276" t="s">
        <v>285</v>
      </c>
      <c r="B184" s="348"/>
      <c r="C184" s="34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4" zoomScaleNormal="100" zoomScaleSheetLayoutView="64" workbookViewId="0">
      <selection activeCell="F688" sqref="F68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Nafta</v>
      </c>
      <c r="B8" s="382"/>
      <c r="C8" s="382"/>
      <c r="D8" s="382"/>
      <c r="E8" s="382"/>
      <c r="F8" s="382"/>
      <c r="G8" s="82"/>
    </row>
    <row r="9" spans="1:7" ht="22.5" x14ac:dyDescent="0.45">
      <c r="A9" s="278" t="s">
        <v>39</v>
      </c>
      <c r="B9" s="383" t="s">
        <v>476</v>
      </c>
      <c r="C9" s="383"/>
      <c r="D9" s="383"/>
      <c r="E9" s="383"/>
      <c r="F9" s="383"/>
      <c r="G9" s="82"/>
    </row>
    <row r="10" spans="1:7" ht="22.5" x14ac:dyDescent="0.45">
      <c r="A10" s="279" t="s">
        <v>41</v>
      </c>
      <c r="B10" s="384" t="s">
        <v>477</v>
      </c>
      <c r="C10" s="384"/>
      <c r="D10" s="384"/>
      <c r="E10" s="384"/>
      <c r="F10" s="384"/>
      <c r="G10" s="82"/>
    </row>
    <row r="11" spans="1:7" ht="22.5" x14ac:dyDescent="0.45">
      <c r="A11" s="278" t="s">
        <v>40</v>
      </c>
      <c r="B11" s="379">
        <v>43602</v>
      </c>
      <c r="C11" s="379"/>
      <c r="D11" s="379"/>
      <c r="E11" s="379"/>
      <c r="F11" s="379"/>
      <c r="G11" s="82"/>
    </row>
    <row r="12" spans="1:7" ht="22.5" x14ac:dyDescent="0.45">
      <c r="A12" s="278" t="s">
        <v>200</v>
      </c>
      <c r="B12" s="385">
        <f>D730</f>
        <v>0.77894736842105261</v>
      </c>
      <c r="C12" s="385"/>
      <c r="D12" s="385"/>
      <c r="E12" s="385"/>
      <c r="F12" s="385"/>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43602</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63" x14ac:dyDescent="0.4">
      <c r="A30" s="88" t="s">
        <v>2</v>
      </c>
      <c r="B30" s="89">
        <v>1</v>
      </c>
      <c r="C30" s="89"/>
      <c r="D30" s="90" t="s">
        <v>478</v>
      </c>
      <c r="E30" s="90" t="s">
        <v>480</v>
      </c>
      <c r="F30" s="90" t="s">
        <v>297</v>
      </c>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126" x14ac:dyDescent="0.4">
      <c r="A35" s="97" t="s">
        <v>400</v>
      </c>
      <c r="B35" s="89">
        <v>0</v>
      </c>
      <c r="C35" s="98">
        <f>IF(B35=0, -5, "0")</f>
        <v>-5</v>
      </c>
      <c r="D35" s="90" t="s">
        <v>495</v>
      </c>
      <c r="E35" s="90" t="s">
        <v>496</v>
      </c>
      <c r="F35" s="90" t="s">
        <v>297</v>
      </c>
      <c r="G35" s="83"/>
    </row>
    <row r="36" spans="1:7" ht="42" x14ac:dyDescent="0.4">
      <c r="A36" s="262" t="s">
        <v>396</v>
      </c>
      <c r="B36" s="89">
        <v>1</v>
      </c>
      <c r="C36" s="98" t="str">
        <f>IF(B36=0, -2, "0")</f>
        <v>0</v>
      </c>
      <c r="D36" s="90" t="s">
        <v>488</v>
      </c>
      <c r="E36" s="90" t="s">
        <v>489</v>
      </c>
      <c r="F36" s="90" t="s">
        <v>297</v>
      </c>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63" x14ac:dyDescent="0.4">
      <c r="A39" s="92" t="s">
        <v>328</v>
      </c>
      <c r="B39" s="89">
        <v>0</v>
      </c>
      <c r="C39" s="89"/>
      <c r="D39" s="90" t="s">
        <v>479</v>
      </c>
      <c r="E39" s="90" t="s">
        <v>480</v>
      </c>
      <c r="F39" s="90" t="s">
        <v>297</v>
      </c>
      <c r="G39" s="83"/>
    </row>
    <row r="40" spans="1:7" ht="89.25" customHeight="1" x14ac:dyDescent="0.4">
      <c r="A40" s="88" t="s">
        <v>302</v>
      </c>
      <c r="B40" s="89">
        <v>0</v>
      </c>
      <c r="C40" s="89"/>
      <c r="D40" s="90" t="s">
        <v>481</v>
      </c>
      <c r="E40" s="90" t="s">
        <v>482</v>
      </c>
      <c r="F40" s="90" t="s">
        <v>297</v>
      </c>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21" x14ac:dyDescent="0.4">
      <c r="A43" s="88" t="s">
        <v>422</v>
      </c>
      <c r="B43" s="274">
        <v>1</v>
      </c>
      <c r="C43" s="89"/>
      <c r="D43" s="271">
        <v>0.85699999999999998</v>
      </c>
      <c r="E43" s="103"/>
      <c r="F43" s="272"/>
      <c r="G43" s="83"/>
    </row>
    <row r="44" spans="1:7" ht="21" x14ac:dyDescent="0.4">
      <c r="A44" s="288" t="s">
        <v>34</v>
      </c>
      <c r="B44" s="288"/>
      <c r="C44" s="288"/>
      <c r="D44" s="288">
        <f>SUM(B30:C37,B39:C43)</f>
        <v>12</v>
      </c>
      <c r="E44" s="79"/>
      <c r="F44" s="83"/>
      <c r="G44" s="83"/>
    </row>
    <row r="45" spans="1:7" ht="21" x14ac:dyDescent="0.4">
      <c r="A45" s="284" t="s">
        <v>33</v>
      </c>
      <c r="B45" s="285"/>
      <c r="C45" s="286"/>
      <c r="D45" s="287">
        <f>D44/(COUNT(B30:C37,B39:C43)*2)</f>
        <v>0.42857142857142855</v>
      </c>
      <c r="E45" s="79"/>
      <c r="F45" s="83"/>
      <c r="G45" s="83"/>
    </row>
    <row r="46" spans="1:7" ht="21" x14ac:dyDescent="0.4">
      <c r="A46" s="93"/>
      <c r="B46" s="83"/>
      <c r="C46" s="83"/>
      <c r="D46" s="83"/>
      <c r="E46" s="79"/>
      <c r="F46" s="83"/>
      <c r="G46" s="83"/>
    </row>
    <row r="47" spans="1:7" ht="22.5" x14ac:dyDescent="0.45">
      <c r="A47" s="301" t="s">
        <v>36</v>
      </c>
      <c r="B47" s="302"/>
      <c r="C47" s="303"/>
      <c r="D47" s="304">
        <f>SUM(D44,D26)</f>
        <v>20</v>
      </c>
      <c r="E47" s="79"/>
      <c r="F47" s="83"/>
      <c r="G47" s="83"/>
    </row>
    <row r="48" spans="1:7" ht="22.5" x14ac:dyDescent="0.45">
      <c r="A48" s="301" t="s">
        <v>168</v>
      </c>
      <c r="B48" s="302"/>
      <c r="C48" s="303"/>
      <c r="D48" s="305">
        <f>D47/(COUNT(B30:C37,B21:C25,B39:C43)*2)</f>
        <v>0.55555555555555558</v>
      </c>
      <c r="E48" s="79"/>
      <c r="F48" s="83"/>
      <c r="G48" s="83"/>
    </row>
    <row r="49" spans="1:7" ht="21" x14ac:dyDescent="0.3">
      <c r="A49" s="389"/>
      <c r="B49" s="389"/>
      <c r="C49" s="389"/>
      <c r="D49" s="389"/>
      <c r="E49" s="389"/>
      <c r="F49" s="389"/>
      <c r="G49" s="389"/>
    </row>
    <row r="50" spans="1:7" ht="22.5" x14ac:dyDescent="0.45">
      <c r="A50" s="281" t="s">
        <v>107</v>
      </c>
      <c r="B50" s="281"/>
      <c r="C50" s="281"/>
      <c r="D50" s="281"/>
      <c r="E50" s="281"/>
      <c r="F50" s="281"/>
      <c r="G50" s="83"/>
    </row>
    <row r="51" spans="1:7" ht="21" x14ac:dyDescent="0.4">
      <c r="A51" s="105">
        <f>B11</f>
        <v>43602</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6"/>
      <c r="B64" s="437"/>
      <c r="C64" s="437"/>
      <c r="D64" s="437"/>
      <c r="E64" s="437"/>
      <c r="F64" s="437"/>
      <c r="G64" s="437"/>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7"/>
      <c r="B83" s="387"/>
      <c r="C83" s="387"/>
      <c r="D83" s="387"/>
      <c r="E83" s="387"/>
      <c r="F83" s="387"/>
      <c r="G83" s="387"/>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0"/>
      <c r="B103" s="438"/>
      <c r="C103" s="438"/>
      <c r="D103" s="438"/>
      <c r="E103" s="438"/>
      <c r="F103" s="444"/>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0"/>
      <c r="B111" s="438"/>
      <c r="C111" s="438"/>
      <c r="D111" s="438"/>
      <c r="E111" s="438"/>
      <c r="F111" s="444"/>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8"/>
      <c r="B120" s="438"/>
      <c r="C120" s="438"/>
      <c r="D120" s="438"/>
      <c r="E120" s="438"/>
      <c r="F120" s="438"/>
      <c r="G120" s="83"/>
    </row>
    <row r="121" spans="1:7" ht="22.5" x14ac:dyDescent="0.4">
      <c r="A121" s="374" t="s">
        <v>310</v>
      </c>
      <c r="B121" s="374"/>
      <c r="C121" s="374"/>
      <c r="D121" s="374"/>
      <c r="E121" s="374"/>
      <c r="F121" s="374"/>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2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9"/>
      <c r="B132" s="439"/>
      <c r="C132" s="439"/>
      <c r="D132" s="439"/>
      <c r="E132" s="439"/>
      <c r="F132" s="439"/>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9" t="s">
        <v>349</v>
      </c>
      <c r="B147" s="409"/>
      <c r="C147" s="409"/>
      <c r="D147" s="409"/>
      <c r="E147" s="409"/>
      <c r="F147" s="409"/>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0"/>
      <c r="B165" s="438"/>
      <c r="C165" s="438"/>
      <c r="D165" s="438"/>
      <c r="E165" s="438"/>
      <c r="F165" s="438"/>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1"/>
      <c r="B176" s="442"/>
      <c r="C176" s="442"/>
      <c r="D176" s="442"/>
      <c r="E176" s="442"/>
      <c r="F176" s="442"/>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2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410"/>
      <c r="C186" s="411"/>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3"/>
      <c r="B188" s="443"/>
      <c r="C188" s="443"/>
      <c r="D188" s="443"/>
      <c r="E188" s="443"/>
      <c r="F188" s="443"/>
      <c r="G188" s="83"/>
    </row>
    <row r="189" spans="1:7" ht="22.5" x14ac:dyDescent="0.45">
      <c r="A189" s="281" t="s">
        <v>100</v>
      </c>
      <c r="B189" s="281"/>
      <c r="C189" s="281"/>
      <c r="D189" s="281"/>
      <c r="E189" s="281"/>
      <c r="F189" s="281"/>
      <c r="G189" s="83"/>
    </row>
    <row r="190" spans="1:7" ht="21" x14ac:dyDescent="0.4">
      <c r="A190" s="105">
        <f>B11</f>
        <v>43602</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9"/>
      <c r="B205" s="389"/>
      <c r="C205" s="389"/>
      <c r="D205" s="389"/>
      <c r="E205" s="389"/>
      <c r="F205" s="389"/>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9"/>
      <c r="B229" s="389"/>
      <c r="C229" s="389"/>
      <c r="D229" s="389"/>
      <c r="E229" s="389"/>
      <c r="F229" s="389"/>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21" x14ac:dyDescent="0.4">
      <c r="A244" s="92" t="s">
        <v>422</v>
      </c>
      <c r="B244" s="89" t="str">
        <f>IF(D244=1, 2, IF(AND(D244&lt;1,D244&gt;0), 1, IF(D244=0,"0","NA")))</f>
        <v>NA</v>
      </c>
      <c r="C244" s="113"/>
      <c r="D244" s="271" t="str">
        <f>IFERROR(E244/F244,"N.A")</f>
        <v>N.A</v>
      </c>
      <c r="E244" s="103"/>
      <c r="F244" s="90"/>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9"/>
      <c r="B250" s="389"/>
      <c r="C250" s="389"/>
      <c r="D250" s="389"/>
      <c r="E250" s="389"/>
      <c r="F250" s="389"/>
      <c r="G250" s="83"/>
    </row>
    <row r="251" spans="1:7" ht="22.5" x14ac:dyDescent="0.45">
      <c r="A251" s="281" t="s">
        <v>101</v>
      </c>
      <c r="B251" s="281"/>
      <c r="C251" s="281"/>
      <c r="D251" s="281"/>
      <c r="E251" s="281"/>
      <c r="F251" s="281"/>
      <c r="G251" s="83"/>
    </row>
    <row r="252" spans="1:7" ht="21" x14ac:dyDescent="0.4">
      <c r="A252" s="105">
        <f>B11</f>
        <v>43602</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4"/>
      <c r="B290" s="414"/>
      <c r="C290" s="414"/>
      <c r="D290" s="414"/>
      <c r="E290" s="414"/>
      <c r="F290" s="414"/>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23.25" customHeight="1" x14ac:dyDescent="0.4">
      <c r="A293" s="88" t="s">
        <v>302</v>
      </c>
      <c r="B293" s="89" t="s">
        <v>30</v>
      </c>
      <c r="C293" s="89"/>
      <c r="D293" s="90"/>
      <c r="E293" s="91"/>
      <c r="F293" s="90"/>
      <c r="G293" s="83"/>
    </row>
    <row r="294" spans="1:7" ht="23.2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2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43602</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1"/>
      <c r="B357" s="391"/>
      <c r="C357" s="391"/>
      <c r="D357" s="391"/>
      <c r="E357" s="391"/>
      <c r="F357" s="391"/>
      <c r="G357" s="391"/>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43602</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6"/>
      <c r="B415" s="387"/>
      <c r="C415" s="387"/>
      <c r="D415" s="387"/>
      <c r="E415" s="387"/>
      <c r="F415" s="387"/>
      <c r="G415" s="387"/>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2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43602</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2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43602</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400" t="s">
        <v>52</v>
      </c>
      <c r="B483" s="400"/>
      <c r="C483" s="400"/>
      <c r="D483" s="400"/>
      <c r="E483" s="400"/>
      <c r="F483" s="40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1" t="s">
        <v>463</v>
      </c>
      <c r="B491" s="422"/>
      <c r="C491" s="422"/>
      <c r="D491" s="422"/>
      <c r="E491" s="422"/>
      <c r="F491" s="422"/>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23.25" customHeight="1"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3" t="s">
        <v>23</v>
      </c>
      <c r="B505" s="394"/>
      <c r="C505" s="394"/>
      <c r="D505" s="394"/>
      <c r="E505" s="394"/>
      <c r="F505" s="395"/>
      <c r="G505" s="83"/>
    </row>
    <row r="506" spans="1:7" ht="26.25" customHeight="1" x14ac:dyDescent="0.4">
      <c r="A506" s="139" t="s">
        <v>80</v>
      </c>
      <c r="B506" s="89" t="s">
        <v>30</v>
      </c>
      <c r="C506" s="190"/>
      <c r="D506" s="190"/>
      <c r="E506" s="190"/>
      <c r="F506" s="90"/>
      <c r="G506" s="83"/>
    </row>
    <row r="507" spans="1:7" ht="26.25" customHeight="1" x14ac:dyDescent="0.4">
      <c r="A507" s="139" t="s">
        <v>106</v>
      </c>
      <c r="B507" s="89" t="s">
        <v>30</v>
      </c>
      <c r="C507" s="190"/>
      <c r="D507" s="190"/>
      <c r="E507" s="190"/>
      <c r="F507" s="90"/>
      <c r="G507" s="83"/>
    </row>
    <row r="508" spans="1:7" ht="17.25" customHeight="1" x14ac:dyDescent="0.4">
      <c r="A508" s="139" t="s">
        <v>365</v>
      </c>
      <c r="B508" s="89" t="s">
        <v>30</v>
      </c>
      <c r="C508" s="190"/>
      <c r="D508" s="190"/>
      <c r="E508" s="190"/>
      <c r="F508" s="90"/>
      <c r="G508" s="83"/>
    </row>
    <row r="509" spans="1:7" ht="26.25" customHeight="1" x14ac:dyDescent="0.45">
      <c r="A509" s="269" t="s">
        <v>50</v>
      </c>
      <c r="B509" s="89" t="s">
        <v>30</v>
      </c>
      <c r="C509" s="99" t="str">
        <f>IF(B509=0, -10, IF(B509=1, -5, "0"))</f>
        <v>0</v>
      </c>
      <c r="D509" s="190"/>
      <c r="E509" s="190"/>
      <c r="F509" s="90"/>
      <c r="G509" s="83"/>
    </row>
    <row r="510" spans="1:7" ht="24.75" customHeight="1" x14ac:dyDescent="0.45">
      <c r="A510" s="269" t="s">
        <v>378</v>
      </c>
      <c r="B510" s="89" t="s">
        <v>30</v>
      </c>
      <c r="C510" s="99" t="str">
        <f>IF(B510=0, -10, "0")</f>
        <v>0</v>
      </c>
      <c r="D510" s="190"/>
      <c r="E510" s="190"/>
      <c r="F510" s="90"/>
      <c r="G510" s="83"/>
    </row>
    <row r="511" spans="1:7" ht="21.75"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24" customHeight="1" x14ac:dyDescent="0.4">
      <c r="A513" s="193" t="s">
        <v>63</v>
      </c>
      <c r="B513" s="89" t="s">
        <v>30</v>
      </c>
      <c r="C513" s="98" t="str">
        <f>IF(B513=0, -2, "0")</f>
        <v>0</v>
      </c>
      <c r="D513" s="190"/>
      <c r="E513" s="190"/>
      <c r="F513" s="90"/>
      <c r="G513" s="83"/>
    </row>
    <row r="514" spans="1:7" ht="19.5" customHeight="1" x14ac:dyDescent="0.4">
      <c r="A514" s="193" t="s">
        <v>330</v>
      </c>
      <c r="B514" s="89" t="s">
        <v>30</v>
      </c>
      <c r="C514" s="98" t="str">
        <f>IF(B514=0, -2, "0")</f>
        <v>0</v>
      </c>
      <c r="D514" s="190"/>
      <c r="E514" s="190"/>
      <c r="F514" s="90"/>
      <c r="G514" s="83"/>
    </row>
    <row r="515" spans="1:7" ht="21.7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8"/>
      <c r="B517" s="388"/>
      <c r="C517" s="388"/>
      <c r="D517" s="388"/>
      <c r="E517" s="388"/>
      <c r="F517" s="388"/>
      <c r="G517" s="388"/>
    </row>
    <row r="518" spans="1:7" ht="26.25" customHeight="1" x14ac:dyDescent="0.5">
      <c r="A518" s="244" t="s">
        <v>310</v>
      </c>
      <c r="B518" s="392"/>
      <c r="C518" s="392"/>
      <c r="D518" s="392"/>
      <c r="E518" s="392"/>
      <c r="F518" s="392"/>
      <c r="G518" s="83"/>
    </row>
    <row r="519" spans="1:7" ht="21" x14ac:dyDescent="0.4">
      <c r="A519" s="139" t="s">
        <v>347</v>
      </c>
      <c r="B519" s="89" t="s">
        <v>30</v>
      </c>
      <c r="C519" s="191"/>
      <c r="D519" s="190"/>
      <c r="E519" s="190"/>
      <c r="F519" s="90"/>
      <c r="G519" s="83"/>
    </row>
    <row r="520" spans="1:7" ht="21" x14ac:dyDescent="0.4">
      <c r="A520" s="139" t="s">
        <v>368</v>
      </c>
      <c r="B520" s="89" t="s">
        <v>30</v>
      </c>
      <c r="C520" s="191"/>
      <c r="D520" s="190"/>
      <c r="E520" s="190"/>
      <c r="F520" s="90"/>
      <c r="G520" s="83"/>
    </row>
    <row r="521" spans="1:7" ht="21" x14ac:dyDescent="0.4">
      <c r="A521" s="139" t="s">
        <v>332</v>
      </c>
      <c r="B521" s="89" t="s">
        <v>30</v>
      </c>
      <c r="C521" s="191"/>
      <c r="D521" s="190"/>
      <c r="E521" s="190"/>
      <c r="F521" s="90"/>
      <c r="G521" s="83"/>
    </row>
    <row r="522" spans="1:7" ht="22.5"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2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43602</v>
      </c>
      <c r="B531" s="83"/>
      <c r="C531" s="83"/>
      <c r="D531" s="95"/>
      <c r="E531" s="95"/>
      <c r="F531" s="95"/>
      <c r="G531" s="83"/>
    </row>
    <row r="532" spans="1:7" ht="21" x14ac:dyDescent="0.4">
      <c r="A532" s="396" t="s">
        <v>28</v>
      </c>
      <c r="B532" s="398" t="s">
        <v>29</v>
      </c>
      <c r="C532" s="399"/>
      <c r="D532" s="361" t="s">
        <v>42</v>
      </c>
      <c r="E532" s="362" t="s">
        <v>266</v>
      </c>
      <c r="F532" s="362" t="s">
        <v>301</v>
      </c>
      <c r="G532" s="83"/>
    </row>
    <row r="533" spans="1:7" ht="21" x14ac:dyDescent="0.4">
      <c r="A533" s="397"/>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9"/>
      <c r="B544" s="389"/>
      <c r="C544" s="389"/>
      <c r="D544" s="389"/>
      <c r="E544" s="389"/>
      <c r="F544" s="389"/>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24.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0"/>
      <c r="B556" s="391"/>
      <c r="C556" s="391"/>
      <c r="D556" s="391"/>
      <c r="E556" s="391"/>
      <c r="F556" s="391"/>
      <c r="G556" s="391"/>
    </row>
    <row r="557" spans="1:7" ht="35.25" customHeight="1" x14ac:dyDescent="0.4">
      <c r="A557" s="246" t="s">
        <v>310</v>
      </c>
      <c r="B557" s="222"/>
      <c r="C557" s="426"/>
      <c r="D557" s="426"/>
      <c r="E557" s="426"/>
      <c r="F557" s="427"/>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21" x14ac:dyDescent="0.4">
      <c r="A565" s="92" t="s">
        <v>422</v>
      </c>
      <c r="B565" s="89" t="str">
        <f>IF(D565=1, 2, IF(AND(D565&lt;1,D565&gt;0), 1, IF(D565=0,"0","NA")))</f>
        <v>NA</v>
      </c>
      <c r="C565" s="89"/>
      <c r="D565" s="271" t="str">
        <f>IFERROR(E565/F565,"N.A")</f>
        <v>N.A</v>
      </c>
      <c r="E565" s="91"/>
      <c r="F565" s="90"/>
      <c r="G565" s="83"/>
    </row>
    <row r="566" spans="1:7" ht="21" x14ac:dyDescent="0.4">
      <c r="A566" s="412" t="s">
        <v>34</v>
      </c>
      <c r="B566" s="412"/>
      <c r="C566" s="413"/>
      <c r="D566" s="296">
        <f>SUM(B558:C565,B546:C555)</f>
        <v>0</v>
      </c>
      <c r="E566" s="79"/>
      <c r="F566" s="83"/>
      <c r="G566" s="83"/>
    </row>
    <row r="567" spans="1:7" ht="21" x14ac:dyDescent="0.4">
      <c r="A567" s="412" t="s">
        <v>33</v>
      </c>
      <c r="B567" s="412"/>
      <c r="C567" s="412"/>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9"/>
      <c r="B572" s="389"/>
      <c r="C572" s="389"/>
      <c r="D572" s="389"/>
      <c r="E572" s="389"/>
      <c r="F572" s="389"/>
      <c r="G572" s="83"/>
    </row>
    <row r="573" spans="1:7" ht="22.5" x14ac:dyDescent="0.45">
      <c r="A573" s="352" t="s">
        <v>19</v>
      </c>
      <c r="B573" s="352"/>
      <c r="C573" s="352"/>
      <c r="D573" s="352"/>
      <c r="E573" s="352"/>
      <c r="F573" s="352"/>
      <c r="G573" s="83"/>
    </row>
    <row r="574" spans="1:7" ht="22.5" x14ac:dyDescent="0.4">
      <c r="A574" s="169">
        <f>B11</f>
        <v>43602</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5" t="s">
        <v>10</v>
      </c>
      <c r="B578" s="416"/>
      <c r="C578" s="416"/>
      <c r="D578" s="416"/>
      <c r="E578" s="416"/>
      <c r="F578" s="417"/>
      <c r="G578" s="83"/>
    </row>
    <row r="579" spans="1:7" ht="63" x14ac:dyDescent="0.4">
      <c r="A579" s="88" t="s">
        <v>86</v>
      </c>
      <c r="B579" s="89">
        <v>1</v>
      </c>
      <c r="C579" s="89"/>
      <c r="D579" s="117" t="s">
        <v>483</v>
      </c>
      <c r="E579" s="90" t="s">
        <v>484</v>
      </c>
      <c r="F579" s="90" t="s">
        <v>297</v>
      </c>
      <c r="G579" s="83"/>
    </row>
    <row r="580" spans="1:7" ht="66" customHeight="1" x14ac:dyDescent="0.4">
      <c r="A580" s="88" t="s">
        <v>45</v>
      </c>
      <c r="B580" s="89">
        <v>0</v>
      </c>
      <c r="C580" s="89"/>
      <c r="D580" s="90" t="s">
        <v>511</v>
      </c>
      <c r="E580" s="90" t="s">
        <v>475</v>
      </c>
      <c r="F580" s="90" t="s">
        <v>297</v>
      </c>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2" t="s">
        <v>34</v>
      </c>
      <c r="B588" s="412"/>
      <c r="C588" s="413"/>
      <c r="D588" s="296">
        <f>SUM(B579:C587)</f>
        <v>13</v>
      </c>
      <c r="E588" s="79"/>
      <c r="F588" s="83"/>
      <c r="G588" s="83"/>
    </row>
    <row r="589" spans="1:7" ht="21" x14ac:dyDescent="0.4">
      <c r="A589" s="412" t="s">
        <v>33</v>
      </c>
      <c r="B589" s="412"/>
      <c r="C589" s="412"/>
      <c r="D589" s="295">
        <f>D588/(COUNT(B579:C587)*2)</f>
        <v>0.8125</v>
      </c>
      <c r="E589" s="79"/>
      <c r="F589" s="83"/>
      <c r="G589" s="83"/>
    </row>
    <row r="590" spans="1:7" ht="21" x14ac:dyDescent="0.4">
      <c r="A590" s="255"/>
      <c r="B590" s="256"/>
      <c r="C590" s="256"/>
      <c r="D590" s="257"/>
      <c r="E590" s="79"/>
      <c r="F590" s="83"/>
      <c r="G590" s="83"/>
    </row>
    <row r="591" spans="1:7" ht="39.75" customHeight="1" x14ac:dyDescent="0.4">
      <c r="A591" s="418" t="s">
        <v>23</v>
      </c>
      <c r="B591" s="419"/>
      <c r="C591" s="419"/>
      <c r="D591" s="419"/>
      <c r="E591" s="419"/>
      <c r="F591" s="420"/>
      <c r="G591" s="83"/>
    </row>
    <row r="592" spans="1:7" ht="21" x14ac:dyDescent="0.4">
      <c r="A592" s="88" t="s">
        <v>87</v>
      </c>
      <c r="B592" s="89">
        <v>2</v>
      </c>
      <c r="C592" s="89"/>
      <c r="D592" s="90"/>
      <c r="E592" s="90"/>
      <c r="F592" s="90"/>
      <c r="G592" s="83"/>
    </row>
    <row r="593" spans="1:7" ht="69" customHeight="1" x14ac:dyDescent="0.45">
      <c r="A593" s="155" t="s">
        <v>7</v>
      </c>
      <c r="B593" s="89">
        <v>1</v>
      </c>
      <c r="C593" s="99">
        <f>IF(B593=0, -10, IF(B593=1, -5, "0"))</f>
        <v>-5</v>
      </c>
      <c r="D593" s="117" t="s">
        <v>486</v>
      </c>
      <c r="E593" s="90" t="s">
        <v>487</v>
      </c>
      <c r="F593" s="90" t="s">
        <v>298</v>
      </c>
      <c r="G593" s="83"/>
    </row>
    <row r="594" spans="1:7" ht="22.5" customHeight="1" x14ac:dyDescent="0.4">
      <c r="A594" s="88" t="s">
        <v>113</v>
      </c>
      <c r="B594" s="89">
        <v>2</v>
      </c>
      <c r="C594" s="89"/>
      <c r="D594" s="117"/>
      <c r="E594" s="91"/>
      <c r="F594" s="90"/>
      <c r="G594" s="83"/>
    </row>
    <row r="595" spans="1:7" ht="63" x14ac:dyDescent="0.4">
      <c r="A595" s="88" t="s">
        <v>186</v>
      </c>
      <c r="B595" s="89">
        <v>0</v>
      </c>
      <c r="C595" s="89"/>
      <c r="D595" s="205" t="s">
        <v>508</v>
      </c>
      <c r="E595" s="205" t="s">
        <v>485</v>
      </c>
      <c r="F595" s="90" t="s">
        <v>297</v>
      </c>
      <c r="G595" s="83"/>
    </row>
    <row r="596" spans="1:7" ht="126" x14ac:dyDescent="0.4">
      <c r="A596" s="265" t="s">
        <v>88</v>
      </c>
      <c r="B596" s="89">
        <v>0</v>
      </c>
      <c r="C596" s="116">
        <f>IF(B596=0, -5, "0")</f>
        <v>-5</v>
      </c>
      <c r="D596" s="337" t="s">
        <v>509</v>
      </c>
      <c r="E596" s="338" t="s">
        <v>494</v>
      </c>
      <c r="F596" s="90" t="s">
        <v>297</v>
      </c>
      <c r="G596" s="83"/>
    </row>
    <row r="597" spans="1:7" ht="53.25" customHeight="1" x14ac:dyDescent="0.4">
      <c r="A597" s="88" t="s">
        <v>150</v>
      </c>
      <c r="B597" s="89">
        <v>2</v>
      </c>
      <c r="C597" s="89"/>
      <c r="D597" s="117"/>
      <c r="E597" s="91"/>
      <c r="F597" s="90"/>
      <c r="G597" s="83"/>
    </row>
    <row r="598" spans="1:7" s="275" customFormat="1" ht="39.75" customHeight="1" x14ac:dyDescent="0.3">
      <c r="A598" s="353" t="s">
        <v>383</v>
      </c>
      <c r="B598" s="354"/>
      <c r="C598" s="354"/>
      <c r="D598" s="354"/>
      <c r="E598" s="354"/>
      <c r="F598" s="354"/>
      <c r="G598" s="354"/>
    </row>
    <row r="599" spans="1:7" ht="36.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21" x14ac:dyDescent="0.4">
      <c r="A601" s="88" t="s">
        <v>302</v>
      </c>
      <c r="B601" s="89">
        <v>2</v>
      </c>
      <c r="C601" s="89"/>
      <c r="D601" s="117"/>
      <c r="E601" s="91"/>
      <c r="F601" s="90"/>
      <c r="G601" s="83"/>
    </row>
    <row r="602" spans="1:7" ht="21" x14ac:dyDescent="0.4">
      <c r="A602" s="106" t="s">
        <v>376</v>
      </c>
      <c r="B602" s="89">
        <v>2</v>
      </c>
      <c r="C602" s="89"/>
      <c r="F602" s="90"/>
      <c r="G602" s="83"/>
    </row>
    <row r="603" spans="1:7" ht="28.5" customHeight="1" x14ac:dyDescent="0.4">
      <c r="A603" s="128" t="s">
        <v>327</v>
      </c>
      <c r="B603" s="89" t="s">
        <v>30</v>
      </c>
      <c r="C603" s="89"/>
      <c r="D603" s="88"/>
      <c r="E603" s="90"/>
      <c r="F603" s="90"/>
      <c r="G603" s="83"/>
    </row>
    <row r="604" spans="1:7" ht="21" x14ac:dyDescent="0.4">
      <c r="A604" s="92" t="s">
        <v>406</v>
      </c>
      <c r="B604" s="89">
        <v>2</v>
      </c>
      <c r="C604" s="89"/>
      <c r="D604" s="204"/>
      <c r="E604" s="91"/>
      <c r="F604" s="90"/>
      <c r="G604" s="83"/>
    </row>
    <row r="605" spans="1:7" ht="21" x14ac:dyDescent="0.4">
      <c r="A605" s="109" t="s">
        <v>447</v>
      </c>
      <c r="B605" s="89">
        <v>1</v>
      </c>
      <c r="C605" s="89"/>
      <c r="D605" s="271">
        <v>0.5</v>
      </c>
      <c r="E605" s="91"/>
      <c r="F605" s="90"/>
      <c r="G605" s="83"/>
    </row>
    <row r="606" spans="1:7" ht="21" x14ac:dyDescent="0.4">
      <c r="A606" s="412" t="s">
        <v>34</v>
      </c>
      <c r="B606" s="412"/>
      <c r="C606" s="413"/>
      <c r="D606" s="296">
        <f>SUM(B592:C605)</f>
        <v>8</v>
      </c>
      <c r="E606" s="79"/>
      <c r="F606" s="83"/>
      <c r="G606" s="83"/>
    </row>
    <row r="607" spans="1:7" ht="21" x14ac:dyDescent="0.4">
      <c r="A607" s="412" t="s">
        <v>33</v>
      </c>
      <c r="B607" s="412"/>
      <c r="C607" s="412"/>
      <c r="D607" s="295">
        <f>D606/(COUNT(B592:C597,B599:C605)*2)</f>
        <v>0.2857142857142857</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21</v>
      </c>
      <c r="E609" s="203"/>
      <c r="F609" s="203"/>
      <c r="G609" s="83"/>
    </row>
    <row r="610" spans="1:7" ht="22.5" x14ac:dyDescent="0.45">
      <c r="A610" s="423" t="s">
        <v>170</v>
      </c>
      <c r="B610" s="424"/>
      <c r="C610" s="425"/>
      <c r="D610" s="305">
        <f>D609/(COUNT(B579:C587,B592:C605)*2)</f>
        <v>0.47727272727272729</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43602</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7"/>
      <c r="D617" s="407"/>
      <c r="E617" s="407"/>
      <c r="F617" s="408"/>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0"/>
      <c r="F626" s="90"/>
      <c r="G626" s="83"/>
    </row>
    <row r="627" spans="1:7" ht="21" x14ac:dyDescent="0.4">
      <c r="A627" s="412" t="s">
        <v>34</v>
      </c>
      <c r="B627" s="412"/>
      <c r="C627" s="412"/>
      <c r="D627" s="296">
        <f>SUM(B618:C626)</f>
        <v>18</v>
      </c>
      <c r="E627" s="433"/>
      <c r="F627" s="414"/>
      <c r="G627" s="83"/>
    </row>
    <row r="628" spans="1:7" ht="21" x14ac:dyDescent="0.4">
      <c r="A628" s="412" t="s">
        <v>33</v>
      </c>
      <c r="B628" s="412"/>
      <c r="C628" s="412"/>
      <c r="D628" s="295">
        <f>D627/(COUNT(B618:C626)*2)</f>
        <v>1</v>
      </c>
      <c r="E628" s="434"/>
      <c r="F628" s="388"/>
      <c r="G628" s="83"/>
    </row>
    <row r="629" spans="1:7" ht="21" x14ac:dyDescent="0.4">
      <c r="A629" s="104"/>
      <c r="B629" s="83"/>
      <c r="C629" s="432"/>
      <c r="D629" s="432"/>
      <c r="E629" s="432"/>
      <c r="F629" s="432"/>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0"/>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7" t="s">
        <v>34</v>
      </c>
      <c r="B639" s="368"/>
      <c r="C639" s="369"/>
      <c r="D639" s="289">
        <f>SUM(B631:C638)</f>
        <v>16</v>
      </c>
      <c r="E639" s="216"/>
      <c r="F639" s="216"/>
      <c r="G639" s="214"/>
    </row>
    <row r="640" spans="1:7" ht="22.5" x14ac:dyDescent="0.4">
      <c r="A640" s="284" t="s">
        <v>33</v>
      </c>
      <c r="B640" s="285"/>
      <c r="C640" s="285"/>
      <c r="D640" s="287">
        <f>D639/(COUNT(B631:C638)*2)</f>
        <v>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7"/>
      <c r="D642" s="407"/>
      <c r="E642" s="407"/>
      <c r="F642" s="408"/>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0"/>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2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7" t="s">
        <v>34</v>
      </c>
      <c r="B650" s="368"/>
      <c r="C650" s="369"/>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9"/>
      <c r="B652" s="429"/>
      <c r="C652" s="429"/>
      <c r="D652" s="429"/>
      <c r="E652" s="429"/>
      <c r="F652" s="429"/>
      <c r="G652" s="429"/>
    </row>
    <row r="653" spans="1:16382" ht="24.75" x14ac:dyDescent="0.4">
      <c r="A653" s="241" t="s">
        <v>26</v>
      </c>
      <c r="B653" s="407"/>
      <c r="C653" s="407"/>
      <c r="D653" s="407"/>
      <c r="E653" s="407"/>
      <c r="F653" s="408"/>
      <c r="G653" s="79"/>
    </row>
    <row r="654" spans="1:16382" ht="21" x14ac:dyDescent="0.4">
      <c r="A654" s="109" t="s">
        <v>223</v>
      </c>
      <c r="B654" s="89">
        <v>2</v>
      </c>
      <c r="C654" s="89"/>
      <c r="D654" s="111"/>
      <c r="E654" s="90"/>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47" x14ac:dyDescent="0.4">
      <c r="A659" s="170" t="s">
        <v>325</v>
      </c>
      <c r="B659" s="89">
        <v>1</v>
      </c>
      <c r="C659" s="99" t="str">
        <f>IF(B659=0, -10, "0")</f>
        <v>0</v>
      </c>
      <c r="D659" s="205" t="s">
        <v>490</v>
      </c>
      <c r="E659" s="205" t="s">
        <v>491</v>
      </c>
      <c r="F659" s="90" t="s">
        <v>298</v>
      </c>
      <c r="G659" s="79"/>
    </row>
    <row r="660" spans="1:7" ht="42" x14ac:dyDescent="0.4">
      <c r="A660" s="88" t="s">
        <v>150</v>
      </c>
      <c r="B660" s="89">
        <v>2</v>
      </c>
      <c r="C660" s="89"/>
      <c r="D660" s="111"/>
      <c r="E660" s="91"/>
      <c r="F660" s="90"/>
      <c r="G660" s="79"/>
    </row>
    <row r="661" spans="1:7" ht="21" x14ac:dyDescent="0.4">
      <c r="A661" s="404" t="s">
        <v>310</v>
      </c>
      <c r="B661" s="405"/>
      <c r="C661" s="405"/>
      <c r="D661" s="405"/>
      <c r="E661" s="405"/>
      <c r="F661" s="406"/>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21" x14ac:dyDescent="0.4">
      <c r="A668" s="88" t="s">
        <v>422</v>
      </c>
      <c r="B668" s="89">
        <v>2</v>
      </c>
      <c r="C668" s="89"/>
      <c r="D668" s="271">
        <v>1</v>
      </c>
      <c r="E668" s="42"/>
      <c r="F668" s="90"/>
      <c r="G668" s="83"/>
    </row>
    <row r="669" spans="1:7" ht="21" x14ac:dyDescent="0.4">
      <c r="A669" s="288" t="s">
        <v>34</v>
      </c>
      <c r="B669" s="288"/>
      <c r="C669" s="288"/>
      <c r="D669" s="288">
        <f>SUM(B654:C668)</f>
        <v>25</v>
      </c>
      <c r="E669" s="79"/>
      <c r="F669" s="83"/>
      <c r="G669" s="83"/>
    </row>
    <row r="670" spans="1:7" ht="21" x14ac:dyDescent="0.4">
      <c r="A670" s="284" t="s">
        <v>33</v>
      </c>
      <c r="B670" s="285"/>
      <c r="C670" s="286"/>
      <c r="D670" s="287">
        <f>D669/(COUNT(B654:C668)*2)</f>
        <v>0.96153846153846156</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73</v>
      </c>
      <c r="E672" s="79"/>
      <c r="F672" s="83"/>
      <c r="G672" s="83"/>
    </row>
    <row r="673" spans="1:7" ht="22.5" x14ac:dyDescent="0.45">
      <c r="A673" s="301" t="s">
        <v>171</v>
      </c>
      <c r="B673" s="311"/>
      <c r="C673" s="312"/>
      <c r="D673" s="305">
        <f>D672/(COUNT(B654:C668,B631:C638,B643:C649,B618:C626)*2)</f>
        <v>0.98648648648648651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518</v>
      </c>
      <c r="B676" s="352"/>
      <c r="C676" s="352"/>
      <c r="D676" s="352"/>
      <c r="E676" s="352"/>
      <c r="F676" s="352"/>
      <c r="G676" s="83"/>
    </row>
    <row r="677" spans="1:7" ht="21" x14ac:dyDescent="0.4">
      <c r="A677" s="169">
        <f>B11</f>
        <v>43602</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84" x14ac:dyDescent="0.4">
      <c r="A688" s="267" t="s">
        <v>295</v>
      </c>
      <c r="B688" s="89">
        <v>1</v>
      </c>
      <c r="C688" s="116" t="str">
        <f>IF(B688=0, -5, "0")</f>
        <v>0</v>
      </c>
      <c r="D688" s="135" t="s">
        <v>503</v>
      </c>
      <c r="E688" s="135" t="s">
        <v>493</v>
      </c>
      <c r="F688" s="90" t="s">
        <v>297</v>
      </c>
      <c r="G688" s="83"/>
    </row>
    <row r="689" spans="1:7" ht="46.5" customHeight="1"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t="s">
        <v>30</v>
      </c>
      <c r="C692" s="185"/>
      <c r="D692" s="176"/>
      <c r="E692" s="91"/>
      <c r="F692" s="90"/>
      <c r="G692" s="83"/>
    </row>
    <row r="693" spans="1:7" ht="2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84" x14ac:dyDescent="0.4">
      <c r="A696" s="182" t="s">
        <v>389</v>
      </c>
      <c r="B696" s="89">
        <v>1</v>
      </c>
      <c r="C696" s="99"/>
      <c r="D696" s="339" t="s">
        <v>510</v>
      </c>
      <c r="E696" s="338" t="s">
        <v>492</v>
      </c>
      <c r="F696" s="90" t="s">
        <v>297</v>
      </c>
      <c r="G696" s="83"/>
    </row>
    <row r="697" spans="1:7" ht="21" x14ac:dyDescent="0.4">
      <c r="A697" s="177" t="s">
        <v>318</v>
      </c>
      <c r="B697" s="89" t="s">
        <v>30</v>
      </c>
      <c r="C697" s="99"/>
      <c r="D697" s="88"/>
      <c r="E697" s="90"/>
      <c r="F697" s="90"/>
      <c r="G697" s="83"/>
    </row>
    <row r="698" spans="1:7" ht="24" customHeight="1"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22.5" x14ac:dyDescent="0.45">
      <c r="A700" s="92" t="s">
        <v>422</v>
      </c>
      <c r="B700" s="89">
        <v>2</v>
      </c>
      <c r="C700" s="89"/>
      <c r="D700" s="271">
        <v>1</v>
      </c>
      <c r="E700" s="206"/>
      <c r="F700" s="90"/>
      <c r="G700" s="83"/>
    </row>
    <row r="701" spans="1:7" ht="22.5" x14ac:dyDescent="0.45">
      <c r="A701" s="301" t="s">
        <v>427</v>
      </c>
      <c r="B701" s="311"/>
      <c r="C701" s="312"/>
      <c r="D701" s="304">
        <f>SUM(B681:C700)</f>
        <v>18</v>
      </c>
      <c r="E701" s="79"/>
      <c r="F701" s="83"/>
      <c r="G701" s="83"/>
    </row>
    <row r="702" spans="1:7" ht="22.5" x14ac:dyDescent="0.45">
      <c r="A702" s="301" t="s">
        <v>428</v>
      </c>
      <c r="B702" s="311"/>
      <c r="C702" s="312"/>
      <c r="D702" s="305">
        <f>D701/(COUNT(B681:C700)*2)</f>
        <v>0.9</v>
      </c>
      <c r="G702" s="83"/>
    </row>
    <row r="703" spans="1:7" ht="21" x14ac:dyDescent="0.4">
      <c r="A703" s="172"/>
      <c r="B703" s="217"/>
      <c r="C703" s="217"/>
      <c r="G703" s="184"/>
    </row>
    <row r="704" spans="1:7" ht="21" customHeight="1" x14ac:dyDescent="0.4">
      <c r="A704" s="428" t="s">
        <v>459</v>
      </c>
      <c r="B704" s="428"/>
      <c r="C704" s="428"/>
      <c r="D704" s="428"/>
      <c r="E704" s="428"/>
      <c r="F704" s="428"/>
      <c r="G704" s="184"/>
    </row>
    <row r="705" spans="1:7" ht="21" customHeight="1" x14ac:dyDescent="0.4">
      <c r="A705" s="169">
        <f>B11</f>
        <v>43602</v>
      </c>
      <c r="B705" s="83"/>
      <c r="C705" s="83"/>
      <c r="D705" s="183"/>
      <c r="E705" s="183"/>
      <c r="F705" s="183"/>
      <c r="G705" s="184"/>
    </row>
    <row r="706" spans="1:7" ht="21" x14ac:dyDescent="0.4">
      <c r="A706" s="435" t="s">
        <v>28</v>
      </c>
      <c r="B706" s="398" t="s">
        <v>29</v>
      </c>
      <c r="C706" s="398"/>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1" t="s">
        <v>305</v>
      </c>
      <c r="B709" s="402"/>
      <c r="C709" s="402"/>
      <c r="D709" s="402"/>
      <c r="E709" s="402"/>
      <c r="F709" s="403"/>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30"/>
      <c r="C715" s="431"/>
      <c r="D715" s="289">
        <f>SUM(B710:C714)</f>
        <v>10</v>
      </c>
      <c r="E715" s="79"/>
      <c r="F715" s="83"/>
      <c r="G715" s="83"/>
    </row>
    <row r="716" spans="1:7" ht="21" x14ac:dyDescent="0.4">
      <c r="A716" s="284" t="s">
        <v>33</v>
      </c>
      <c r="B716" s="430"/>
      <c r="C716" s="431"/>
      <c r="D716" s="298">
        <f>D715/(COUNT(B710:C714)*2)</f>
        <v>1</v>
      </c>
      <c r="E716" s="79"/>
      <c r="F716" s="83"/>
      <c r="G716" s="83"/>
    </row>
    <row r="717" spans="1:7" ht="21" x14ac:dyDescent="0.4">
      <c r="A717" s="125"/>
      <c r="B717" s="250"/>
      <c r="C717" s="250"/>
      <c r="D717" s="173"/>
      <c r="E717" s="260"/>
      <c r="F717" s="261"/>
      <c r="G717" s="83"/>
    </row>
    <row r="718" spans="1:7" ht="24.75" x14ac:dyDescent="0.4">
      <c r="A718" s="401" t="s">
        <v>306</v>
      </c>
      <c r="B718" s="402"/>
      <c r="C718" s="402"/>
      <c r="D718" s="402"/>
      <c r="E718" s="402"/>
      <c r="F718" s="403"/>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2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0.87140000000000006</v>
      </c>
      <c r="E728" s="72"/>
      <c r="F728" s="73"/>
      <c r="G728" s="67"/>
    </row>
    <row r="729" spans="1:7" ht="24.75" x14ac:dyDescent="0.3">
      <c r="A729" s="326" t="s">
        <v>423</v>
      </c>
      <c r="B729" s="322"/>
      <c r="C729" s="323"/>
      <c r="D729" s="327">
        <f>SUM(D725,D701,D672,D609,D569,D526,D475,D428,D370,D303,D248,D186,D130,D47)</f>
        <v>148</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0.77894736842105261</v>
      </c>
      <c r="E730" s="3"/>
      <c r="F730" s="3"/>
    </row>
  </sheetData>
  <sheetProtection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 zoomScale="80" zoomScaleNormal="90" zoomScaleSheetLayoutView="80" workbookViewId="0">
      <selection activeCell="E156" sqref="E15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6"/>
      <c r="E1" s="446"/>
      <c r="F1" s="446"/>
      <c r="G1" s="446"/>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7" t="s">
        <v>46</v>
      </c>
      <c r="B6" s="447"/>
      <c r="C6" s="447"/>
      <c r="D6" s="447"/>
      <c r="E6" s="447"/>
      <c r="F6" s="447"/>
      <c r="G6" s="66"/>
    </row>
    <row r="7" spans="1:7" s="2" customFormat="1" ht="21.75" customHeight="1" x14ac:dyDescent="0.45">
      <c r="A7" s="448" t="str">
        <f>'Page de garde'!D18</f>
        <v>Nafta</v>
      </c>
      <c r="B7" s="448"/>
      <c r="C7" s="448"/>
      <c r="D7" s="448"/>
      <c r="E7" s="448"/>
      <c r="F7" s="448"/>
      <c r="G7" s="66"/>
    </row>
    <row r="8" spans="1:7" s="2" customFormat="1" ht="24" x14ac:dyDescent="0.45">
      <c r="A8" s="329" t="s">
        <v>39</v>
      </c>
      <c r="B8" s="449" t="str">
        <f>'A1 Exploitation'!B9:F9</f>
        <v>Mme Meriam CHOUCHENE</v>
      </c>
      <c r="C8" s="449"/>
      <c r="D8" s="449"/>
      <c r="E8" s="449"/>
      <c r="F8" s="449"/>
      <c r="G8" s="66"/>
    </row>
    <row r="9" spans="1:7" s="2" customFormat="1" ht="24" x14ac:dyDescent="0.45">
      <c r="A9" s="330" t="s">
        <v>41</v>
      </c>
      <c r="B9" s="450" t="str">
        <f>'A1 Exploitation'!B10:F10</f>
        <v>Directeur magasin &amp; chefs rayons</v>
      </c>
      <c r="C9" s="450"/>
      <c r="D9" s="450"/>
      <c r="E9" s="450"/>
      <c r="F9" s="450"/>
      <c r="G9" s="66"/>
    </row>
    <row r="10" spans="1:7" s="2" customFormat="1" ht="24" x14ac:dyDescent="0.45">
      <c r="A10" s="329" t="s">
        <v>40</v>
      </c>
      <c r="B10" s="445">
        <f>'A1 Exploitation'!B11:F11</f>
        <v>43602</v>
      </c>
      <c r="C10" s="445"/>
      <c r="D10" s="445"/>
      <c r="E10" s="445"/>
      <c r="F10" s="445"/>
      <c r="G10" s="66"/>
    </row>
    <row r="11" spans="1:7" s="2" customFormat="1" ht="24" x14ac:dyDescent="0.45">
      <c r="A11" s="329" t="s">
        <v>250</v>
      </c>
      <c r="B11" s="451">
        <f>D199</f>
        <v>0.71794871794871795</v>
      </c>
      <c r="C11" s="451"/>
      <c r="D11" s="451"/>
      <c r="E11" s="451"/>
      <c r="F11" s="451"/>
      <c r="G11" s="66"/>
    </row>
    <row r="12" spans="1:7" s="2" customFormat="1" ht="22.5" x14ac:dyDescent="0.45">
      <c r="A12" s="1"/>
      <c r="D12" s="380"/>
      <c r="E12" s="380"/>
      <c r="F12" s="380"/>
      <c r="G12" s="380"/>
    </row>
    <row r="13" spans="1:7" s="2" customFormat="1" ht="11.25" customHeight="1" x14ac:dyDescent="0.3">
      <c r="A13" s="452" t="s">
        <v>28</v>
      </c>
      <c r="B13" s="453" t="s">
        <v>29</v>
      </c>
      <c r="C13" s="453"/>
      <c r="D13" s="453" t="s">
        <v>42</v>
      </c>
      <c r="E13" s="453" t="s">
        <v>160</v>
      </c>
      <c r="F13" s="453" t="s">
        <v>161</v>
      </c>
    </row>
    <row r="14" spans="1:7" s="2" customFormat="1" ht="12.75" customHeight="1" x14ac:dyDescent="0.3">
      <c r="A14" s="452"/>
      <c r="B14" s="336" t="s">
        <v>32</v>
      </c>
      <c r="C14" s="336" t="s">
        <v>31</v>
      </c>
      <c r="D14" s="453"/>
      <c r="E14" s="453"/>
      <c r="F14" s="453"/>
      <c r="G14" s="65"/>
    </row>
    <row r="15" spans="1:7" x14ac:dyDescent="0.3">
      <c r="A15" s="466"/>
      <c r="B15" s="467"/>
      <c r="C15" s="467"/>
      <c r="D15" s="467"/>
      <c r="E15" s="467"/>
      <c r="F15" s="467"/>
    </row>
    <row r="16" spans="1:7" ht="19.5" x14ac:dyDescent="0.4">
      <c r="A16" s="459" t="s">
        <v>0</v>
      </c>
      <c r="B16" s="460"/>
      <c r="C16" s="460"/>
      <c r="D16" s="460"/>
      <c r="E16" s="460"/>
      <c r="F16" s="460"/>
      <c r="G16" s="67" t="s">
        <v>297</v>
      </c>
    </row>
    <row r="17" spans="1:7" ht="49.5" x14ac:dyDescent="0.3">
      <c r="A17" s="4" t="s">
        <v>225</v>
      </c>
      <c r="B17" s="42">
        <v>1</v>
      </c>
      <c r="C17" s="42"/>
      <c r="D17" s="43" t="s">
        <v>504</v>
      </c>
      <c r="E17" s="43" t="s">
        <v>505</v>
      </c>
      <c r="F17" s="42" t="s">
        <v>298</v>
      </c>
      <c r="G17" s="67" t="s">
        <v>298</v>
      </c>
    </row>
    <row r="18" spans="1:7" x14ac:dyDescent="0.3">
      <c r="A18" s="4" t="s">
        <v>67</v>
      </c>
      <c r="B18" s="42">
        <v>2</v>
      </c>
      <c r="C18" s="42"/>
      <c r="D18" s="43"/>
      <c r="E18" s="42"/>
      <c r="F18" s="42"/>
    </row>
    <row r="19" spans="1:7" ht="49.5" x14ac:dyDescent="0.3">
      <c r="A19" s="4" t="s">
        <v>68</v>
      </c>
      <c r="B19" s="42">
        <v>1</v>
      </c>
      <c r="C19" s="42"/>
      <c r="D19" s="43" t="s">
        <v>497</v>
      </c>
      <c r="E19" s="43" t="s">
        <v>498</v>
      </c>
      <c r="F19" s="42" t="s">
        <v>297</v>
      </c>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1" t="s">
        <v>34</v>
      </c>
      <c r="B22" s="455"/>
      <c r="C22" s="456"/>
      <c r="D22" s="334">
        <f>SUM(B17:C21)</f>
        <v>8</v>
      </c>
    </row>
    <row r="23" spans="1:7" x14ac:dyDescent="0.3">
      <c r="A23" s="454" t="s">
        <v>251</v>
      </c>
      <c r="B23" s="457"/>
      <c r="C23" s="458"/>
      <c r="D23" s="332">
        <f>D22/(COUNT(B17:C21)*2)</f>
        <v>0.8</v>
      </c>
    </row>
    <row r="24" spans="1:7" x14ac:dyDescent="0.3">
      <c r="A24" s="8"/>
      <c r="B24" s="9"/>
      <c r="C24" s="9"/>
      <c r="D24" s="10"/>
    </row>
    <row r="25" spans="1:7" ht="19.5" x14ac:dyDescent="0.4">
      <c r="A25" s="462" t="s">
        <v>4</v>
      </c>
      <c r="B25" s="463"/>
      <c r="C25" s="463"/>
      <c r="D25" s="463"/>
      <c r="E25" s="463"/>
      <c r="F25" s="463"/>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4" t="s">
        <v>34</v>
      </c>
      <c r="B33" s="457"/>
      <c r="C33" s="458"/>
      <c r="D33" s="331">
        <f>SUM(B26:C32)</f>
        <v>0</v>
      </c>
    </row>
    <row r="34" spans="1:6" x14ac:dyDescent="0.3">
      <c r="A34" s="454" t="s">
        <v>251</v>
      </c>
      <c r="B34" s="457"/>
      <c r="C34" s="458"/>
      <c r="D34" s="332" t="e">
        <f>D33/(COUNT(B26:C32)*2)</f>
        <v>#DIV/0!</v>
      </c>
    </row>
    <row r="35" spans="1:6" x14ac:dyDescent="0.3">
      <c r="A35" s="8"/>
      <c r="B35" s="9"/>
      <c r="C35" s="9"/>
      <c r="D35" s="10"/>
    </row>
    <row r="36" spans="1:6" ht="19.5" x14ac:dyDescent="0.4">
      <c r="A36" s="462" t="s">
        <v>180</v>
      </c>
      <c r="B36" s="463"/>
      <c r="C36" s="463"/>
      <c r="D36" s="463"/>
      <c r="E36" s="463"/>
      <c r="F36" s="463"/>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4" t="s">
        <v>34</v>
      </c>
      <c r="B42" s="457"/>
      <c r="C42" s="458"/>
      <c r="D42" s="331">
        <f>SUM(B37:C41)</f>
        <v>0</v>
      </c>
    </row>
    <row r="43" spans="1:6" x14ac:dyDescent="0.3">
      <c r="A43" s="454" t="s">
        <v>251</v>
      </c>
      <c r="B43" s="457"/>
      <c r="C43" s="458"/>
      <c r="D43" s="332" t="e">
        <f>D42/(COUNT(B37:C41)*2)</f>
        <v>#DIV/0!</v>
      </c>
    </row>
    <row r="44" spans="1:6" x14ac:dyDescent="0.3">
      <c r="A44" s="19"/>
      <c r="B44" s="20"/>
      <c r="C44" s="20"/>
      <c r="D44" s="21"/>
    </row>
    <row r="45" spans="1:6" ht="19.5" x14ac:dyDescent="0.4">
      <c r="A45" s="464" t="s">
        <v>19</v>
      </c>
      <c r="B45" s="465"/>
      <c r="C45" s="465"/>
      <c r="D45" s="465"/>
      <c r="E45" s="465"/>
      <c r="F45" s="465"/>
    </row>
    <row r="46" spans="1:6" x14ac:dyDescent="0.3">
      <c r="A46" s="4" t="s">
        <v>226</v>
      </c>
      <c r="B46" s="42">
        <v>2</v>
      </c>
      <c r="C46" s="42"/>
      <c r="D46" s="46"/>
      <c r="E46" s="42"/>
      <c r="F46" s="42"/>
    </row>
    <row r="47" spans="1:6" x14ac:dyDescent="0.3">
      <c r="A47" s="4" t="s">
        <v>70</v>
      </c>
      <c r="B47" s="42">
        <v>2</v>
      </c>
      <c r="C47" s="42"/>
      <c r="D47" s="46"/>
      <c r="E47" s="42"/>
      <c r="F47" s="42"/>
    </row>
    <row r="48" spans="1:6" x14ac:dyDescent="0.3">
      <c r="A48" s="4" t="s">
        <v>192</v>
      </c>
      <c r="B48" s="42">
        <v>2</v>
      </c>
      <c r="C48" s="42"/>
      <c r="D48" s="43"/>
      <c r="E48" s="43"/>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4" t="s">
        <v>34</v>
      </c>
      <c r="B52" s="457"/>
      <c r="C52" s="458"/>
      <c r="D52" s="331">
        <f>SUM(B46:C51)</f>
        <v>12</v>
      </c>
    </row>
    <row r="53" spans="1:6" x14ac:dyDescent="0.3">
      <c r="A53" s="454" t="s">
        <v>251</v>
      </c>
      <c r="B53" s="457"/>
      <c r="C53" s="458"/>
      <c r="D53" s="332">
        <f>D52/(COUNT(B46:C51)*2)</f>
        <v>1</v>
      </c>
    </row>
    <row r="54" spans="1:6" x14ac:dyDescent="0.3">
      <c r="A54" s="8"/>
      <c r="B54" s="9"/>
      <c r="C54" s="9"/>
      <c r="D54" s="10"/>
    </row>
    <row r="55" spans="1:6" ht="19.5" x14ac:dyDescent="0.4">
      <c r="A55" s="462" t="s">
        <v>8</v>
      </c>
      <c r="B55" s="463"/>
      <c r="C55" s="463"/>
      <c r="D55" s="463"/>
      <c r="E55" s="463"/>
      <c r="F55" s="463"/>
    </row>
    <row r="56" spans="1:6" ht="36" x14ac:dyDescent="0.35">
      <c r="A56" s="15" t="s">
        <v>148</v>
      </c>
      <c r="B56" s="42">
        <v>2</v>
      </c>
      <c r="C56" s="4" t="str">
        <f>IF(B56=0, -5, "0")</f>
        <v>0</v>
      </c>
      <c r="D56" s="43"/>
      <c r="E56" s="42"/>
      <c r="F56" s="42"/>
    </row>
    <row r="57" spans="1:6" x14ac:dyDescent="0.3">
      <c r="A57" s="5" t="s">
        <v>141</v>
      </c>
      <c r="B57" s="42">
        <v>2</v>
      </c>
      <c r="C57" s="42"/>
      <c r="D57" s="42"/>
      <c r="E57" s="47"/>
      <c r="F57" s="42"/>
    </row>
    <row r="58" spans="1:6" ht="33" x14ac:dyDescent="0.3">
      <c r="A58" s="5" t="s">
        <v>205</v>
      </c>
      <c r="B58" s="42">
        <v>0</v>
      </c>
      <c r="C58" s="42"/>
      <c r="D58" s="43" t="s">
        <v>499</v>
      </c>
      <c r="E58" s="43" t="s">
        <v>500</v>
      </c>
      <c r="F58" s="42" t="s">
        <v>297</v>
      </c>
    </row>
    <row r="59" spans="1:6" x14ac:dyDescent="0.3">
      <c r="A59" s="5" t="s">
        <v>79</v>
      </c>
      <c r="B59" s="42">
        <v>2</v>
      </c>
      <c r="C59" s="42"/>
      <c r="D59" s="46"/>
      <c r="E59" s="42"/>
      <c r="F59" s="42"/>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3"/>
      <c r="E62" s="43"/>
      <c r="F62" s="42"/>
    </row>
    <row r="63" spans="1:6" x14ac:dyDescent="0.3">
      <c r="A63" s="454" t="s">
        <v>34</v>
      </c>
      <c r="B63" s="457"/>
      <c r="C63" s="458"/>
      <c r="D63" s="331">
        <f>SUM(B56:C62)</f>
        <v>12</v>
      </c>
    </row>
    <row r="64" spans="1:6" x14ac:dyDescent="0.3">
      <c r="A64" s="454" t="s">
        <v>251</v>
      </c>
      <c r="B64" s="457"/>
      <c r="C64" s="458"/>
      <c r="D64" s="332">
        <f>D63/(COUNT(B56:C62)*2)</f>
        <v>0.8571428571428571</v>
      </c>
    </row>
    <row r="65" spans="1:6" x14ac:dyDescent="0.3">
      <c r="A65" s="8"/>
      <c r="B65" s="9"/>
      <c r="C65" s="9"/>
      <c r="D65" s="10"/>
    </row>
    <row r="66" spans="1:6" ht="19.5" x14ac:dyDescent="0.4">
      <c r="A66" s="462" t="s">
        <v>111</v>
      </c>
      <c r="B66" s="463"/>
      <c r="C66" s="463"/>
      <c r="D66" s="463"/>
      <c r="E66" s="463"/>
      <c r="F66" s="463"/>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4" t="s">
        <v>34</v>
      </c>
      <c r="B84" s="457"/>
      <c r="C84" s="458"/>
      <c r="D84" s="331">
        <f>SUM(B67:C83)</f>
        <v>0</v>
      </c>
    </row>
    <row r="85" spans="1:6" x14ac:dyDescent="0.3">
      <c r="A85" s="454" t="s">
        <v>251</v>
      </c>
      <c r="B85" s="457"/>
      <c r="C85" s="458"/>
      <c r="D85" s="332" t="e">
        <f>D84/(COUNT(B67:C83)*2)</f>
        <v>#DIV/0!</v>
      </c>
    </row>
    <row r="86" spans="1:6" x14ac:dyDescent="0.3">
      <c r="A86" s="8"/>
      <c r="B86" s="9"/>
      <c r="C86" s="9"/>
      <c r="D86" s="10"/>
    </row>
    <row r="87" spans="1:6" ht="19.5" x14ac:dyDescent="0.4">
      <c r="A87" s="462" t="s">
        <v>172</v>
      </c>
      <c r="B87" s="463"/>
      <c r="C87" s="463"/>
      <c r="D87" s="463"/>
      <c r="E87" s="463"/>
      <c r="F87" s="463"/>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4" t="s">
        <v>34</v>
      </c>
      <c r="B102" s="457"/>
      <c r="C102" s="458"/>
      <c r="D102" s="331">
        <f>SUM(B88:C101)</f>
        <v>0</v>
      </c>
    </row>
    <row r="103" spans="1:6" x14ac:dyDescent="0.3">
      <c r="A103" s="454" t="s">
        <v>251</v>
      </c>
      <c r="B103" s="457"/>
      <c r="C103" s="458"/>
      <c r="D103" s="332" t="e">
        <f>D102/(COUNT(B88:C101)*2)</f>
        <v>#DIV/0!</v>
      </c>
    </row>
    <row r="104" spans="1:6" x14ac:dyDescent="0.3">
      <c r="A104" s="8"/>
      <c r="B104" s="9"/>
      <c r="C104" s="9"/>
      <c r="D104" s="10"/>
    </row>
    <row r="105" spans="1:6" x14ac:dyDescent="0.3">
      <c r="A105" s="19"/>
      <c r="B105" s="20"/>
      <c r="C105" s="20"/>
      <c r="D105" s="21"/>
    </row>
    <row r="106" spans="1:6" ht="19.5" x14ac:dyDescent="0.4">
      <c r="A106" s="462" t="s">
        <v>173</v>
      </c>
      <c r="B106" s="463"/>
      <c r="C106" s="463"/>
      <c r="D106" s="463"/>
      <c r="E106" s="463"/>
      <c r="F106" s="463"/>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4" t="s">
        <v>34</v>
      </c>
      <c r="B118" s="457"/>
      <c r="C118" s="458"/>
      <c r="D118" s="331">
        <f>SUM(B107:C117)</f>
        <v>0</v>
      </c>
    </row>
    <row r="119" spans="1:6" x14ac:dyDescent="0.3">
      <c r="A119" s="454" t="s">
        <v>251</v>
      </c>
      <c r="B119" s="457"/>
      <c r="C119" s="458"/>
      <c r="D119" s="332" t="e">
        <f>D118/(COUNT(B107:C117)*2)</f>
        <v>#DIV/0!</v>
      </c>
    </row>
    <row r="120" spans="1:6" x14ac:dyDescent="0.3">
      <c r="A120" s="8"/>
      <c r="B120" s="9"/>
      <c r="C120" s="9"/>
      <c r="D120" s="10"/>
    </row>
    <row r="121" spans="1:6" ht="19.5" x14ac:dyDescent="0.4">
      <c r="A121" s="462" t="s">
        <v>156</v>
      </c>
      <c r="B121" s="463"/>
      <c r="C121" s="463"/>
      <c r="D121" s="463"/>
      <c r="E121" s="463"/>
      <c r="F121" s="463"/>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4" t="s">
        <v>34</v>
      </c>
      <c r="B133" s="457"/>
      <c r="C133" s="458"/>
      <c r="D133" s="331">
        <f>SUM(B122:C132)</f>
        <v>0</v>
      </c>
    </row>
    <row r="134" spans="1:6" x14ac:dyDescent="0.3">
      <c r="A134" s="454" t="s">
        <v>251</v>
      </c>
      <c r="B134" s="457"/>
      <c r="C134" s="458"/>
      <c r="D134" s="333" t="e">
        <f>D133/(COUNT(B122:C132)*2)</f>
        <v>#DIV/0!</v>
      </c>
    </row>
    <row r="135" spans="1:6" x14ac:dyDescent="0.3">
      <c r="A135" s="8"/>
      <c r="B135" s="9"/>
      <c r="C135" s="9"/>
      <c r="D135" s="13"/>
    </row>
    <row r="136" spans="1:6" ht="19.5" x14ac:dyDescent="0.4">
      <c r="A136" s="462" t="s">
        <v>61</v>
      </c>
      <c r="B136" s="463"/>
      <c r="C136" s="463"/>
      <c r="D136" s="463"/>
      <c r="E136" s="463"/>
      <c r="F136" s="463"/>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4" t="s">
        <v>34</v>
      </c>
      <c r="B149" s="457"/>
      <c r="C149" s="458"/>
      <c r="D149" s="331">
        <f>SUM(B137:C148)</f>
        <v>0</v>
      </c>
    </row>
    <row r="150" spans="1:6" x14ac:dyDescent="0.3">
      <c r="A150" s="454" t="s">
        <v>251</v>
      </c>
      <c r="B150" s="457"/>
      <c r="C150" s="458"/>
      <c r="D150" s="332" t="e">
        <f>D149/(COUNT(B137:C148)*2)</f>
        <v>#DIV/0!</v>
      </c>
    </row>
    <row r="151" spans="1:6" x14ac:dyDescent="0.3">
      <c r="A151" s="8"/>
      <c r="B151" s="9"/>
      <c r="C151" s="9"/>
      <c r="D151" s="10"/>
    </row>
    <row r="152" spans="1:6" ht="19.5" x14ac:dyDescent="0.4">
      <c r="A152" s="462" t="s">
        <v>178</v>
      </c>
      <c r="B152" s="463"/>
      <c r="C152" s="463"/>
      <c r="D152" s="463"/>
      <c r="E152" s="463"/>
      <c r="F152" s="463"/>
    </row>
    <row r="153" spans="1:6" x14ac:dyDescent="0.3">
      <c r="A153" s="22" t="s">
        <v>235</v>
      </c>
      <c r="B153" s="42">
        <v>2</v>
      </c>
      <c r="C153" s="42"/>
      <c r="D153" s="43"/>
      <c r="E153" s="42"/>
      <c r="F153" s="42"/>
    </row>
    <row r="154" spans="1:6" x14ac:dyDescent="0.3">
      <c r="A154" s="4" t="s">
        <v>127</v>
      </c>
      <c r="B154" s="42">
        <v>2</v>
      </c>
      <c r="C154" s="42"/>
      <c r="D154" s="43"/>
      <c r="E154" s="42"/>
      <c r="F154" s="42"/>
    </row>
    <row r="155" spans="1:6" ht="50.25" x14ac:dyDescent="0.35">
      <c r="A155" s="14" t="s">
        <v>262</v>
      </c>
      <c r="B155" s="42">
        <v>0</v>
      </c>
      <c r="C155" s="4">
        <f>IF(B155=0, -5, "0")</f>
        <v>-5</v>
      </c>
      <c r="D155" s="43" t="s">
        <v>506</v>
      </c>
      <c r="E155" s="43" t="s">
        <v>501</v>
      </c>
      <c r="F155" s="42" t="s">
        <v>298</v>
      </c>
    </row>
    <row r="156" spans="1:6" ht="50.25" x14ac:dyDescent="0.35">
      <c r="A156" s="14" t="s">
        <v>263</v>
      </c>
      <c r="B156" s="42">
        <v>0</v>
      </c>
      <c r="C156" s="4">
        <f>IF(B156=0, -5, "0")</f>
        <v>-5</v>
      </c>
      <c r="D156" s="43" t="s">
        <v>507</v>
      </c>
      <c r="E156" s="43" t="s">
        <v>502</v>
      </c>
      <c r="F156" s="42" t="s">
        <v>298</v>
      </c>
    </row>
    <row r="157" spans="1:6" ht="18" x14ac:dyDescent="0.35">
      <c r="A157" s="14" t="s">
        <v>264</v>
      </c>
      <c r="B157" s="42" t="s">
        <v>30</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4" t="s">
        <v>34</v>
      </c>
      <c r="B161" s="455"/>
      <c r="C161" s="456"/>
      <c r="D161" s="334">
        <f>SUM(B153:C160)</f>
        <v>0</v>
      </c>
    </row>
    <row r="162" spans="1:6" x14ac:dyDescent="0.3">
      <c r="A162" s="454" t="s">
        <v>251</v>
      </c>
      <c r="B162" s="457"/>
      <c r="C162" s="458"/>
      <c r="D162" s="332">
        <f>D161/(COUNT(B153:C160)*2)</f>
        <v>0</v>
      </c>
    </row>
    <row r="163" spans="1:6" x14ac:dyDescent="0.3">
      <c r="A163" s="8"/>
      <c r="B163" s="9"/>
      <c r="C163" s="11"/>
      <c r="D163" s="12"/>
    </row>
    <row r="164" spans="1:6" ht="19.5" x14ac:dyDescent="0.4">
      <c r="A164" s="462" t="s">
        <v>64</v>
      </c>
      <c r="B164" s="463"/>
      <c r="C164" s="463"/>
      <c r="D164" s="463"/>
      <c r="E164" s="463"/>
      <c r="F164" s="463"/>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4" t="s">
        <v>34</v>
      </c>
      <c r="B169" s="457"/>
      <c r="C169" s="458"/>
      <c r="D169" s="331">
        <f>SUM(B165:C168)</f>
        <v>2</v>
      </c>
    </row>
    <row r="170" spans="1:6" x14ac:dyDescent="0.3">
      <c r="A170" s="454" t="s">
        <v>251</v>
      </c>
      <c r="B170" s="457"/>
      <c r="C170" s="458"/>
      <c r="D170" s="332">
        <f>D169/(COUNT(B165:C168)*2)</f>
        <v>1</v>
      </c>
    </row>
    <row r="171" spans="1:6" x14ac:dyDescent="0.3">
      <c r="A171" s="8"/>
      <c r="B171" s="9"/>
      <c r="C171" s="9"/>
      <c r="D171" s="10"/>
    </row>
    <row r="172" spans="1:6" ht="19.5" x14ac:dyDescent="0.4">
      <c r="A172" s="468" t="s">
        <v>15</v>
      </c>
      <c r="B172" s="469"/>
      <c r="C172" s="469"/>
      <c r="D172" s="469"/>
      <c r="E172" s="469"/>
      <c r="F172" s="469"/>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4" t="s">
        <v>34</v>
      </c>
      <c r="B177" s="457"/>
      <c r="C177" s="458"/>
      <c r="D177" s="331">
        <f>SUM(B173:C176)</f>
        <v>8</v>
      </c>
    </row>
    <row r="178" spans="1:7" x14ac:dyDescent="0.3">
      <c r="A178" s="454" t="s">
        <v>251</v>
      </c>
      <c r="B178" s="457"/>
      <c r="C178" s="458"/>
      <c r="D178" s="332">
        <f>D177/(COUNT(B173:C176)*2)</f>
        <v>1</v>
      </c>
    </row>
    <row r="179" spans="1:7" x14ac:dyDescent="0.3">
      <c r="A179" s="8"/>
      <c r="B179" s="9"/>
      <c r="C179" s="9"/>
      <c r="D179" s="10"/>
    </row>
    <row r="180" spans="1:7" ht="19.5" x14ac:dyDescent="0.4">
      <c r="A180" s="462" t="s">
        <v>65</v>
      </c>
      <c r="B180" s="463"/>
      <c r="C180" s="463"/>
      <c r="D180" s="463"/>
      <c r="E180" s="463"/>
      <c r="F180" s="463"/>
    </row>
    <row r="181" spans="1:7" x14ac:dyDescent="0.3">
      <c r="A181" s="16" t="s">
        <v>270</v>
      </c>
      <c r="B181" s="42">
        <v>2</v>
      </c>
      <c r="C181" s="42"/>
      <c r="D181" s="43"/>
      <c r="E181" s="43"/>
      <c r="F181" s="42"/>
    </row>
    <row r="182" spans="1:7" x14ac:dyDescent="0.3">
      <c r="A182" s="16" t="s">
        <v>181</v>
      </c>
      <c r="B182" s="42">
        <v>2</v>
      </c>
      <c r="C182" s="42"/>
      <c r="D182" s="43"/>
      <c r="E182" s="28"/>
      <c r="F182" s="42"/>
    </row>
    <row r="183" spans="1:7"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4" t="s">
        <v>34</v>
      </c>
      <c r="B186" s="457"/>
      <c r="C186" s="458"/>
      <c r="D186" s="331">
        <f>SUM(B181:C185)</f>
        <v>10</v>
      </c>
    </row>
    <row r="187" spans="1:7" x14ac:dyDescent="0.3">
      <c r="A187" s="454" t="s">
        <v>251</v>
      </c>
      <c r="B187" s="457"/>
      <c r="C187" s="458"/>
      <c r="D187" s="332">
        <f>D186/(COUNT(B181:C185)*2)</f>
        <v>1</v>
      </c>
    </row>
    <row r="188" spans="1:7" x14ac:dyDescent="0.3">
      <c r="A188" s="8"/>
      <c r="B188" s="9"/>
      <c r="C188" s="9"/>
      <c r="D188" s="10"/>
    </row>
    <row r="189" spans="1:7" ht="19.5" x14ac:dyDescent="0.4">
      <c r="A189" s="462" t="s">
        <v>177</v>
      </c>
      <c r="B189" s="463"/>
      <c r="C189" s="463"/>
      <c r="D189" s="463"/>
      <c r="E189" s="463"/>
      <c r="F189" s="463"/>
    </row>
    <row r="190" spans="1:7" x14ac:dyDescent="0.3">
      <c r="A190" s="16" t="s">
        <v>308</v>
      </c>
      <c r="B190" s="42">
        <v>2</v>
      </c>
      <c r="C190" s="42"/>
      <c r="D190" s="43"/>
      <c r="E190" s="43"/>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4" t="s">
        <v>34</v>
      </c>
      <c r="B194" s="457"/>
      <c r="C194" s="458"/>
      <c r="D194" s="335">
        <f>SUM(B190:C193)</f>
        <v>4</v>
      </c>
    </row>
    <row r="195" spans="1:6" x14ac:dyDescent="0.3">
      <c r="A195" s="454" t="s">
        <v>251</v>
      </c>
      <c r="B195" s="457"/>
      <c r="C195" s="458"/>
      <c r="D195" s="332">
        <f>D194/(COUNT(B190:C193)*2)</f>
        <v>1</v>
      </c>
    </row>
    <row r="197" spans="1:6" ht="18" x14ac:dyDescent="0.35">
      <c r="A197" s="26" t="s">
        <v>422</v>
      </c>
      <c r="B197" s="25"/>
      <c r="C197" s="25"/>
      <c r="D197" s="75">
        <v>0.7</v>
      </c>
      <c r="E197" s="72"/>
      <c r="F197" s="73"/>
    </row>
    <row r="198" spans="1:6" ht="22.5" x14ac:dyDescent="0.3">
      <c r="A198" s="321" t="s">
        <v>423</v>
      </c>
      <c r="B198" s="322"/>
      <c r="C198" s="323"/>
      <c r="D198" s="324">
        <f>SUM(D194,D186,D177,D169,D161,D63,D52,D33,D22,D118,D149,D133,D102,D84,D42)</f>
        <v>56</v>
      </c>
    </row>
    <row r="199" spans="1:6" ht="22.5" x14ac:dyDescent="0.3">
      <c r="A199" s="321" t="s">
        <v>276</v>
      </c>
      <c r="B199" s="322"/>
      <c r="C199" s="323"/>
      <c r="D199" s="325">
        <f>D198/(COUNT(B190:C193,B181:C185,B173:C176,B165:C168,B153:C160,B56:C62,B46:C51,B26:C32,B17:C21,B107:C117,B137:C148,B122:C132,B88:C101,B67:C83,B37:C41)*2)</f>
        <v>0.71794871794871795</v>
      </c>
    </row>
  </sheetData>
  <sheetProtection algorithmName="SHA-512" hashValue="q1nVHJFWDdS/zvDb3M4jBNFEODNKsKC203OpVq/wDfThJkvGmAjWMg6O1HJQagQkcq4oikUCZCML6gsBSusukQ==" saltValue="fvyHeTfnLNqKKGuIRPByEg=="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88" zoomScale="60" zoomScaleNormal="100" workbookViewId="0">
      <selection activeCell="D596" sqref="D59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Nafta</v>
      </c>
      <c r="B8" s="382"/>
      <c r="C8" s="382"/>
      <c r="D8" s="382"/>
      <c r="E8" s="382"/>
      <c r="F8" s="382"/>
      <c r="G8" s="82"/>
    </row>
    <row r="9" spans="1:7" ht="22.5" x14ac:dyDescent="0.45">
      <c r="A9" s="278" t="s">
        <v>39</v>
      </c>
      <c r="B9" s="383" t="s">
        <v>476</v>
      </c>
      <c r="C9" s="383"/>
      <c r="D9" s="383"/>
      <c r="E9" s="383"/>
      <c r="F9" s="383"/>
      <c r="G9" s="82"/>
    </row>
    <row r="10" spans="1:7" ht="22.5" x14ac:dyDescent="0.45">
      <c r="A10" s="279" t="s">
        <v>41</v>
      </c>
      <c r="B10" s="384" t="s">
        <v>513</v>
      </c>
      <c r="C10" s="384"/>
      <c r="D10" s="384"/>
      <c r="E10" s="384"/>
      <c r="F10" s="384"/>
      <c r="G10" s="82"/>
    </row>
    <row r="11" spans="1:7" ht="22.5" x14ac:dyDescent="0.45">
      <c r="A11" s="278" t="s">
        <v>40</v>
      </c>
      <c r="B11" s="379">
        <v>43758</v>
      </c>
      <c r="C11" s="379"/>
      <c r="D11" s="379"/>
      <c r="E11" s="379"/>
      <c r="F11" s="379"/>
      <c r="G11" s="82"/>
    </row>
    <row r="12" spans="1:7" ht="22.5" x14ac:dyDescent="0.45">
      <c r="A12" s="278" t="s">
        <v>200</v>
      </c>
      <c r="B12" s="385">
        <f>D730</f>
        <v>0.76842105263157889</v>
      </c>
      <c r="C12" s="385"/>
      <c r="D12" s="385"/>
      <c r="E12" s="385"/>
      <c r="F12" s="385"/>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43758</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42" x14ac:dyDescent="0.4">
      <c r="A21" s="88" t="s">
        <v>9</v>
      </c>
      <c r="B21" s="89">
        <v>1</v>
      </c>
      <c r="C21" s="89"/>
      <c r="D21" s="90" t="s">
        <v>514</v>
      </c>
      <c r="E21" s="91" t="s">
        <v>515</v>
      </c>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7</v>
      </c>
      <c r="E26" s="79"/>
      <c r="F26" s="83"/>
      <c r="G26" s="83"/>
    </row>
    <row r="27" spans="1:8" ht="21" x14ac:dyDescent="0.4">
      <c r="A27" s="284" t="s">
        <v>33</v>
      </c>
      <c r="B27" s="285"/>
      <c r="C27" s="286"/>
      <c r="D27" s="287">
        <f>D26/(COUNT(B21:C25)*2)</f>
        <v>0.875</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50.25" customHeight="1" x14ac:dyDescent="0.4">
      <c r="A33" s="88" t="s">
        <v>47</v>
      </c>
      <c r="B33" s="89">
        <v>1</v>
      </c>
      <c r="C33" s="89"/>
      <c r="D33" s="96" t="s">
        <v>532</v>
      </c>
      <c r="E33" s="117" t="s">
        <v>533</v>
      </c>
      <c r="F33" s="90"/>
      <c r="G33" s="83"/>
    </row>
    <row r="34" spans="1:7" ht="138.75" customHeight="1" x14ac:dyDescent="0.4">
      <c r="A34" s="97" t="s">
        <v>432</v>
      </c>
      <c r="B34" s="89">
        <v>2</v>
      </c>
      <c r="C34" s="98" t="str">
        <f>IF(B34=0, -5, "0")</f>
        <v>0</v>
      </c>
      <c r="D34" s="96" t="s">
        <v>539</v>
      </c>
      <c r="E34" s="117" t="s">
        <v>540</v>
      </c>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67.5" customHeight="1" x14ac:dyDescent="0.4">
      <c r="A41" s="88" t="s">
        <v>312</v>
      </c>
      <c r="B41" s="89">
        <v>1</v>
      </c>
      <c r="C41" s="89"/>
      <c r="D41" s="90" t="s">
        <v>544</v>
      </c>
      <c r="E41" s="90" t="s">
        <v>548</v>
      </c>
      <c r="F41" s="90"/>
      <c r="G41" s="83"/>
    </row>
    <row r="42" spans="1:7" ht="24.75" customHeight="1" x14ac:dyDescent="0.4">
      <c r="A42" s="92" t="s">
        <v>406</v>
      </c>
      <c r="B42" s="89">
        <v>2</v>
      </c>
      <c r="C42" s="89"/>
      <c r="D42" s="90"/>
      <c r="E42" s="91"/>
      <c r="F42" s="90"/>
      <c r="G42" s="83"/>
    </row>
    <row r="43" spans="1:7" ht="21" x14ac:dyDescent="0.4">
      <c r="A43" s="88" t="s">
        <v>422</v>
      </c>
      <c r="B43" s="274">
        <f>IF(D43=1, 2, IF(AND(D43&lt;1,D43&gt;0), 1, IF(D43=0,"0","NA")))</f>
        <v>2</v>
      </c>
      <c r="C43" s="89"/>
      <c r="D43" s="271">
        <f>IFERROR(E43/F43,"N.A")</f>
        <v>1</v>
      </c>
      <c r="E43" s="103">
        <f>COUNTIF('A1 Exploitation'!F21:F42,"ok")</f>
        <v>5</v>
      </c>
      <c r="F43" s="272">
        <f>COUNTA('A1 Exploitation'!F21:F42)</f>
        <v>5</v>
      </c>
      <c r="G43" s="83"/>
    </row>
    <row r="44" spans="1:7" ht="21" x14ac:dyDescent="0.4">
      <c r="A44" s="288" t="s">
        <v>34</v>
      </c>
      <c r="B44" s="288"/>
      <c r="C44" s="288"/>
      <c r="D44" s="288">
        <f>SUM(B30:C37,B39:C43)</f>
        <v>24</v>
      </c>
      <c r="E44" s="79"/>
      <c r="F44" s="83"/>
      <c r="G44" s="83"/>
    </row>
    <row r="45" spans="1:7" ht="21" x14ac:dyDescent="0.4">
      <c r="A45" s="284" t="s">
        <v>33</v>
      </c>
      <c r="B45" s="285"/>
      <c r="C45" s="286"/>
      <c r="D45" s="287">
        <f>D44/(COUNT(B30:C37,B39:C43)*2)</f>
        <v>0.92307692307692313</v>
      </c>
      <c r="E45" s="79"/>
      <c r="F45" s="83"/>
      <c r="G45" s="83"/>
    </row>
    <row r="46" spans="1:7" ht="21" x14ac:dyDescent="0.4">
      <c r="A46" s="93"/>
      <c r="B46" s="83"/>
      <c r="C46" s="83"/>
      <c r="D46" s="83"/>
      <c r="E46" s="79"/>
      <c r="F46" s="83"/>
      <c r="G46" s="83"/>
    </row>
    <row r="47" spans="1:7" ht="22.5" x14ac:dyDescent="0.45">
      <c r="A47" s="301" t="s">
        <v>36</v>
      </c>
      <c r="B47" s="302"/>
      <c r="C47" s="303"/>
      <c r="D47" s="304">
        <f>SUM(D44,D26)</f>
        <v>31</v>
      </c>
      <c r="E47" s="79"/>
      <c r="F47" s="83"/>
      <c r="G47" s="83"/>
    </row>
    <row r="48" spans="1:7" ht="22.5" x14ac:dyDescent="0.45">
      <c r="A48" s="301" t="s">
        <v>168</v>
      </c>
      <c r="B48" s="302"/>
      <c r="C48" s="303"/>
      <c r="D48" s="305">
        <f>D47/(COUNT(B30:C37,B21:C25,B39:C43)*2)</f>
        <v>0.91176470588235292</v>
      </c>
      <c r="E48" s="79"/>
      <c r="F48" s="83"/>
      <c r="G48" s="83"/>
    </row>
    <row r="49" spans="1:7" ht="21" x14ac:dyDescent="0.3">
      <c r="A49" s="389"/>
      <c r="B49" s="389"/>
      <c r="C49" s="389"/>
      <c r="D49" s="389"/>
      <c r="E49" s="389"/>
      <c r="F49" s="389"/>
      <c r="G49" s="389"/>
    </row>
    <row r="50" spans="1:7" ht="22.5" x14ac:dyDescent="0.45">
      <c r="A50" s="281" t="s">
        <v>107</v>
      </c>
      <c r="B50" s="281"/>
      <c r="C50" s="281"/>
      <c r="D50" s="281"/>
      <c r="E50" s="281"/>
      <c r="F50" s="281"/>
      <c r="G50" s="83"/>
    </row>
    <row r="51" spans="1:7" ht="21" x14ac:dyDescent="0.4">
      <c r="A51" s="105">
        <f>B11</f>
        <v>43758</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6"/>
      <c r="B64" s="437"/>
      <c r="C64" s="437"/>
      <c r="D64" s="437"/>
      <c r="E64" s="437"/>
      <c r="F64" s="437"/>
      <c r="G64" s="437"/>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7"/>
      <c r="B83" s="387"/>
      <c r="C83" s="387"/>
      <c r="D83" s="387"/>
      <c r="E83" s="387"/>
      <c r="F83" s="387"/>
      <c r="G83" s="387"/>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27" customHeight="1"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0"/>
      <c r="B103" s="438"/>
      <c r="C103" s="438"/>
      <c r="D103" s="438"/>
      <c r="E103" s="438"/>
      <c r="F103" s="444"/>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0"/>
      <c r="B111" s="438"/>
      <c r="C111" s="438"/>
      <c r="D111" s="438"/>
      <c r="E111" s="438"/>
      <c r="F111" s="444"/>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8"/>
      <c r="B120" s="438"/>
      <c r="C120" s="438"/>
      <c r="D120" s="438"/>
      <c r="E120" s="438"/>
      <c r="F120" s="438"/>
      <c r="G120" s="83"/>
    </row>
    <row r="121" spans="1:7" ht="22.5" x14ac:dyDescent="0.4">
      <c r="A121" s="374" t="s">
        <v>310</v>
      </c>
      <c r="B121" s="374"/>
      <c r="C121" s="374"/>
      <c r="D121" s="374"/>
      <c r="E121" s="374"/>
      <c r="F121" s="374"/>
      <c r="G121" s="83"/>
    </row>
    <row r="122" spans="1:7" ht="21" x14ac:dyDescent="0.4">
      <c r="A122" s="125" t="s">
        <v>328</v>
      </c>
      <c r="B122" s="211" t="s">
        <v>30</v>
      </c>
      <c r="C122" s="126"/>
      <c r="D122" s="127"/>
      <c r="E122" s="213"/>
      <c r="F122" s="178"/>
      <c r="G122" s="83"/>
    </row>
    <row r="123" spans="1:7" ht="21" x14ac:dyDescent="0.4">
      <c r="A123" s="125" t="s">
        <v>302</v>
      </c>
      <c r="B123" s="211" t="s">
        <v>30</v>
      </c>
      <c r="C123" s="126"/>
      <c r="D123" s="127"/>
      <c r="E123" s="91"/>
      <c r="F123" s="178"/>
      <c r="G123" s="83"/>
    </row>
    <row r="124" spans="1:7" ht="21" x14ac:dyDescent="0.4">
      <c r="A124" s="92" t="s">
        <v>375</v>
      </c>
      <c r="B124" s="211" t="s">
        <v>30</v>
      </c>
      <c r="C124" s="113"/>
      <c r="D124" s="120"/>
      <c r="E124" s="91"/>
      <c r="F124" s="178"/>
      <c r="G124" s="83"/>
    </row>
    <row r="125" spans="1:7" ht="2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2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9"/>
      <c r="B132" s="439"/>
      <c r="C132" s="439"/>
      <c r="D132" s="439"/>
      <c r="E132" s="439"/>
      <c r="F132" s="439"/>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f>B11</f>
        <v>43758</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9" t="s">
        <v>349</v>
      </c>
      <c r="B147" s="409"/>
      <c r="C147" s="409"/>
      <c r="D147" s="409"/>
      <c r="E147" s="409"/>
      <c r="F147" s="409"/>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0"/>
      <c r="B165" s="438"/>
      <c r="C165" s="438"/>
      <c r="D165" s="438"/>
      <c r="E165" s="438"/>
      <c r="F165" s="438"/>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1"/>
      <c r="B176" s="442"/>
      <c r="C176" s="442"/>
      <c r="D176" s="442"/>
      <c r="E176" s="442"/>
      <c r="F176" s="442"/>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2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10"/>
      <c r="C186" s="411"/>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3"/>
      <c r="B188" s="443"/>
      <c r="C188" s="443"/>
      <c r="D188" s="443"/>
      <c r="E188" s="443"/>
      <c r="F188" s="443"/>
      <c r="G188" s="83"/>
    </row>
    <row r="189" spans="1:7" ht="22.5" x14ac:dyDescent="0.45">
      <c r="A189" s="281" t="s">
        <v>100</v>
      </c>
      <c r="B189" s="281"/>
      <c r="C189" s="281"/>
      <c r="D189" s="281"/>
      <c r="E189" s="281"/>
      <c r="F189" s="281"/>
      <c r="G189" s="83"/>
    </row>
    <row r="190" spans="1:7" ht="21" x14ac:dyDescent="0.4">
      <c r="A190" s="105">
        <f>B11</f>
        <v>43758</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9"/>
      <c r="B205" s="389"/>
      <c r="C205" s="389"/>
      <c r="D205" s="389"/>
      <c r="E205" s="389"/>
      <c r="F205" s="389"/>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341" t="s">
        <v>336</v>
      </c>
      <c r="B213" s="89" t="s">
        <v>30</v>
      </c>
      <c r="C213" s="113"/>
      <c r="D213" s="131"/>
      <c r="E213" s="91"/>
      <c r="F213" s="90"/>
      <c r="G213" s="83"/>
    </row>
    <row r="214" spans="1:7" ht="21" x14ac:dyDescent="0.4">
      <c r="A214" s="34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9"/>
      <c r="B229" s="389"/>
      <c r="C229" s="389"/>
      <c r="D229" s="389"/>
      <c r="E229" s="389"/>
      <c r="F229" s="389"/>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2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9"/>
      <c r="B250" s="389"/>
      <c r="C250" s="389"/>
      <c r="D250" s="389"/>
      <c r="E250" s="389"/>
      <c r="F250" s="389"/>
      <c r="G250" s="83"/>
    </row>
    <row r="251" spans="1:7" ht="22.5" x14ac:dyDescent="0.45">
      <c r="A251" s="281" t="s">
        <v>101</v>
      </c>
      <c r="B251" s="281"/>
      <c r="C251" s="281"/>
      <c r="D251" s="281"/>
      <c r="E251" s="281"/>
      <c r="F251" s="281"/>
      <c r="G251" s="83"/>
    </row>
    <row r="252" spans="1:7" ht="21" x14ac:dyDescent="0.4">
      <c r="A252" s="105">
        <f>B11</f>
        <v>43758</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4"/>
      <c r="B290" s="414"/>
      <c r="C290" s="414"/>
      <c r="D290" s="414"/>
      <c r="E290" s="414"/>
      <c r="F290" s="414"/>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21" x14ac:dyDescent="0.4">
      <c r="A293" s="88" t="s">
        <v>302</v>
      </c>
      <c r="B293" s="89" t="s">
        <v>30</v>
      </c>
      <c r="C293" s="89"/>
      <c r="D293" s="90"/>
      <c r="E293" s="91"/>
      <c r="F293" s="90"/>
      <c r="G293" s="83"/>
    </row>
    <row r="294" spans="1:7" ht="2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2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43758</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46.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1"/>
      <c r="B357" s="391"/>
      <c r="C357" s="391"/>
      <c r="D357" s="391"/>
      <c r="E357" s="391"/>
      <c r="F357" s="391"/>
      <c r="G357" s="391"/>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43758</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6"/>
      <c r="B415" s="387"/>
      <c r="C415" s="387"/>
      <c r="D415" s="387"/>
      <c r="E415" s="387"/>
      <c r="F415" s="387"/>
      <c r="G415" s="387"/>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2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43758</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2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43758</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400" t="s">
        <v>52</v>
      </c>
      <c r="B483" s="400"/>
      <c r="C483" s="400"/>
      <c r="D483" s="400"/>
      <c r="E483" s="400"/>
      <c r="F483" s="40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1" t="s">
        <v>463</v>
      </c>
      <c r="B491" s="422"/>
      <c r="C491" s="422"/>
      <c r="D491" s="422"/>
      <c r="E491" s="422"/>
      <c r="F491" s="422"/>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3" t="s">
        <v>23</v>
      </c>
      <c r="B505" s="394"/>
      <c r="C505" s="394"/>
      <c r="D505" s="394"/>
      <c r="E505" s="394"/>
      <c r="F505" s="395"/>
      <c r="G505" s="83"/>
    </row>
    <row r="506" spans="1:7" ht="21" x14ac:dyDescent="0.4">
      <c r="A506" s="139" t="s">
        <v>80</v>
      </c>
      <c r="B506" s="89" t="s">
        <v>30</v>
      </c>
      <c r="C506" s="190"/>
      <c r="D506" s="190"/>
      <c r="E506" s="190"/>
      <c r="F506" s="90"/>
      <c r="G506" s="83"/>
    </row>
    <row r="507" spans="1:7" ht="21" x14ac:dyDescent="0.4">
      <c r="A507" s="139" t="s">
        <v>106</v>
      </c>
      <c r="B507" s="89" t="s">
        <v>30</v>
      </c>
      <c r="C507" s="190"/>
      <c r="D507" s="190"/>
      <c r="E507" s="190"/>
      <c r="F507" s="90"/>
      <c r="G507" s="83"/>
    </row>
    <row r="508" spans="1:7" ht="21" x14ac:dyDescent="0.4">
      <c r="A508" s="139" t="s">
        <v>365</v>
      </c>
      <c r="B508" s="89" t="s">
        <v>30</v>
      </c>
      <c r="C508" s="190"/>
      <c r="D508" s="190"/>
      <c r="E508" s="190"/>
      <c r="F508" s="90"/>
      <c r="G508" s="83"/>
    </row>
    <row r="509" spans="1:7" ht="22.5" x14ac:dyDescent="0.45">
      <c r="A509" s="269" t="s">
        <v>50</v>
      </c>
      <c r="B509" s="89" t="s">
        <v>30</v>
      </c>
      <c r="C509" s="99" t="str">
        <f>IF(B509=0, -10, IF(B509=1, -5, "0"))</f>
        <v>0</v>
      </c>
      <c r="D509" s="190"/>
      <c r="E509" s="190"/>
      <c r="F509" s="90"/>
      <c r="G509" s="83"/>
    </row>
    <row r="510" spans="1:7" ht="22.5" x14ac:dyDescent="0.45">
      <c r="A510" s="269" t="s">
        <v>378</v>
      </c>
      <c r="B510" s="89" t="s">
        <v>30</v>
      </c>
      <c r="C510" s="99" t="str">
        <f>IF(B510=0, -10, "0")</f>
        <v>0</v>
      </c>
      <c r="D510" s="190"/>
      <c r="E510" s="190"/>
      <c r="F510" s="90"/>
      <c r="G510" s="83"/>
    </row>
    <row r="511" spans="1:7" ht="2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21" x14ac:dyDescent="0.4">
      <c r="A513" s="193" t="s">
        <v>63</v>
      </c>
      <c r="B513" s="89" t="s">
        <v>30</v>
      </c>
      <c r="C513" s="98" t="str">
        <f>IF(B513=0, -2, "0")</f>
        <v>0</v>
      </c>
      <c r="D513" s="190"/>
      <c r="E513" s="190"/>
      <c r="F513" s="90"/>
      <c r="G513" s="83"/>
    </row>
    <row r="514" spans="1:7" ht="21" x14ac:dyDescent="0.4">
      <c r="A514" s="193" t="s">
        <v>330</v>
      </c>
      <c r="B514" s="89" t="s">
        <v>30</v>
      </c>
      <c r="C514" s="98" t="str">
        <f>IF(B514=0, -2, "0")</f>
        <v>0</v>
      </c>
      <c r="D514" s="190"/>
      <c r="E514" s="190"/>
      <c r="F514" s="90"/>
      <c r="G514" s="83"/>
    </row>
    <row r="515" spans="1:7" ht="2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8"/>
      <c r="B517" s="388"/>
      <c r="C517" s="388"/>
      <c r="D517" s="388"/>
      <c r="E517" s="388"/>
      <c r="F517" s="388"/>
      <c r="G517" s="388"/>
    </row>
    <row r="518" spans="1:7" ht="26.25" customHeight="1" x14ac:dyDescent="0.5">
      <c r="A518" s="244" t="s">
        <v>310</v>
      </c>
      <c r="B518" s="392"/>
      <c r="C518" s="392"/>
      <c r="D518" s="392"/>
      <c r="E518" s="392"/>
      <c r="F518" s="392"/>
      <c r="G518" s="83"/>
    </row>
    <row r="519" spans="1:7" ht="21" x14ac:dyDescent="0.4">
      <c r="A519" s="139" t="s">
        <v>347</v>
      </c>
      <c r="B519" s="89" t="s">
        <v>30</v>
      </c>
      <c r="C519" s="191"/>
      <c r="D519" s="190"/>
      <c r="E519" s="190"/>
      <c r="F519" s="90"/>
      <c r="G519" s="83"/>
    </row>
    <row r="520" spans="1:7" ht="21" x14ac:dyDescent="0.4">
      <c r="A520" s="139" t="s">
        <v>368</v>
      </c>
      <c r="B520" s="89" t="s">
        <v>30</v>
      </c>
      <c r="C520" s="191"/>
      <c r="D520" s="190"/>
      <c r="E520" s="190"/>
      <c r="F520" s="90"/>
      <c r="G520" s="83"/>
    </row>
    <row r="521" spans="1:7" ht="21" x14ac:dyDescent="0.4">
      <c r="A521" s="139" t="s">
        <v>332</v>
      </c>
      <c r="B521" s="89" t="s">
        <v>30</v>
      </c>
      <c r="C521" s="191"/>
      <c r="D521" s="190"/>
      <c r="E521" s="190"/>
      <c r="F521" s="90"/>
      <c r="G521" s="83"/>
    </row>
    <row r="522" spans="1:7" ht="22.5"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2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43758</v>
      </c>
      <c r="B531" s="83"/>
      <c r="C531" s="83"/>
      <c r="D531" s="95"/>
      <c r="E531" s="95"/>
      <c r="F531" s="95"/>
      <c r="G531" s="83"/>
    </row>
    <row r="532" spans="1:7" ht="21" x14ac:dyDescent="0.4">
      <c r="A532" s="396" t="s">
        <v>28</v>
      </c>
      <c r="B532" s="398" t="s">
        <v>29</v>
      </c>
      <c r="C532" s="399"/>
      <c r="D532" s="361" t="s">
        <v>42</v>
      </c>
      <c r="E532" s="362" t="s">
        <v>266</v>
      </c>
      <c r="F532" s="362" t="s">
        <v>301</v>
      </c>
      <c r="G532" s="83"/>
    </row>
    <row r="533" spans="1:7" ht="21" x14ac:dyDescent="0.4">
      <c r="A533" s="397"/>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9"/>
      <c r="B544" s="389"/>
      <c r="C544" s="389"/>
      <c r="D544" s="389"/>
      <c r="E544" s="389"/>
      <c r="F544" s="389"/>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28.5" customHeight="1"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42"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0"/>
      <c r="B556" s="391"/>
      <c r="C556" s="391"/>
      <c r="D556" s="391"/>
      <c r="E556" s="391"/>
      <c r="F556" s="391"/>
      <c r="G556" s="391"/>
    </row>
    <row r="557" spans="1:7" ht="35.25" customHeight="1" x14ac:dyDescent="0.4">
      <c r="A557" s="246" t="s">
        <v>310</v>
      </c>
      <c r="B557" s="222"/>
      <c r="C557" s="426"/>
      <c r="D557" s="426"/>
      <c r="E557" s="426"/>
      <c r="F557" s="427"/>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2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12" t="s">
        <v>34</v>
      </c>
      <c r="B566" s="412"/>
      <c r="C566" s="413"/>
      <c r="D566" s="296">
        <f>SUM(B558:C565,B546:C555)</f>
        <v>0</v>
      </c>
      <c r="E566" s="79"/>
      <c r="F566" s="83"/>
      <c r="G566" s="83"/>
    </row>
    <row r="567" spans="1:7" ht="21" x14ac:dyDescent="0.4">
      <c r="A567" s="412" t="s">
        <v>33</v>
      </c>
      <c r="B567" s="412"/>
      <c r="C567" s="412"/>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9"/>
      <c r="B572" s="389"/>
      <c r="C572" s="389"/>
      <c r="D572" s="389"/>
      <c r="E572" s="389"/>
      <c r="F572" s="389"/>
      <c r="G572" s="83"/>
    </row>
    <row r="573" spans="1:7" ht="22.5" x14ac:dyDescent="0.45">
      <c r="A573" s="352" t="s">
        <v>19</v>
      </c>
      <c r="B573" s="352"/>
      <c r="C573" s="352"/>
      <c r="D573" s="352"/>
      <c r="E573" s="352"/>
      <c r="F573" s="352"/>
      <c r="G573" s="83"/>
    </row>
    <row r="574" spans="1:7" ht="22.5" x14ac:dyDescent="0.4">
      <c r="A574" s="169">
        <f>B11</f>
        <v>43758</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5" t="s">
        <v>10</v>
      </c>
      <c r="B578" s="416"/>
      <c r="C578" s="416"/>
      <c r="D578" s="416"/>
      <c r="E578" s="416"/>
      <c r="F578" s="417"/>
      <c r="G578" s="83"/>
    </row>
    <row r="579" spans="1:7" ht="84" x14ac:dyDescent="0.4">
      <c r="A579" s="88" t="s">
        <v>86</v>
      </c>
      <c r="B579" s="89">
        <v>1</v>
      </c>
      <c r="C579" s="89"/>
      <c r="D579" s="90" t="s">
        <v>527</v>
      </c>
      <c r="E579" s="117" t="s">
        <v>526</v>
      </c>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105" x14ac:dyDescent="0.4">
      <c r="A587" s="88" t="s">
        <v>219</v>
      </c>
      <c r="B587" s="89">
        <v>0</v>
      </c>
      <c r="C587" s="89"/>
      <c r="D587" s="90" t="s">
        <v>520</v>
      </c>
      <c r="E587" s="90" t="s">
        <v>521</v>
      </c>
      <c r="F587" s="90"/>
      <c r="G587" s="83"/>
    </row>
    <row r="588" spans="1:7" ht="21" x14ac:dyDescent="0.4">
      <c r="A588" s="412" t="s">
        <v>34</v>
      </c>
      <c r="B588" s="412"/>
      <c r="C588" s="413"/>
      <c r="D588" s="296">
        <f>SUM(B579:C587)</f>
        <v>15</v>
      </c>
      <c r="E588" s="79"/>
      <c r="F588" s="83"/>
      <c r="G588" s="83"/>
    </row>
    <row r="589" spans="1:7" ht="21" x14ac:dyDescent="0.4">
      <c r="A589" s="412" t="s">
        <v>33</v>
      </c>
      <c r="B589" s="412"/>
      <c r="C589" s="412"/>
      <c r="D589" s="295">
        <f>D588/(COUNT(B579:C587)*2)</f>
        <v>0.83333333333333337</v>
      </c>
      <c r="E589" s="79"/>
      <c r="F589" s="83"/>
      <c r="G589" s="83"/>
    </row>
    <row r="590" spans="1:7" ht="21" x14ac:dyDescent="0.4">
      <c r="A590" s="255"/>
      <c r="B590" s="256"/>
      <c r="C590" s="256"/>
      <c r="D590" s="257"/>
      <c r="E590" s="79"/>
      <c r="F590" s="83"/>
      <c r="G590" s="83"/>
    </row>
    <row r="591" spans="1:7" ht="39.75" customHeight="1" x14ac:dyDescent="0.4">
      <c r="A591" s="418" t="s">
        <v>23</v>
      </c>
      <c r="B591" s="419"/>
      <c r="C591" s="419"/>
      <c r="D591" s="419"/>
      <c r="E591" s="419"/>
      <c r="F591" s="420"/>
      <c r="G591" s="83"/>
    </row>
    <row r="592" spans="1:7" ht="21" x14ac:dyDescent="0.4">
      <c r="A592" s="88" t="s">
        <v>87</v>
      </c>
      <c r="B592" s="89">
        <v>2</v>
      </c>
      <c r="C592" s="89"/>
      <c r="D592" s="90"/>
      <c r="E592" s="91"/>
      <c r="F592" s="90"/>
      <c r="G592" s="83"/>
    </row>
    <row r="593" spans="1:7" ht="63.75" customHeight="1" x14ac:dyDescent="0.45">
      <c r="A593" s="155" t="s">
        <v>7</v>
      </c>
      <c r="B593" s="89">
        <v>1</v>
      </c>
      <c r="C593" s="99">
        <f>IF(B593=0, -10, IF(B593=1, -5, "0"))</f>
        <v>-5</v>
      </c>
      <c r="D593" s="117" t="s">
        <v>522</v>
      </c>
      <c r="E593" s="90" t="s">
        <v>523</v>
      </c>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05.5" customHeight="1" x14ac:dyDescent="0.4">
      <c r="A596" s="265" t="s">
        <v>88</v>
      </c>
      <c r="B596" s="89">
        <v>0</v>
      </c>
      <c r="C596" s="116">
        <f>IF(B596=0, -5, "0")</f>
        <v>-5</v>
      </c>
      <c r="D596" s="181" t="s">
        <v>524</v>
      </c>
      <c r="E596" s="181" t="s">
        <v>525</v>
      </c>
      <c r="F596" s="90"/>
      <c r="G596" s="83"/>
    </row>
    <row r="597" spans="1:7" ht="63" customHeight="1" x14ac:dyDescent="0.4">
      <c r="A597" s="88" t="s">
        <v>150</v>
      </c>
      <c r="B597" s="89">
        <v>1</v>
      </c>
      <c r="C597" s="89"/>
      <c r="D597" s="117" t="s">
        <v>545</v>
      </c>
      <c r="E597" s="90" t="s">
        <v>549</v>
      </c>
      <c r="F597" s="90"/>
      <c r="G597" s="83"/>
    </row>
    <row r="598" spans="1:7" s="275" customFormat="1" ht="39.75" customHeight="1" x14ac:dyDescent="0.3">
      <c r="A598" s="353" t="s">
        <v>383</v>
      </c>
      <c r="B598" s="354"/>
      <c r="C598" s="354"/>
      <c r="D598" s="354"/>
      <c r="E598" s="354"/>
      <c r="F598" s="354"/>
      <c r="G598" s="354"/>
    </row>
    <row r="599" spans="1:7" ht="2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2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21" x14ac:dyDescent="0.4">
      <c r="A605" s="109" t="s">
        <v>447</v>
      </c>
      <c r="B605" s="89">
        <f>IF(D605=1, 2, IF(AND(D605&lt;1,D605&gt;0), 1, IF(D605=0,"0","NA")))</f>
        <v>1</v>
      </c>
      <c r="C605" s="89"/>
      <c r="D605" s="271">
        <f>IFERROR(E605/F605,"N.A")</f>
        <v>0.8</v>
      </c>
      <c r="E605" s="91">
        <f>COUNTIF('A1 Exploitation'!F579:F604,"ok")</f>
        <v>4</v>
      </c>
      <c r="F605" s="90">
        <f>COUNTA('A1 Exploitation'!F579:F604)</f>
        <v>5</v>
      </c>
      <c r="G605" s="83"/>
    </row>
    <row r="606" spans="1:7" ht="21" x14ac:dyDescent="0.4">
      <c r="A606" s="412" t="s">
        <v>34</v>
      </c>
      <c r="B606" s="412"/>
      <c r="C606" s="413"/>
      <c r="D606" s="296">
        <f>SUM(B592:C605)</f>
        <v>9</v>
      </c>
      <c r="E606" s="79"/>
      <c r="F606" s="83"/>
      <c r="G606" s="83"/>
    </row>
    <row r="607" spans="1:7" ht="21" x14ac:dyDescent="0.4">
      <c r="A607" s="412" t="s">
        <v>33</v>
      </c>
      <c r="B607" s="412"/>
      <c r="C607" s="412"/>
      <c r="D607" s="295">
        <f>D606/(COUNT(B592:C605)*2)</f>
        <v>0.32142857142857145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24</v>
      </c>
      <c r="E609" s="203"/>
      <c r="F609" s="203"/>
      <c r="G609" s="83"/>
    </row>
    <row r="610" spans="1:7" ht="22.5" x14ac:dyDescent="0.45">
      <c r="A610" s="423" t="s">
        <v>170</v>
      </c>
      <c r="B610" s="424"/>
      <c r="C610" s="425"/>
      <c r="D610" s="305">
        <f>D609/(COUNT(B579:C587,B592:C597,B599:C605)*2)</f>
        <v>0.52173913043478259</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43758</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7"/>
      <c r="D617" s="407"/>
      <c r="E617" s="407"/>
      <c r="F617" s="408"/>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42" x14ac:dyDescent="0.4">
      <c r="A624" s="106" t="s">
        <v>203</v>
      </c>
      <c r="B624" s="89">
        <v>0</v>
      </c>
      <c r="C624" s="89"/>
      <c r="D624" s="88" t="s">
        <v>536</v>
      </c>
      <c r="E624" s="90" t="s">
        <v>537</v>
      </c>
      <c r="F624" s="90"/>
      <c r="G624" s="83"/>
    </row>
    <row r="625" spans="1:7" ht="22.5" customHeight="1" x14ac:dyDescent="0.4">
      <c r="A625" s="193" t="s">
        <v>396</v>
      </c>
      <c r="B625" s="89">
        <v>2</v>
      </c>
      <c r="C625" s="98" t="str">
        <f>IF(B625=0, -2, "0")</f>
        <v>0</v>
      </c>
      <c r="D625" s="204"/>
      <c r="E625" s="91"/>
      <c r="F625" s="90"/>
      <c r="G625" s="83"/>
    </row>
    <row r="626" spans="1:7" ht="126" x14ac:dyDescent="0.4">
      <c r="A626" s="170" t="s">
        <v>457</v>
      </c>
      <c r="B626" s="89">
        <v>0</v>
      </c>
      <c r="C626" s="99">
        <f>IF(B626=0, -10, "0")</f>
        <v>-10</v>
      </c>
      <c r="D626" s="90" t="s">
        <v>541</v>
      </c>
      <c r="E626" s="90" t="s">
        <v>550</v>
      </c>
      <c r="F626" s="90"/>
      <c r="G626" s="83"/>
    </row>
    <row r="627" spans="1:7" ht="21" x14ac:dyDescent="0.4">
      <c r="A627" s="412" t="s">
        <v>34</v>
      </c>
      <c r="B627" s="412"/>
      <c r="C627" s="412"/>
      <c r="D627" s="296">
        <f>SUM(B618:C626)</f>
        <v>4</v>
      </c>
      <c r="E627" s="433"/>
      <c r="F627" s="414"/>
      <c r="G627" s="83"/>
    </row>
    <row r="628" spans="1:7" ht="21" x14ac:dyDescent="0.4">
      <c r="A628" s="412" t="s">
        <v>33</v>
      </c>
      <c r="B628" s="412"/>
      <c r="C628" s="412"/>
      <c r="D628" s="295">
        <f>D627/(COUNT(B618:C626)*2)</f>
        <v>0.2</v>
      </c>
      <c r="E628" s="434"/>
      <c r="F628" s="388"/>
      <c r="G628" s="83"/>
    </row>
    <row r="629" spans="1:7" ht="21" x14ac:dyDescent="0.4">
      <c r="A629" s="104"/>
      <c r="B629" s="83"/>
      <c r="C629" s="432"/>
      <c r="D629" s="432"/>
      <c r="E629" s="432"/>
      <c r="F629" s="432"/>
      <c r="G629" s="83"/>
    </row>
    <row r="630" spans="1:7" ht="18.75" customHeight="1" x14ac:dyDescent="0.4">
      <c r="A630" s="241" t="s">
        <v>23</v>
      </c>
      <c r="B630" s="95"/>
      <c r="C630" s="87"/>
      <c r="D630" s="87"/>
      <c r="E630" s="87"/>
      <c r="F630" s="87"/>
      <c r="G630" s="83"/>
    </row>
    <row r="631" spans="1:7" ht="84" x14ac:dyDescent="0.4">
      <c r="A631" s="88" t="s">
        <v>83</v>
      </c>
      <c r="B631" s="89">
        <v>1</v>
      </c>
      <c r="C631" s="89"/>
      <c r="D631" s="130" t="s">
        <v>542</v>
      </c>
      <c r="E631" s="90" t="s">
        <v>519</v>
      </c>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7" t="s">
        <v>34</v>
      </c>
      <c r="B639" s="368"/>
      <c r="C639" s="369"/>
      <c r="D639" s="289">
        <f>SUM(B631:C638)</f>
        <v>15</v>
      </c>
      <c r="E639" s="216"/>
      <c r="F639" s="216"/>
      <c r="G639" s="214"/>
    </row>
    <row r="640" spans="1:7" ht="22.5" x14ac:dyDescent="0.4">
      <c r="A640" s="284" t="s">
        <v>33</v>
      </c>
      <c r="B640" s="285"/>
      <c r="C640" s="285"/>
      <c r="D640" s="287">
        <f>D639/(COUNT(B631:C638)*2)</f>
        <v>0.9375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7"/>
      <c r="D642" s="407"/>
      <c r="E642" s="407"/>
      <c r="F642" s="408"/>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2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7" t="s">
        <v>34</v>
      </c>
      <c r="B650" s="368"/>
      <c r="C650" s="369"/>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9"/>
      <c r="B652" s="429"/>
      <c r="C652" s="429"/>
      <c r="D652" s="429"/>
      <c r="E652" s="429"/>
      <c r="F652" s="429"/>
      <c r="G652" s="429"/>
    </row>
    <row r="653" spans="1:16382" ht="24.75" x14ac:dyDescent="0.4">
      <c r="A653" s="241" t="s">
        <v>26</v>
      </c>
      <c r="B653" s="407"/>
      <c r="C653" s="407"/>
      <c r="D653" s="407"/>
      <c r="E653" s="407"/>
      <c r="F653" s="408"/>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25.5" customHeight="1"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69" customHeight="1" x14ac:dyDescent="0.4">
      <c r="A660" s="88" t="s">
        <v>150</v>
      </c>
      <c r="B660" s="89">
        <v>1</v>
      </c>
      <c r="C660" s="89"/>
      <c r="D660" s="96" t="s">
        <v>543</v>
      </c>
      <c r="E660" s="117" t="s">
        <v>548</v>
      </c>
      <c r="F660" s="90"/>
      <c r="G660" s="79"/>
    </row>
    <row r="661" spans="1:7" ht="21" x14ac:dyDescent="0.4">
      <c r="A661" s="404" t="s">
        <v>310</v>
      </c>
      <c r="B661" s="405"/>
      <c r="C661" s="405"/>
      <c r="D661" s="405"/>
      <c r="E661" s="405"/>
      <c r="F661" s="406"/>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21" x14ac:dyDescent="0.4">
      <c r="A668" s="88" t="s">
        <v>422</v>
      </c>
      <c r="B668" s="89" t="str">
        <f>IF(D668=1, 2, IF(AND(D668&lt;1,D668&gt;0), 1, IF(D668=0,"0","NA")))</f>
        <v>0</v>
      </c>
      <c r="C668" s="89"/>
      <c r="D668" s="271">
        <f>IFERROR(E668/F668,"N.A")</f>
        <v>0</v>
      </c>
      <c r="E668" s="42">
        <f>COUNTIF('A1 Exploitation'!F618:F667,"ok")</f>
        <v>0</v>
      </c>
      <c r="F668" s="90">
        <f>COUNTA('A1 Exploitation'!F618:F667)</f>
        <v>1</v>
      </c>
      <c r="G668" s="83"/>
    </row>
    <row r="669" spans="1:7" ht="21" x14ac:dyDescent="0.4">
      <c r="A669" s="288" t="s">
        <v>34</v>
      </c>
      <c r="B669" s="288"/>
      <c r="C669" s="288"/>
      <c r="D669" s="288">
        <f>SUM(B654:C668)</f>
        <v>23</v>
      </c>
      <c r="E669" s="79"/>
      <c r="F669" s="83"/>
      <c r="G669" s="83"/>
    </row>
    <row r="670" spans="1:7" ht="21" x14ac:dyDescent="0.4">
      <c r="A670" s="284" t="s">
        <v>33</v>
      </c>
      <c r="B670" s="285"/>
      <c r="C670" s="286"/>
      <c r="D670" s="287">
        <f>D669/(COUNT(B654:C668)*2)</f>
        <v>0.95833333333333337</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56</v>
      </c>
      <c r="E672" s="79"/>
      <c r="F672" s="83"/>
      <c r="G672" s="83"/>
    </row>
    <row r="673" spans="1:7" ht="22.5" x14ac:dyDescent="0.45">
      <c r="A673" s="301" t="s">
        <v>171</v>
      </c>
      <c r="B673" s="311"/>
      <c r="C673" s="312"/>
      <c r="D673" s="305">
        <f>D672/(COUNT(B654:C668,B631:C638,B643:C649,B618:C626)*2)</f>
        <v>0.7567567567567568</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518</v>
      </c>
      <c r="B676" s="352"/>
      <c r="C676" s="352"/>
      <c r="D676" s="352"/>
      <c r="E676" s="352"/>
      <c r="F676" s="352"/>
      <c r="G676" s="83"/>
    </row>
    <row r="677" spans="1:7" ht="21" x14ac:dyDescent="0.4">
      <c r="A677" s="169">
        <f>B11</f>
        <v>43758</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v>2</v>
      </c>
      <c r="C681" s="89"/>
      <c r="D681" s="90"/>
      <c r="E681" s="91"/>
      <c r="F681" s="90"/>
      <c r="G681" s="83"/>
    </row>
    <row r="682" spans="1:7" ht="21" x14ac:dyDescent="0.4">
      <c r="A682" s="88" t="s">
        <v>357</v>
      </c>
      <c r="B682" s="89">
        <v>2</v>
      </c>
      <c r="C682" s="89"/>
      <c r="D682" s="90"/>
      <c r="E682" s="91"/>
      <c r="F682" s="90"/>
      <c r="G682" s="83"/>
    </row>
    <row r="683" spans="1:7" ht="27" customHeight="1" x14ac:dyDescent="0.4">
      <c r="A683" s="88" t="s">
        <v>43</v>
      </c>
      <c r="B683" s="89">
        <v>2</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128.25" customHeight="1" x14ac:dyDescent="0.4">
      <c r="A691" s="163" t="s">
        <v>13</v>
      </c>
      <c r="B691" s="89">
        <v>1</v>
      </c>
      <c r="C691" s="185"/>
      <c r="D691" s="343" t="s">
        <v>528</v>
      </c>
      <c r="E691" s="117" t="s">
        <v>551</v>
      </c>
      <c r="F691" s="90"/>
      <c r="G691" s="83"/>
    </row>
    <row r="692" spans="1:7" ht="21" x14ac:dyDescent="0.4">
      <c r="A692" s="163" t="s">
        <v>179</v>
      </c>
      <c r="B692" s="89" t="s">
        <v>30</v>
      </c>
      <c r="C692" s="185"/>
      <c r="D692" s="176"/>
      <c r="E692" s="91"/>
      <c r="F692" s="90"/>
      <c r="G692" s="83"/>
    </row>
    <row r="693" spans="1:7" ht="2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9"/>
      <c r="E696" s="338"/>
      <c r="F696" s="90"/>
      <c r="G696" s="83"/>
    </row>
    <row r="697" spans="1:7" ht="21" x14ac:dyDescent="0.4">
      <c r="A697" s="177" t="s">
        <v>318</v>
      </c>
      <c r="B697" s="89" t="s">
        <v>30</v>
      </c>
      <c r="C697" s="99"/>
      <c r="D697" s="88"/>
      <c r="E697" s="91"/>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22.5" x14ac:dyDescent="0.45">
      <c r="A700" s="92" t="s">
        <v>422</v>
      </c>
      <c r="B700" s="89">
        <v>2</v>
      </c>
      <c r="C700" s="89"/>
      <c r="D700" s="271">
        <v>1</v>
      </c>
      <c r="E700" s="206"/>
      <c r="F700" s="90">
        <f>COUNTA('A1 Exploitation'!F681:F699)</f>
        <v>2</v>
      </c>
      <c r="G700" s="83"/>
    </row>
    <row r="701" spans="1:7" ht="22.5" x14ac:dyDescent="0.45">
      <c r="A701" s="301" t="s">
        <v>427</v>
      </c>
      <c r="B701" s="311"/>
      <c r="C701" s="312"/>
      <c r="D701" s="304">
        <f>SUM(B681:C700)</f>
        <v>21</v>
      </c>
      <c r="E701" s="79"/>
      <c r="F701" s="83"/>
      <c r="G701" s="83"/>
    </row>
    <row r="702" spans="1:7" ht="22.5" x14ac:dyDescent="0.45">
      <c r="A702" s="301" t="s">
        <v>428</v>
      </c>
      <c r="B702" s="311"/>
      <c r="C702" s="312"/>
      <c r="D702" s="305">
        <f>D701/(COUNT(B681:C700)*2)</f>
        <v>0.95454545454545459</v>
      </c>
      <c r="G702" s="83"/>
    </row>
    <row r="703" spans="1:7" ht="21" x14ac:dyDescent="0.4">
      <c r="A703" s="172"/>
      <c r="B703" s="217"/>
      <c r="C703" s="217"/>
      <c r="G703" s="184"/>
    </row>
    <row r="704" spans="1:7" ht="21" customHeight="1" x14ac:dyDescent="0.4">
      <c r="A704" s="428" t="s">
        <v>459</v>
      </c>
      <c r="B704" s="428"/>
      <c r="C704" s="428"/>
      <c r="D704" s="428"/>
      <c r="E704" s="428"/>
      <c r="F704" s="428"/>
      <c r="G704" s="184"/>
    </row>
    <row r="705" spans="1:7" ht="21" customHeight="1" x14ac:dyDescent="0.4">
      <c r="A705" s="169">
        <f>B11</f>
        <v>43758</v>
      </c>
      <c r="B705" s="83"/>
      <c r="C705" s="83"/>
      <c r="D705" s="183"/>
      <c r="E705" s="183"/>
      <c r="F705" s="183"/>
      <c r="G705" s="184"/>
    </row>
    <row r="706" spans="1:7" ht="21" x14ac:dyDescent="0.4">
      <c r="A706" s="435" t="s">
        <v>28</v>
      </c>
      <c r="B706" s="398" t="s">
        <v>29</v>
      </c>
      <c r="C706" s="398"/>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1" t="s">
        <v>305</v>
      </c>
      <c r="B709" s="402"/>
      <c r="C709" s="402"/>
      <c r="D709" s="402"/>
      <c r="E709" s="402"/>
      <c r="F709" s="403"/>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30"/>
      <c r="C715" s="431"/>
      <c r="D715" s="289">
        <f>SUM(B710:C714)</f>
        <v>10</v>
      </c>
      <c r="E715" s="79"/>
      <c r="F715" s="83"/>
      <c r="G715" s="83"/>
    </row>
    <row r="716" spans="1:7" ht="21" x14ac:dyDescent="0.4">
      <c r="A716" s="284" t="s">
        <v>33</v>
      </c>
      <c r="B716" s="430"/>
      <c r="C716" s="431"/>
      <c r="D716" s="298">
        <f>D715/(COUNT(B710:C714)*2)</f>
        <v>1</v>
      </c>
      <c r="E716" s="79"/>
      <c r="F716" s="83"/>
      <c r="G716" s="83"/>
    </row>
    <row r="717" spans="1:7" ht="21" x14ac:dyDescent="0.4">
      <c r="A717" s="125"/>
      <c r="B717" s="250"/>
      <c r="C717" s="250"/>
      <c r="D717" s="173"/>
      <c r="E717" s="260"/>
      <c r="F717" s="261"/>
      <c r="G717" s="83"/>
    </row>
    <row r="718" spans="1:7" ht="24.75" x14ac:dyDescent="0.4">
      <c r="A718" s="401" t="s">
        <v>306</v>
      </c>
      <c r="B718" s="402"/>
      <c r="C718" s="402"/>
      <c r="D718" s="402"/>
      <c r="E718" s="402"/>
      <c r="F718" s="403"/>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21" x14ac:dyDescent="0.4">
      <c r="A721" s="174" t="s">
        <v>422</v>
      </c>
      <c r="B721" s="89" t="str">
        <f>IF(D721=1, 2, IF(AND(D721&lt;1,D721&gt;0), 1, IF(D721=0,"0","NA")))</f>
        <v>NA</v>
      </c>
      <c r="C721" s="89"/>
      <c r="D721" s="271" t="str">
        <f>IFERROR(E721/F721,"N.A")</f>
        <v>N.A</v>
      </c>
      <c r="E721" s="42">
        <f>COUNTIF('A1 Exploitation'!F710:F720,"ok")</f>
        <v>0</v>
      </c>
      <c r="F721" s="135">
        <f>COUNTA('A1 Exploitation'!F710:F720)</f>
        <v>0</v>
      </c>
    </row>
    <row r="722" spans="1:7" ht="21" x14ac:dyDescent="0.3">
      <c r="A722" s="284" t="s">
        <v>34</v>
      </c>
      <c r="B722" s="284"/>
      <c r="C722" s="288"/>
      <c r="D722" s="299">
        <f>SUM(B719:C721)</f>
        <v>4</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14</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0.7</v>
      </c>
      <c r="E728" s="72"/>
      <c r="F728" s="73"/>
      <c r="G728" s="67"/>
    </row>
    <row r="729" spans="1:7" ht="24.75" x14ac:dyDescent="0.3">
      <c r="A729" s="326" t="s">
        <v>423</v>
      </c>
      <c r="B729" s="322"/>
      <c r="C729" s="323"/>
      <c r="D729" s="327">
        <f>SUM(D725,D701,D672,D609,D569,D526,D475,D428,D370,D303,D248,D186,D130,D47)</f>
        <v>146</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0.76842105263157889</v>
      </c>
      <c r="E730" s="3"/>
      <c r="F730" s="3"/>
    </row>
  </sheetData>
  <sheetProtection algorithmName="SHA-512" hashValue="bupHsB8MZ1foOqvRoVvEi5CRlCth2+cvjlJsNWuFFWy5aYoPFTWy3NxWUA5q1z4nksdBgtfwUjAp+G5QKRff0g==" saltValue="j4U1EJQm81j65XYoyMZdVg=="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45" zoomScale="82" zoomScaleNormal="90" zoomScaleSheetLayoutView="82" workbookViewId="0">
      <selection activeCell="D59" sqref="D5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6"/>
      <c r="E1" s="446"/>
      <c r="F1" s="446"/>
      <c r="G1" s="446"/>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7" t="s">
        <v>46</v>
      </c>
      <c r="B6" s="447"/>
      <c r="C6" s="447"/>
      <c r="D6" s="447"/>
      <c r="E6" s="447"/>
      <c r="F6" s="447"/>
      <c r="G6" s="66"/>
    </row>
    <row r="7" spans="1:7" s="2" customFormat="1" ht="21.75" customHeight="1" x14ac:dyDescent="0.45">
      <c r="A7" s="448" t="str">
        <f>'Page de garde'!D18</f>
        <v>Nafta</v>
      </c>
      <c r="B7" s="448"/>
      <c r="C7" s="448"/>
      <c r="D7" s="448"/>
      <c r="E7" s="448"/>
      <c r="F7" s="448"/>
      <c r="G7" s="66"/>
    </row>
    <row r="8" spans="1:7" s="2" customFormat="1" ht="24" x14ac:dyDescent="0.45">
      <c r="A8" s="329" t="s">
        <v>39</v>
      </c>
      <c r="B8" s="449" t="str">
        <f>'A1 Exploitation'!B9:F9</f>
        <v>Mme Meriam CHOUCHENE</v>
      </c>
      <c r="C8" s="449"/>
      <c r="D8" s="449"/>
      <c r="E8" s="449"/>
      <c r="F8" s="449"/>
      <c r="G8" s="66"/>
    </row>
    <row r="9" spans="1:7" s="2" customFormat="1" ht="24" x14ac:dyDescent="0.45">
      <c r="A9" s="330" t="s">
        <v>41</v>
      </c>
      <c r="B9" s="450" t="str">
        <f>'A1 Exploitation'!B10:F10</f>
        <v>Directeur magasin &amp; chefs rayons</v>
      </c>
      <c r="C9" s="450"/>
      <c r="D9" s="450"/>
      <c r="E9" s="450"/>
      <c r="F9" s="450"/>
      <c r="G9" s="66"/>
    </row>
    <row r="10" spans="1:7" s="2" customFormat="1" ht="24" x14ac:dyDescent="0.45">
      <c r="A10" s="329" t="s">
        <v>40</v>
      </c>
      <c r="B10" s="445">
        <f>'A1 Exploitation'!B11:F11</f>
        <v>43602</v>
      </c>
      <c r="C10" s="445"/>
      <c r="D10" s="445"/>
      <c r="E10" s="445"/>
      <c r="F10" s="445"/>
      <c r="G10" s="66"/>
    </row>
    <row r="11" spans="1:7" s="2" customFormat="1" ht="24" x14ac:dyDescent="0.45">
      <c r="A11" s="329" t="s">
        <v>250</v>
      </c>
      <c r="B11" s="451">
        <f>D199</f>
        <v>0.56944444444444442</v>
      </c>
      <c r="C11" s="451"/>
      <c r="D11" s="451"/>
      <c r="E11" s="451"/>
      <c r="F11" s="451"/>
      <c r="G11" s="66"/>
    </row>
    <row r="12" spans="1:7" s="2" customFormat="1" ht="22.5" x14ac:dyDescent="0.45">
      <c r="A12" s="1"/>
      <c r="D12" s="380"/>
      <c r="E12" s="380"/>
      <c r="F12" s="380"/>
      <c r="G12" s="380"/>
    </row>
    <row r="13" spans="1:7" s="2" customFormat="1" ht="11.25" customHeight="1" x14ac:dyDescent="0.3">
      <c r="A13" s="452" t="s">
        <v>28</v>
      </c>
      <c r="B13" s="453" t="s">
        <v>29</v>
      </c>
      <c r="C13" s="453"/>
      <c r="D13" s="453" t="s">
        <v>42</v>
      </c>
      <c r="E13" s="453" t="s">
        <v>160</v>
      </c>
      <c r="F13" s="453" t="s">
        <v>161</v>
      </c>
    </row>
    <row r="14" spans="1:7" s="2" customFormat="1" ht="12.75" customHeight="1" x14ac:dyDescent="0.3">
      <c r="A14" s="452"/>
      <c r="B14" s="336" t="s">
        <v>32</v>
      </c>
      <c r="C14" s="336" t="s">
        <v>31</v>
      </c>
      <c r="D14" s="453"/>
      <c r="E14" s="453"/>
      <c r="F14" s="453"/>
      <c r="G14" s="65"/>
    </row>
    <row r="15" spans="1:7" x14ac:dyDescent="0.3">
      <c r="A15" s="466"/>
      <c r="B15" s="467"/>
      <c r="C15" s="467"/>
      <c r="D15" s="467"/>
      <c r="E15" s="467"/>
      <c r="F15" s="467"/>
    </row>
    <row r="16" spans="1:7" ht="19.5" x14ac:dyDescent="0.4">
      <c r="A16" s="459" t="s">
        <v>0</v>
      </c>
      <c r="B16" s="460"/>
      <c r="C16" s="460"/>
      <c r="D16" s="460"/>
      <c r="E16" s="460"/>
      <c r="F16" s="460"/>
      <c r="G16" s="67" t="s">
        <v>297</v>
      </c>
    </row>
    <row r="17" spans="1:7" ht="49.5" x14ac:dyDescent="0.3">
      <c r="A17" s="4" t="s">
        <v>225</v>
      </c>
      <c r="B17" s="42">
        <v>1</v>
      </c>
      <c r="C17" s="42"/>
      <c r="D17" s="43" t="s">
        <v>516</v>
      </c>
      <c r="E17" s="43" t="s">
        <v>517</v>
      </c>
      <c r="F17" s="42"/>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1" t="s">
        <v>34</v>
      </c>
      <c r="B22" s="455"/>
      <c r="C22" s="456"/>
      <c r="D22" s="334">
        <f>SUM(B17:C21)</f>
        <v>9</v>
      </c>
    </row>
    <row r="23" spans="1:7" x14ac:dyDescent="0.3">
      <c r="A23" s="454" t="s">
        <v>251</v>
      </c>
      <c r="B23" s="457"/>
      <c r="C23" s="458"/>
      <c r="D23" s="332">
        <f>D22/(COUNT(B17:C21)*2)</f>
        <v>0.9</v>
      </c>
    </row>
    <row r="24" spans="1:7" x14ac:dyDescent="0.3">
      <c r="A24" s="8"/>
      <c r="B24" s="9"/>
      <c r="C24" s="9"/>
      <c r="D24" s="10"/>
    </row>
    <row r="25" spans="1:7" ht="19.5" x14ac:dyDescent="0.4">
      <c r="A25" s="462" t="s">
        <v>4</v>
      </c>
      <c r="B25" s="463"/>
      <c r="C25" s="463"/>
      <c r="D25" s="463"/>
      <c r="E25" s="463"/>
      <c r="F25" s="463"/>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4" t="s">
        <v>34</v>
      </c>
      <c r="B33" s="457"/>
      <c r="C33" s="458"/>
      <c r="D33" s="331">
        <f>SUM(B26:C32)</f>
        <v>0</v>
      </c>
    </row>
    <row r="34" spans="1:6" x14ac:dyDescent="0.3">
      <c r="A34" s="454" t="s">
        <v>251</v>
      </c>
      <c r="B34" s="457"/>
      <c r="C34" s="458"/>
      <c r="D34" s="332" t="e">
        <f>D33/(COUNT(B26:C32)*2)</f>
        <v>#DIV/0!</v>
      </c>
    </row>
    <row r="35" spans="1:6" x14ac:dyDescent="0.3">
      <c r="A35" s="8"/>
      <c r="B35" s="9"/>
      <c r="C35" s="9"/>
      <c r="D35" s="10"/>
    </row>
    <row r="36" spans="1:6" ht="19.5" x14ac:dyDescent="0.4">
      <c r="A36" s="462" t="s">
        <v>180</v>
      </c>
      <c r="B36" s="463"/>
      <c r="C36" s="463"/>
      <c r="D36" s="463"/>
      <c r="E36" s="463"/>
      <c r="F36" s="463"/>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4" t="s">
        <v>34</v>
      </c>
      <c r="B42" s="457"/>
      <c r="C42" s="458"/>
      <c r="D42" s="331">
        <f>SUM(B37:C41)</f>
        <v>0</v>
      </c>
    </row>
    <row r="43" spans="1:6" x14ac:dyDescent="0.3">
      <c r="A43" s="454" t="s">
        <v>251</v>
      </c>
      <c r="B43" s="457"/>
      <c r="C43" s="458"/>
      <c r="D43" s="332" t="e">
        <f>D42/(COUNT(B37:C41)*2)</f>
        <v>#DIV/0!</v>
      </c>
    </row>
    <row r="44" spans="1:6" x14ac:dyDescent="0.3">
      <c r="A44" s="19"/>
      <c r="B44" s="20"/>
      <c r="C44" s="20"/>
      <c r="D44" s="21"/>
    </row>
    <row r="45" spans="1:6" ht="19.5" x14ac:dyDescent="0.4">
      <c r="A45" s="464" t="s">
        <v>19</v>
      </c>
      <c r="B45" s="465"/>
      <c r="C45" s="465"/>
      <c r="D45" s="465"/>
      <c r="E45" s="465"/>
      <c r="F45" s="465"/>
    </row>
    <row r="46" spans="1:6" x14ac:dyDescent="0.3">
      <c r="A46" s="4" t="s">
        <v>226</v>
      </c>
      <c r="B46" s="42">
        <v>2</v>
      </c>
      <c r="C46" s="42"/>
      <c r="D46" s="43"/>
      <c r="E46" s="42"/>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4" t="s">
        <v>34</v>
      </c>
      <c r="B52" s="457"/>
      <c r="C52" s="458"/>
      <c r="D52" s="331">
        <f>SUM(B46:C51)</f>
        <v>12</v>
      </c>
    </row>
    <row r="53" spans="1:6" x14ac:dyDescent="0.3">
      <c r="A53" s="454" t="s">
        <v>251</v>
      </c>
      <c r="B53" s="457"/>
      <c r="C53" s="458"/>
      <c r="D53" s="332">
        <f>D52/(COUNT(B46:C51)*2)</f>
        <v>1</v>
      </c>
    </row>
    <row r="54" spans="1:6" x14ac:dyDescent="0.3">
      <c r="A54" s="8"/>
      <c r="B54" s="9"/>
      <c r="C54" s="9"/>
      <c r="D54" s="10"/>
    </row>
    <row r="55" spans="1:6" ht="19.5" x14ac:dyDescent="0.4">
      <c r="A55" s="462" t="s">
        <v>8</v>
      </c>
      <c r="B55" s="463"/>
      <c r="C55" s="463"/>
      <c r="D55" s="463"/>
      <c r="E55" s="463"/>
      <c r="F55" s="463"/>
    </row>
    <row r="56" spans="1:6" ht="36" x14ac:dyDescent="0.35">
      <c r="A56" s="15" t="s">
        <v>148</v>
      </c>
      <c r="B56" s="42" t="s">
        <v>30</v>
      </c>
      <c r="C56" s="4" t="str">
        <f>IF(B56=0, -5, "0")</f>
        <v>0</v>
      </c>
      <c r="D56" s="43" t="s">
        <v>538</v>
      </c>
      <c r="E56" s="42"/>
      <c r="F56" s="42"/>
    </row>
    <row r="57" spans="1:6" x14ac:dyDescent="0.3">
      <c r="A57" s="5" t="s">
        <v>141</v>
      </c>
      <c r="B57" s="42">
        <v>2</v>
      </c>
      <c r="C57" s="42"/>
      <c r="D57" s="42"/>
      <c r="E57" s="47"/>
      <c r="F57" s="42"/>
    </row>
    <row r="58" spans="1:6" ht="33" x14ac:dyDescent="0.3">
      <c r="A58" s="5" t="s">
        <v>205</v>
      </c>
      <c r="B58" s="42">
        <v>1</v>
      </c>
      <c r="C58" s="42"/>
      <c r="D58" s="43" t="s">
        <v>552</v>
      </c>
      <c r="E58" s="43" t="s">
        <v>553</v>
      </c>
      <c r="F58" s="42"/>
    </row>
    <row r="59" spans="1:6" x14ac:dyDescent="0.3">
      <c r="A59" s="5" t="s">
        <v>79</v>
      </c>
      <c r="B59" s="42">
        <v>2</v>
      </c>
      <c r="C59" s="42"/>
      <c r="D59" s="46"/>
      <c r="E59" s="42"/>
      <c r="F59" s="42"/>
    </row>
    <row r="60" spans="1:6" ht="37.5" customHeight="1" x14ac:dyDescent="0.35">
      <c r="A60" s="15" t="s">
        <v>182</v>
      </c>
      <c r="B60" s="42">
        <v>0</v>
      </c>
      <c r="C60" s="4">
        <f>IF(B60=0, -5, "0")</f>
        <v>-5</v>
      </c>
      <c r="D60" s="43" t="s">
        <v>534</v>
      </c>
      <c r="E60" s="43" t="s">
        <v>535</v>
      </c>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4" t="s">
        <v>34</v>
      </c>
      <c r="B63" s="457"/>
      <c r="C63" s="458"/>
      <c r="D63" s="331">
        <f>SUM(B56:C62)</f>
        <v>4</v>
      </c>
    </row>
    <row r="64" spans="1:6" x14ac:dyDescent="0.3">
      <c r="A64" s="454" t="s">
        <v>251</v>
      </c>
      <c r="B64" s="457"/>
      <c r="C64" s="458"/>
      <c r="D64" s="332">
        <f>D63/(COUNT(B56:C62)*2)</f>
        <v>0.2857142857142857</v>
      </c>
    </row>
    <row r="65" spans="1:6" x14ac:dyDescent="0.3">
      <c r="A65" s="8"/>
      <c r="B65" s="9"/>
      <c r="C65" s="9"/>
      <c r="D65" s="10"/>
    </row>
    <row r="66" spans="1:6" ht="19.5" x14ac:dyDescent="0.4">
      <c r="A66" s="462" t="s">
        <v>111</v>
      </c>
      <c r="B66" s="463"/>
      <c r="C66" s="463"/>
      <c r="D66" s="463"/>
      <c r="E66" s="463"/>
      <c r="F66" s="463"/>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4" t="s">
        <v>34</v>
      </c>
      <c r="B84" s="457"/>
      <c r="C84" s="458"/>
      <c r="D84" s="331">
        <f>SUM(B67:C83)</f>
        <v>0</v>
      </c>
    </row>
    <row r="85" spans="1:6" x14ac:dyDescent="0.3">
      <c r="A85" s="454" t="s">
        <v>251</v>
      </c>
      <c r="B85" s="457"/>
      <c r="C85" s="458"/>
      <c r="D85" s="332" t="e">
        <f>D84/(COUNT(B67:C83)*2)</f>
        <v>#DIV/0!</v>
      </c>
    </row>
    <row r="86" spans="1:6" x14ac:dyDescent="0.3">
      <c r="A86" s="8"/>
      <c r="B86" s="9"/>
      <c r="C86" s="9"/>
      <c r="D86" s="10"/>
    </row>
    <row r="87" spans="1:6" ht="19.5" x14ac:dyDescent="0.4">
      <c r="A87" s="462" t="s">
        <v>172</v>
      </c>
      <c r="B87" s="463"/>
      <c r="C87" s="463"/>
      <c r="D87" s="463"/>
      <c r="E87" s="463"/>
      <c r="F87" s="463"/>
    </row>
    <row r="88" spans="1:6" ht="34.5"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21.75" customHeight="1" x14ac:dyDescent="0.4">
      <c r="A91" s="5" t="s">
        <v>257</v>
      </c>
      <c r="B91" s="56" t="s">
        <v>30</v>
      </c>
      <c r="C91" s="49"/>
      <c r="D91" s="53"/>
      <c r="E91" s="42"/>
      <c r="F91" s="42"/>
    </row>
    <row r="92" spans="1:6" ht="19.5" x14ac:dyDescent="0.4">
      <c r="A92" s="4" t="s">
        <v>207</v>
      </c>
      <c r="B92" s="56" t="s">
        <v>30</v>
      </c>
      <c r="C92" s="49"/>
      <c r="D92" s="53"/>
      <c r="E92" s="42"/>
      <c r="F92" s="42"/>
    </row>
    <row r="93" spans="1:6" ht="24" customHeight="1"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4" t="s">
        <v>34</v>
      </c>
      <c r="B102" s="457"/>
      <c r="C102" s="458"/>
      <c r="D102" s="331">
        <f>SUM(B88:C101)</f>
        <v>0</v>
      </c>
    </row>
    <row r="103" spans="1:6" x14ac:dyDescent="0.3">
      <c r="A103" s="454" t="s">
        <v>251</v>
      </c>
      <c r="B103" s="457"/>
      <c r="C103" s="458"/>
      <c r="D103" s="332" t="e">
        <f>D102/(COUNT(B88:C101)*2)</f>
        <v>#DIV/0!</v>
      </c>
    </row>
    <row r="104" spans="1:6" x14ac:dyDescent="0.3">
      <c r="A104" s="8"/>
      <c r="B104" s="9"/>
      <c r="C104" s="9"/>
      <c r="D104" s="10"/>
    </row>
    <row r="105" spans="1:6" x14ac:dyDescent="0.3">
      <c r="A105" s="19"/>
      <c r="B105" s="20"/>
      <c r="C105" s="20"/>
      <c r="D105" s="21"/>
    </row>
    <row r="106" spans="1:6" ht="19.5" x14ac:dyDescent="0.4">
      <c r="A106" s="462" t="s">
        <v>173</v>
      </c>
      <c r="B106" s="463"/>
      <c r="C106" s="463"/>
      <c r="D106" s="463"/>
      <c r="E106" s="463"/>
      <c r="F106" s="463"/>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19.5" customHeight="1" x14ac:dyDescent="0.4">
      <c r="A111" s="5" t="s">
        <v>207</v>
      </c>
      <c r="B111" s="56" t="s">
        <v>30</v>
      </c>
      <c r="C111" s="49"/>
      <c r="D111" s="53"/>
      <c r="E111" s="42"/>
      <c r="F111" s="42"/>
    </row>
    <row r="112" spans="1:6" ht="21" customHeight="1"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4" t="s">
        <v>34</v>
      </c>
      <c r="B118" s="457"/>
      <c r="C118" s="458"/>
      <c r="D118" s="331">
        <f>SUM(B107:C117)</f>
        <v>0</v>
      </c>
    </row>
    <row r="119" spans="1:6" x14ac:dyDescent="0.3">
      <c r="A119" s="454" t="s">
        <v>251</v>
      </c>
      <c r="B119" s="457"/>
      <c r="C119" s="458"/>
      <c r="D119" s="332" t="e">
        <f>D118/(COUNT(B107:C117)*2)</f>
        <v>#DIV/0!</v>
      </c>
    </row>
    <row r="120" spans="1:6" x14ac:dyDescent="0.3">
      <c r="A120" s="8"/>
      <c r="B120" s="9"/>
      <c r="C120" s="9"/>
      <c r="D120" s="10"/>
    </row>
    <row r="121" spans="1:6" ht="19.5" x14ac:dyDescent="0.4">
      <c r="A121" s="462" t="s">
        <v>156</v>
      </c>
      <c r="B121" s="463"/>
      <c r="C121" s="463"/>
      <c r="D121" s="463"/>
      <c r="E121" s="463"/>
      <c r="F121" s="463"/>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4" t="s">
        <v>34</v>
      </c>
      <c r="B133" s="457"/>
      <c r="C133" s="458"/>
      <c r="D133" s="331">
        <f>SUM(B122:C132)</f>
        <v>0</v>
      </c>
    </row>
    <row r="134" spans="1:6" x14ac:dyDescent="0.3">
      <c r="A134" s="454" t="s">
        <v>251</v>
      </c>
      <c r="B134" s="457"/>
      <c r="C134" s="458"/>
      <c r="D134" s="333" t="e">
        <f>D133/(COUNT(B122:C132)*2)</f>
        <v>#DIV/0!</v>
      </c>
    </row>
    <row r="135" spans="1:6" x14ac:dyDescent="0.3">
      <c r="A135" s="8"/>
      <c r="B135" s="9"/>
      <c r="C135" s="9"/>
      <c r="D135" s="13"/>
    </row>
    <row r="136" spans="1:6" ht="19.5" x14ac:dyDescent="0.4">
      <c r="A136" s="462" t="s">
        <v>61</v>
      </c>
      <c r="B136" s="463"/>
      <c r="C136" s="463"/>
      <c r="D136" s="463"/>
      <c r="E136" s="463"/>
      <c r="F136" s="463"/>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4" t="s">
        <v>34</v>
      </c>
      <c r="B149" s="457"/>
      <c r="C149" s="458"/>
      <c r="D149" s="331">
        <f>SUM(B137:C148)</f>
        <v>0</v>
      </c>
    </row>
    <row r="150" spans="1:6" x14ac:dyDescent="0.3">
      <c r="A150" s="454" t="s">
        <v>251</v>
      </c>
      <c r="B150" s="457"/>
      <c r="C150" s="458"/>
      <c r="D150" s="332" t="e">
        <f>D149/(COUNT(B137:C148)*2)</f>
        <v>#DIV/0!</v>
      </c>
    </row>
    <row r="151" spans="1:6" x14ac:dyDescent="0.3">
      <c r="A151" s="8"/>
      <c r="B151" s="9"/>
      <c r="C151" s="9"/>
      <c r="D151" s="10"/>
    </row>
    <row r="152" spans="1:6" ht="19.5" x14ac:dyDescent="0.4">
      <c r="A152" s="462" t="s">
        <v>178</v>
      </c>
      <c r="B152" s="463"/>
      <c r="C152" s="463"/>
      <c r="D152" s="463"/>
      <c r="E152" s="463"/>
      <c r="F152" s="463"/>
    </row>
    <row r="153" spans="1:6" x14ac:dyDescent="0.3">
      <c r="A153" s="22" t="s">
        <v>235</v>
      </c>
      <c r="B153" s="42">
        <v>2</v>
      </c>
      <c r="C153" s="42"/>
      <c r="D153" s="43"/>
      <c r="E153" s="42"/>
      <c r="F153" s="42"/>
    </row>
    <row r="154" spans="1:6" x14ac:dyDescent="0.3">
      <c r="A154" s="4" t="s">
        <v>127</v>
      </c>
      <c r="B154" s="42">
        <v>2</v>
      </c>
      <c r="C154" s="42"/>
      <c r="D154" s="43"/>
      <c r="E154" s="42"/>
      <c r="F154" s="42"/>
    </row>
    <row r="155" spans="1:6" ht="50.25" x14ac:dyDescent="0.35">
      <c r="A155" s="14" t="s">
        <v>262</v>
      </c>
      <c r="B155" s="42">
        <v>0</v>
      </c>
      <c r="C155" s="4">
        <f>IF(B155=0, -5, "0")</f>
        <v>-5</v>
      </c>
      <c r="D155" s="43" t="s">
        <v>506</v>
      </c>
      <c r="E155" s="43" t="s">
        <v>501</v>
      </c>
      <c r="F155" s="42"/>
    </row>
    <row r="156" spans="1:6" ht="50.25" x14ac:dyDescent="0.35">
      <c r="A156" s="14" t="s">
        <v>263</v>
      </c>
      <c r="B156" s="42">
        <v>0</v>
      </c>
      <c r="C156" s="4">
        <f>IF(B156=0, -5, "0")</f>
        <v>-5</v>
      </c>
      <c r="D156" s="43" t="s">
        <v>507</v>
      </c>
      <c r="E156" s="43" t="s">
        <v>502</v>
      </c>
      <c r="F156" s="42"/>
    </row>
    <row r="157" spans="1:6" ht="18" x14ac:dyDescent="0.35">
      <c r="A157" s="14" t="s">
        <v>264</v>
      </c>
      <c r="B157" s="42" t="s">
        <v>30</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4" t="s">
        <v>34</v>
      </c>
      <c r="B161" s="455"/>
      <c r="C161" s="456"/>
      <c r="D161" s="334">
        <f>SUM(B153:C160)</f>
        <v>0</v>
      </c>
    </row>
    <row r="162" spans="1:6" x14ac:dyDescent="0.3">
      <c r="A162" s="454" t="s">
        <v>251</v>
      </c>
      <c r="B162" s="457"/>
      <c r="C162" s="458"/>
      <c r="D162" s="332">
        <f>D161/(COUNT(B153:C160)*2)</f>
        <v>0</v>
      </c>
    </row>
    <row r="163" spans="1:6" x14ac:dyDescent="0.3">
      <c r="A163" s="8"/>
      <c r="B163" s="9"/>
      <c r="C163" s="11"/>
      <c r="D163" s="12"/>
    </row>
    <row r="164" spans="1:6" ht="19.5" x14ac:dyDescent="0.4">
      <c r="A164" s="462" t="s">
        <v>64</v>
      </c>
      <c r="B164" s="463"/>
      <c r="C164" s="463"/>
      <c r="D164" s="463"/>
      <c r="E164" s="463"/>
      <c r="F164" s="463"/>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4" t="s">
        <v>34</v>
      </c>
      <c r="B169" s="457"/>
      <c r="C169" s="458"/>
      <c r="D169" s="331">
        <f>SUM(B165:C168)</f>
        <v>0</v>
      </c>
    </row>
    <row r="170" spans="1:6" x14ac:dyDescent="0.3">
      <c r="A170" s="454" t="s">
        <v>251</v>
      </c>
      <c r="B170" s="457"/>
      <c r="C170" s="458"/>
      <c r="D170" s="332" t="e">
        <f>D169/(COUNT(B165:C168)*2)</f>
        <v>#DIV/0!</v>
      </c>
    </row>
    <row r="171" spans="1:6" x14ac:dyDescent="0.3">
      <c r="A171" s="8"/>
      <c r="B171" s="9"/>
      <c r="C171" s="9"/>
      <c r="D171" s="10"/>
    </row>
    <row r="172" spans="1:6" ht="19.5" x14ac:dyDescent="0.4">
      <c r="A172" s="468" t="s">
        <v>15</v>
      </c>
      <c r="B172" s="469"/>
      <c r="C172" s="469"/>
      <c r="D172" s="469"/>
      <c r="E172" s="469"/>
      <c r="F172" s="469"/>
    </row>
    <row r="173" spans="1:6" x14ac:dyDescent="0.3">
      <c r="A173" s="4" t="s">
        <v>152</v>
      </c>
      <c r="B173" s="42" t="s">
        <v>30</v>
      </c>
      <c r="C173" s="42"/>
      <c r="D173" s="342" t="s">
        <v>546</v>
      </c>
      <c r="E173" s="42"/>
      <c r="F173" s="42"/>
    </row>
    <row r="174" spans="1:6" ht="84.75" customHeight="1" x14ac:dyDescent="0.3">
      <c r="A174" s="4" t="s">
        <v>74</v>
      </c>
      <c r="B174" s="42">
        <v>1</v>
      </c>
      <c r="C174" s="42"/>
      <c r="D174" s="58" t="s">
        <v>547</v>
      </c>
      <c r="E174" s="342" t="s">
        <v>529</v>
      </c>
      <c r="F174" s="42"/>
    </row>
    <row r="175" spans="1:6" ht="34.5" customHeight="1" x14ac:dyDescent="0.3">
      <c r="A175" s="16" t="s">
        <v>167</v>
      </c>
      <c r="B175" s="42">
        <v>1</v>
      </c>
      <c r="C175" s="42"/>
      <c r="D175" s="58" t="s">
        <v>530</v>
      </c>
      <c r="E175" s="58" t="s">
        <v>531</v>
      </c>
      <c r="F175" s="42"/>
    </row>
    <row r="176" spans="1:6" x14ac:dyDescent="0.3">
      <c r="A176" s="4" t="s">
        <v>128</v>
      </c>
      <c r="B176" s="42">
        <v>2</v>
      </c>
      <c r="C176" s="42"/>
      <c r="D176" s="43"/>
      <c r="E176" s="43"/>
      <c r="F176" s="42"/>
    </row>
    <row r="177" spans="1:7" x14ac:dyDescent="0.3">
      <c r="A177" s="454" t="s">
        <v>34</v>
      </c>
      <c r="B177" s="457"/>
      <c r="C177" s="458"/>
      <c r="D177" s="331">
        <f>SUM(B173:C176)</f>
        <v>4</v>
      </c>
    </row>
    <row r="178" spans="1:7" x14ac:dyDescent="0.3">
      <c r="A178" s="454" t="s">
        <v>251</v>
      </c>
      <c r="B178" s="457"/>
      <c r="C178" s="458"/>
      <c r="D178" s="332">
        <f>D177/(COUNT(B173:C176)*2)</f>
        <v>0.66666666666666663</v>
      </c>
    </row>
    <row r="179" spans="1:7" x14ac:dyDescent="0.3">
      <c r="A179" s="8"/>
      <c r="B179" s="9"/>
      <c r="C179" s="9"/>
      <c r="D179" s="10"/>
    </row>
    <row r="180" spans="1:7" ht="19.5" x14ac:dyDescent="0.4">
      <c r="A180" s="462" t="s">
        <v>65</v>
      </c>
      <c r="B180" s="463"/>
      <c r="C180" s="463"/>
      <c r="D180" s="463"/>
      <c r="E180" s="463"/>
      <c r="F180" s="463"/>
    </row>
    <row r="181" spans="1:7" ht="20.25" customHeight="1" x14ac:dyDescent="0.3">
      <c r="A181" s="16" t="s">
        <v>270</v>
      </c>
      <c r="B181" s="42">
        <v>2</v>
      </c>
      <c r="C181" s="42"/>
      <c r="D181" s="43"/>
      <c r="E181" s="43"/>
      <c r="F181" s="42"/>
    </row>
    <row r="182" spans="1:7" x14ac:dyDescent="0.3">
      <c r="A182" s="16" t="s">
        <v>181</v>
      </c>
      <c r="B182" s="42" t="s">
        <v>30</v>
      </c>
      <c r="C182" s="42"/>
      <c r="D182" s="43"/>
      <c r="E182" s="28"/>
      <c r="F182" s="42"/>
    </row>
    <row r="183" spans="1:7"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4" t="s">
        <v>34</v>
      </c>
      <c r="B186" s="457"/>
      <c r="C186" s="458"/>
      <c r="D186" s="331">
        <f>SUM(B181:C185)</f>
        <v>8</v>
      </c>
    </row>
    <row r="187" spans="1:7" x14ac:dyDescent="0.3">
      <c r="A187" s="454" t="s">
        <v>251</v>
      </c>
      <c r="B187" s="457"/>
      <c r="C187" s="458"/>
      <c r="D187" s="332">
        <f>D186/(COUNT(B181:C185)*2)</f>
        <v>1</v>
      </c>
    </row>
    <row r="188" spans="1:7" x14ac:dyDescent="0.3">
      <c r="A188" s="8"/>
      <c r="B188" s="9"/>
      <c r="C188" s="9"/>
      <c r="D188" s="10"/>
    </row>
    <row r="189" spans="1:7" ht="19.5" x14ac:dyDescent="0.4">
      <c r="A189" s="462" t="s">
        <v>177</v>
      </c>
      <c r="B189" s="463"/>
      <c r="C189" s="463"/>
      <c r="D189" s="463"/>
      <c r="E189" s="463"/>
      <c r="F189" s="463"/>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4" t="s">
        <v>34</v>
      </c>
      <c r="B194" s="457"/>
      <c r="C194" s="458"/>
      <c r="D194" s="335">
        <f>SUM(B190:C193)</f>
        <v>4</v>
      </c>
    </row>
    <row r="195" spans="1:6" x14ac:dyDescent="0.3">
      <c r="A195" s="454" t="s">
        <v>251</v>
      </c>
      <c r="B195" s="457"/>
      <c r="C195" s="458"/>
      <c r="D195" s="332">
        <f>D194/(COUNT(B190:C193)*2)</f>
        <v>1</v>
      </c>
    </row>
    <row r="197" spans="1:6" ht="18" x14ac:dyDescent="0.35">
      <c r="A197" s="26" t="s">
        <v>422</v>
      </c>
      <c r="B197" s="25"/>
      <c r="C197" s="25"/>
      <c r="D197" s="75">
        <f>E197/F197</f>
        <v>0.4</v>
      </c>
      <c r="E197" s="72">
        <f>COUNTIF('A1 Technique'!F17:F193,"ok")</f>
        <v>2</v>
      </c>
      <c r="F197" s="73">
        <f>COUNTA('A1 Technique'!F17:F193)</f>
        <v>5</v>
      </c>
    </row>
    <row r="198" spans="1:6" ht="22.5" x14ac:dyDescent="0.3">
      <c r="A198" s="321" t="s">
        <v>423</v>
      </c>
      <c r="B198" s="322"/>
      <c r="C198" s="323"/>
      <c r="D198" s="324">
        <f>SUM(D194,D186,D177,D169,D161,D63,D52,D33,D22,D118,D149,D133,D102,D84,D42)</f>
        <v>41</v>
      </c>
    </row>
    <row r="199" spans="1:6" ht="22.5" x14ac:dyDescent="0.3">
      <c r="A199" s="321" t="s">
        <v>276</v>
      </c>
      <c r="B199" s="322"/>
      <c r="C199" s="323"/>
      <c r="D199" s="325">
        <f>D198/(COUNT(B190:C193,B181:C185,B173:C176,B165:C168,B153:C160,B56:C62,B46:C51,B26:C32,B17:C21,B107:C117,B137:C148,B122:C132,B88:C101,B67:C83,B37:C41)*2)</f>
        <v>0.56944444444444442</v>
      </c>
    </row>
  </sheetData>
  <sheetProtection algorithmName="SHA-512" hashValue="XMDiFXnYtmu1v2ReG+0iId6zk3oyrvg+vk6y5PsEiQOqEpFBzg4OMauY9sLJlRn+UxxsBx0Op+CXO86QS5Eoug==" saltValue="YKGKEsuV296T3ANRNuSpv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96" zoomScale="60" zoomScaleNormal="100" workbookViewId="0">
      <selection activeCell="D700" sqref="D70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Nafta</v>
      </c>
      <c r="B8" s="382"/>
      <c r="C8" s="382"/>
      <c r="D8" s="382"/>
      <c r="E8" s="382"/>
      <c r="F8" s="382"/>
      <c r="G8" s="82"/>
    </row>
    <row r="9" spans="1:7" ht="22.5" x14ac:dyDescent="0.45">
      <c r="A9" s="278" t="s">
        <v>39</v>
      </c>
      <c r="B9" s="383"/>
      <c r="C9" s="383"/>
      <c r="D9" s="383"/>
      <c r="E9" s="383"/>
      <c r="F9" s="383"/>
      <c r="G9" s="82"/>
    </row>
    <row r="10" spans="1:7" ht="22.5" x14ac:dyDescent="0.45">
      <c r="A10" s="279" t="s">
        <v>41</v>
      </c>
      <c r="B10" s="384"/>
      <c r="C10" s="384"/>
      <c r="D10" s="384"/>
      <c r="E10" s="384"/>
      <c r="F10" s="384"/>
      <c r="G10" s="82"/>
    </row>
    <row r="11" spans="1:7" ht="22.5" x14ac:dyDescent="0.45">
      <c r="A11" s="278" t="s">
        <v>40</v>
      </c>
      <c r="B11" s="379"/>
      <c r="C11" s="379"/>
      <c r="D11" s="379"/>
      <c r="E11" s="379"/>
      <c r="F11" s="379"/>
      <c r="G11" s="82"/>
    </row>
    <row r="12" spans="1:7" ht="22.5" x14ac:dyDescent="0.45">
      <c r="A12" s="278" t="s">
        <v>200</v>
      </c>
      <c r="B12" s="385" t="e">
        <f>D730</f>
        <v>#DIV/0!</v>
      </c>
      <c r="C12" s="385"/>
      <c r="D12" s="385"/>
      <c r="E12" s="385"/>
      <c r="F12" s="385"/>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9"/>
      <c r="B49" s="389"/>
      <c r="C49" s="389"/>
      <c r="D49" s="389"/>
      <c r="E49" s="389"/>
      <c r="F49" s="389"/>
      <c r="G49" s="389"/>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6"/>
      <c r="B64" s="437"/>
      <c r="C64" s="437"/>
      <c r="D64" s="437"/>
      <c r="E64" s="437"/>
      <c r="F64" s="437"/>
      <c r="G64" s="437"/>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7"/>
      <c r="B83" s="387"/>
      <c r="C83" s="387"/>
      <c r="D83" s="387"/>
      <c r="E83" s="387"/>
      <c r="F83" s="387"/>
      <c r="G83" s="387"/>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0"/>
      <c r="B103" s="438"/>
      <c r="C103" s="438"/>
      <c r="D103" s="438"/>
      <c r="E103" s="438"/>
      <c r="F103" s="444"/>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0"/>
      <c r="B111" s="438"/>
      <c r="C111" s="438"/>
      <c r="D111" s="438"/>
      <c r="E111" s="438"/>
      <c r="F111" s="444"/>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8"/>
      <c r="B120" s="438"/>
      <c r="C120" s="438"/>
      <c r="D120" s="438"/>
      <c r="E120" s="438"/>
      <c r="F120" s="438"/>
      <c r="G120" s="83"/>
    </row>
    <row r="121" spans="1:7" ht="22.5" x14ac:dyDescent="0.4">
      <c r="A121" s="374" t="s">
        <v>310</v>
      </c>
      <c r="B121" s="374"/>
      <c r="C121" s="374"/>
      <c r="D121" s="374"/>
      <c r="E121" s="374"/>
      <c r="F121" s="374"/>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9"/>
      <c r="B132" s="439"/>
      <c r="C132" s="439"/>
      <c r="D132" s="439"/>
      <c r="E132" s="439"/>
      <c r="F132" s="439"/>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9" t="s">
        <v>349</v>
      </c>
      <c r="B147" s="409"/>
      <c r="C147" s="409"/>
      <c r="D147" s="409"/>
      <c r="E147" s="409"/>
      <c r="F147" s="409"/>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0"/>
      <c r="B165" s="438"/>
      <c r="C165" s="438"/>
      <c r="D165" s="438"/>
      <c r="E165" s="438"/>
      <c r="F165" s="438"/>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1"/>
      <c r="B176" s="442"/>
      <c r="C176" s="442"/>
      <c r="D176" s="442"/>
      <c r="E176" s="442"/>
      <c r="F176" s="442"/>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10"/>
      <c r="C186" s="411"/>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3"/>
      <c r="B188" s="443"/>
      <c r="C188" s="443"/>
      <c r="D188" s="443"/>
      <c r="E188" s="443"/>
      <c r="F188" s="443"/>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9"/>
      <c r="B205" s="389"/>
      <c r="C205" s="389"/>
      <c r="D205" s="389"/>
      <c r="E205" s="389"/>
      <c r="F205" s="389"/>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9"/>
      <c r="B229" s="389"/>
      <c r="C229" s="389"/>
      <c r="D229" s="389"/>
      <c r="E229" s="389"/>
      <c r="F229" s="389"/>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9"/>
      <c r="B250" s="389"/>
      <c r="C250" s="389"/>
      <c r="D250" s="389"/>
      <c r="E250" s="389"/>
      <c r="F250" s="389"/>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4"/>
      <c r="B290" s="414"/>
      <c r="C290" s="414"/>
      <c r="D290" s="414"/>
      <c r="E290" s="414"/>
      <c r="F290" s="414"/>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1"/>
      <c r="B357" s="391"/>
      <c r="C357" s="391"/>
      <c r="D357" s="391"/>
      <c r="E357" s="391"/>
      <c r="F357" s="391"/>
      <c r="G357" s="391"/>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6"/>
      <c r="B415" s="387"/>
      <c r="C415" s="387"/>
      <c r="D415" s="387"/>
      <c r="E415" s="387"/>
      <c r="F415" s="387"/>
      <c r="G415" s="387"/>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0</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400" t="s">
        <v>52</v>
      </c>
      <c r="B483" s="400"/>
      <c r="C483" s="400"/>
      <c r="D483" s="400"/>
      <c r="E483" s="400"/>
      <c r="F483" s="40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1" t="s">
        <v>463</v>
      </c>
      <c r="B491" s="422"/>
      <c r="C491" s="422"/>
      <c r="D491" s="422"/>
      <c r="E491" s="422"/>
      <c r="F491" s="422"/>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3" t="s">
        <v>23</v>
      </c>
      <c r="B505" s="394"/>
      <c r="C505" s="394"/>
      <c r="D505" s="394"/>
      <c r="E505" s="394"/>
      <c r="F505" s="395"/>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8"/>
      <c r="B517" s="388"/>
      <c r="C517" s="388"/>
      <c r="D517" s="388"/>
      <c r="E517" s="388"/>
      <c r="F517" s="388"/>
      <c r="G517" s="388"/>
    </row>
    <row r="518" spans="1:7" ht="26.25" customHeight="1" x14ac:dyDescent="0.5">
      <c r="A518" s="244" t="s">
        <v>310</v>
      </c>
      <c r="B518" s="392"/>
      <c r="C518" s="392"/>
      <c r="D518" s="392"/>
      <c r="E518" s="392"/>
      <c r="F518" s="392"/>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0</v>
      </c>
      <c r="B531" s="83"/>
      <c r="C531" s="83"/>
      <c r="D531" s="95"/>
      <c r="E531" s="95"/>
      <c r="F531" s="95"/>
      <c r="G531" s="83"/>
    </row>
    <row r="532" spans="1:7" ht="21" x14ac:dyDescent="0.4">
      <c r="A532" s="396" t="s">
        <v>28</v>
      </c>
      <c r="B532" s="398" t="s">
        <v>29</v>
      </c>
      <c r="C532" s="399"/>
      <c r="D532" s="361" t="s">
        <v>42</v>
      </c>
      <c r="E532" s="362" t="s">
        <v>266</v>
      </c>
      <c r="F532" s="362" t="s">
        <v>301</v>
      </c>
      <c r="G532" s="83"/>
    </row>
    <row r="533" spans="1:7" ht="21" x14ac:dyDescent="0.4">
      <c r="A533" s="397"/>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9"/>
      <c r="B544" s="389"/>
      <c r="C544" s="389"/>
      <c r="D544" s="389"/>
      <c r="E544" s="389"/>
      <c r="F544" s="389"/>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0"/>
      <c r="B556" s="391"/>
      <c r="C556" s="391"/>
      <c r="D556" s="391"/>
      <c r="E556" s="391"/>
      <c r="F556" s="391"/>
      <c r="G556" s="391"/>
    </row>
    <row r="557" spans="1:7" ht="35.25" customHeight="1" x14ac:dyDescent="0.4">
      <c r="A557" s="246" t="s">
        <v>310</v>
      </c>
      <c r="B557" s="222"/>
      <c r="C557" s="426"/>
      <c r="D557" s="426"/>
      <c r="E557" s="426"/>
      <c r="F557" s="427"/>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12" t="s">
        <v>34</v>
      </c>
      <c r="B566" s="412"/>
      <c r="C566" s="413"/>
      <c r="D566" s="296">
        <f>SUM(B558:C565,B546:C555)</f>
        <v>0</v>
      </c>
      <c r="E566" s="79"/>
      <c r="F566" s="83"/>
      <c r="G566" s="83"/>
    </row>
    <row r="567" spans="1:7" ht="21" x14ac:dyDescent="0.4">
      <c r="A567" s="412" t="s">
        <v>33</v>
      </c>
      <c r="B567" s="412"/>
      <c r="C567" s="412"/>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9"/>
      <c r="B572" s="389"/>
      <c r="C572" s="389"/>
      <c r="D572" s="389"/>
      <c r="E572" s="389"/>
      <c r="F572" s="389"/>
      <c r="G572" s="83"/>
    </row>
    <row r="573" spans="1:7" ht="22.5" x14ac:dyDescent="0.45">
      <c r="A573" s="352" t="s">
        <v>19</v>
      </c>
      <c r="B573" s="352"/>
      <c r="C573" s="352"/>
      <c r="D573" s="352"/>
      <c r="E573" s="352"/>
      <c r="F573" s="352"/>
      <c r="G573" s="83"/>
    </row>
    <row r="574" spans="1:7" ht="22.5" x14ac:dyDescent="0.4">
      <c r="A574" s="169">
        <f>B11</f>
        <v>0</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5" t="s">
        <v>10</v>
      </c>
      <c r="B578" s="416"/>
      <c r="C578" s="416"/>
      <c r="D578" s="416"/>
      <c r="E578" s="416"/>
      <c r="F578" s="417"/>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2" t="s">
        <v>34</v>
      </c>
      <c r="B588" s="412"/>
      <c r="C588" s="413"/>
      <c r="D588" s="296">
        <f>SUM(B579:C587)</f>
        <v>0</v>
      </c>
      <c r="E588" s="79"/>
      <c r="F588" s="83"/>
      <c r="G588" s="83"/>
    </row>
    <row r="589" spans="1:7" ht="21" x14ac:dyDescent="0.4">
      <c r="A589" s="412" t="s">
        <v>33</v>
      </c>
      <c r="B589" s="412"/>
      <c r="C589" s="412"/>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8" t="s">
        <v>23</v>
      </c>
      <c r="B591" s="419"/>
      <c r="C591" s="419"/>
      <c r="D591" s="419"/>
      <c r="E591" s="419"/>
      <c r="F591" s="420"/>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3" t="s">
        <v>383</v>
      </c>
      <c r="B598" s="354"/>
      <c r="C598" s="354"/>
      <c r="D598" s="354"/>
      <c r="E598" s="354"/>
      <c r="F598" s="354"/>
      <c r="G598" s="35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412" t="s">
        <v>34</v>
      </c>
      <c r="B606" s="412"/>
      <c r="C606" s="413"/>
      <c r="D606" s="296">
        <f>SUM(B592:C605)</f>
        <v>0</v>
      </c>
      <c r="E606" s="79"/>
      <c r="F606" s="83"/>
      <c r="G606" s="83"/>
    </row>
    <row r="607" spans="1:7" ht="21" x14ac:dyDescent="0.4">
      <c r="A607" s="412" t="s">
        <v>33</v>
      </c>
      <c r="B607" s="412"/>
      <c r="C607" s="412"/>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3" t="s">
        <v>170</v>
      </c>
      <c r="B610" s="424"/>
      <c r="C610" s="425"/>
      <c r="D610" s="305" t="e">
        <f>D609/(COUNT(B579:C587,B592:C605)*2)</f>
        <v>#DIV/0!</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7"/>
      <c r="D617" s="407"/>
      <c r="E617" s="407"/>
      <c r="F617" s="408"/>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2" t="s">
        <v>34</v>
      </c>
      <c r="B627" s="412"/>
      <c r="C627" s="412"/>
      <c r="D627" s="296">
        <f>SUM(B618:C626)</f>
        <v>0</v>
      </c>
      <c r="E627" s="433"/>
      <c r="F627" s="414"/>
      <c r="G627" s="83"/>
    </row>
    <row r="628" spans="1:7" ht="21" x14ac:dyDescent="0.4">
      <c r="A628" s="412" t="s">
        <v>33</v>
      </c>
      <c r="B628" s="412"/>
      <c r="C628" s="412"/>
      <c r="D628" s="295" t="e">
        <f>D627/(COUNT(B618:C626)*2)</f>
        <v>#DIV/0!</v>
      </c>
      <c r="E628" s="434"/>
      <c r="F628" s="388"/>
      <c r="G628" s="83"/>
    </row>
    <row r="629" spans="1:7" ht="21" x14ac:dyDescent="0.4">
      <c r="A629" s="104"/>
      <c r="B629" s="83"/>
      <c r="C629" s="432"/>
      <c r="D629" s="432"/>
      <c r="E629" s="432"/>
      <c r="F629" s="432"/>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7" t="s">
        <v>34</v>
      </c>
      <c r="B639" s="368"/>
      <c r="C639" s="369"/>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7"/>
      <c r="D642" s="407"/>
      <c r="E642" s="407"/>
      <c r="F642" s="408"/>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7" t="s">
        <v>34</v>
      </c>
      <c r="B650" s="368"/>
      <c r="C650" s="369"/>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9"/>
      <c r="B652" s="429"/>
      <c r="C652" s="429"/>
      <c r="D652" s="429"/>
      <c r="E652" s="429"/>
      <c r="F652" s="429"/>
      <c r="G652" s="429"/>
    </row>
    <row r="653" spans="1:16382" ht="24.75" x14ac:dyDescent="0.4">
      <c r="A653" s="241" t="s">
        <v>26</v>
      </c>
      <c r="B653" s="407"/>
      <c r="C653" s="407"/>
      <c r="D653" s="407"/>
      <c r="E653" s="407"/>
      <c r="F653" s="408"/>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4" t="s">
        <v>310</v>
      </c>
      <c r="B661" s="405"/>
      <c r="C661" s="405"/>
      <c r="D661" s="405"/>
      <c r="E661" s="405"/>
      <c r="F661" s="406"/>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355</v>
      </c>
      <c r="B676" s="352"/>
      <c r="C676" s="352"/>
      <c r="D676" s="352"/>
      <c r="E676" s="352"/>
      <c r="F676" s="352"/>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8" t="s">
        <v>459</v>
      </c>
      <c r="B704" s="428"/>
      <c r="C704" s="428"/>
      <c r="D704" s="428"/>
      <c r="E704" s="428"/>
      <c r="F704" s="428"/>
      <c r="G704" s="184"/>
    </row>
    <row r="705" spans="1:7" ht="21" customHeight="1" x14ac:dyDescent="0.4">
      <c r="A705" s="169">
        <f>B11</f>
        <v>0</v>
      </c>
      <c r="B705" s="83"/>
      <c r="C705" s="83"/>
      <c r="D705" s="183"/>
      <c r="E705" s="183"/>
      <c r="F705" s="183"/>
      <c r="G705" s="184"/>
    </row>
    <row r="706" spans="1:7" ht="21" x14ac:dyDescent="0.4">
      <c r="A706" s="435" t="s">
        <v>28</v>
      </c>
      <c r="B706" s="398" t="s">
        <v>29</v>
      </c>
      <c r="C706" s="398"/>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1" t="s">
        <v>305</v>
      </c>
      <c r="B709" s="402"/>
      <c r="C709" s="402"/>
      <c r="D709" s="402"/>
      <c r="E709" s="402"/>
      <c r="F709" s="403"/>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30"/>
      <c r="C715" s="431"/>
      <c r="D715" s="289">
        <f>SUM(B710:C714)</f>
        <v>0</v>
      </c>
      <c r="E715" s="79"/>
      <c r="F715" s="83"/>
      <c r="G715" s="83"/>
    </row>
    <row r="716" spans="1:7" ht="21" x14ac:dyDescent="0.4">
      <c r="A716" s="284" t="s">
        <v>33</v>
      </c>
      <c r="B716" s="430"/>
      <c r="C716" s="431"/>
      <c r="D716" s="298" t="e">
        <f>D715/(COUNT(B710:C714)*2)</f>
        <v>#DIV/0!</v>
      </c>
      <c r="E716" s="79"/>
      <c r="F716" s="83"/>
      <c r="G716" s="83"/>
    </row>
    <row r="717" spans="1:7" ht="21" x14ac:dyDescent="0.4">
      <c r="A717" s="125"/>
      <c r="B717" s="250"/>
      <c r="C717" s="250"/>
      <c r="D717" s="173"/>
      <c r="E717" s="260"/>
      <c r="F717" s="261"/>
      <c r="G717" s="83"/>
    </row>
    <row r="718" spans="1:7" ht="24.75" x14ac:dyDescent="0.4">
      <c r="A718" s="401" t="s">
        <v>306</v>
      </c>
      <c r="B718" s="402"/>
      <c r="C718" s="402"/>
      <c r="D718" s="402"/>
      <c r="E718" s="402"/>
      <c r="F718" s="403"/>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6"/>
      <c r="E1" s="446"/>
      <c r="F1" s="446"/>
      <c r="G1" s="446"/>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7" t="s">
        <v>46</v>
      </c>
      <c r="B6" s="447"/>
      <c r="C6" s="447"/>
      <c r="D6" s="447"/>
      <c r="E6" s="447"/>
      <c r="F6" s="447"/>
      <c r="G6" s="66"/>
    </row>
    <row r="7" spans="1:7" s="2" customFormat="1" ht="21.75" customHeight="1" x14ac:dyDescent="0.45">
      <c r="A7" s="448" t="str">
        <f>'Page de garde'!D18</f>
        <v>Nafta</v>
      </c>
      <c r="B7" s="448"/>
      <c r="C7" s="448"/>
      <c r="D7" s="448"/>
      <c r="E7" s="448"/>
      <c r="F7" s="448"/>
      <c r="G7" s="66"/>
    </row>
    <row r="8" spans="1:7" s="2" customFormat="1" ht="24" x14ac:dyDescent="0.45">
      <c r="A8" s="329" t="s">
        <v>39</v>
      </c>
      <c r="B8" s="449" t="str">
        <f>'A1 Exploitation'!B9:F9</f>
        <v>Mme Meriam CHOUCHENE</v>
      </c>
      <c r="C8" s="449"/>
      <c r="D8" s="449"/>
      <c r="E8" s="449"/>
      <c r="F8" s="449"/>
      <c r="G8" s="66"/>
    </row>
    <row r="9" spans="1:7" s="2" customFormat="1" ht="24" x14ac:dyDescent="0.45">
      <c r="A9" s="330" t="s">
        <v>41</v>
      </c>
      <c r="B9" s="450" t="str">
        <f>'A1 Exploitation'!B10:F10</f>
        <v>Directeur magasin &amp; chefs rayons</v>
      </c>
      <c r="C9" s="450"/>
      <c r="D9" s="450"/>
      <c r="E9" s="450"/>
      <c r="F9" s="450"/>
      <c r="G9" s="66"/>
    </row>
    <row r="10" spans="1:7" s="2" customFormat="1" ht="24" x14ac:dyDescent="0.45">
      <c r="A10" s="329" t="s">
        <v>40</v>
      </c>
      <c r="B10" s="445">
        <f>'A1 Exploitation'!B11:F11</f>
        <v>43602</v>
      </c>
      <c r="C10" s="445"/>
      <c r="D10" s="445"/>
      <c r="E10" s="445"/>
      <c r="F10" s="445"/>
      <c r="G10" s="66"/>
    </row>
    <row r="11" spans="1:7" s="2" customFormat="1" ht="24" x14ac:dyDescent="0.45">
      <c r="A11" s="329" t="s">
        <v>250</v>
      </c>
      <c r="B11" s="451" t="e">
        <f>D199</f>
        <v>#DIV/0!</v>
      </c>
      <c r="C11" s="451"/>
      <c r="D11" s="451"/>
      <c r="E11" s="451"/>
      <c r="F11" s="451"/>
      <c r="G11" s="66"/>
    </row>
    <row r="12" spans="1:7" s="2" customFormat="1" ht="22.5" x14ac:dyDescent="0.45">
      <c r="A12" s="1"/>
      <c r="D12" s="380"/>
      <c r="E12" s="380"/>
      <c r="F12" s="380"/>
      <c r="G12" s="380"/>
    </row>
    <row r="13" spans="1:7" s="2" customFormat="1" ht="11.25" customHeight="1" x14ac:dyDescent="0.3">
      <c r="A13" s="452" t="s">
        <v>28</v>
      </c>
      <c r="B13" s="453" t="s">
        <v>29</v>
      </c>
      <c r="C13" s="453"/>
      <c r="D13" s="453" t="s">
        <v>42</v>
      </c>
      <c r="E13" s="453" t="s">
        <v>160</v>
      </c>
      <c r="F13" s="453" t="s">
        <v>161</v>
      </c>
    </row>
    <row r="14" spans="1:7" s="2" customFormat="1" ht="12.75" customHeight="1" x14ac:dyDescent="0.3">
      <c r="A14" s="452"/>
      <c r="B14" s="336" t="s">
        <v>32</v>
      </c>
      <c r="C14" s="336" t="s">
        <v>31</v>
      </c>
      <c r="D14" s="453"/>
      <c r="E14" s="453"/>
      <c r="F14" s="453"/>
      <c r="G14" s="65"/>
    </row>
    <row r="15" spans="1:7" x14ac:dyDescent="0.3">
      <c r="A15" s="466"/>
      <c r="B15" s="467"/>
      <c r="C15" s="467"/>
      <c r="D15" s="467"/>
      <c r="E15" s="467"/>
      <c r="F15" s="467"/>
    </row>
    <row r="16" spans="1:7" ht="19.5" x14ac:dyDescent="0.4">
      <c r="A16" s="459" t="s">
        <v>0</v>
      </c>
      <c r="B16" s="460"/>
      <c r="C16" s="460"/>
      <c r="D16" s="460"/>
      <c r="E16" s="460"/>
      <c r="F16" s="460"/>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1" t="s">
        <v>34</v>
      </c>
      <c r="B22" s="455"/>
      <c r="C22" s="456"/>
      <c r="D22" s="334">
        <f>SUM(B17:C21)</f>
        <v>0</v>
      </c>
    </row>
    <row r="23" spans="1:7" x14ac:dyDescent="0.3">
      <c r="A23" s="454" t="s">
        <v>251</v>
      </c>
      <c r="B23" s="457"/>
      <c r="C23" s="458"/>
      <c r="D23" s="332" t="e">
        <f>D22/(COUNT(B17:C21)*2)</f>
        <v>#DIV/0!</v>
      </c>
    </row>
    <row r="24" spans="1:7" x14ac:dyDescent="0.3">
      <c r="A24" s="8"/>
      <c r="B24" s="9"/>
      <c r="C24" s="9"/>
      <c r="D24" s="10"/>
    </row>
    <row r="25" spans="1:7" ht="19.5" x14ac:dyDescent="0.4">
      <c r="A25" s="462" t="s">
        <v>4</v>
      </c>
      <c r="B25" s="463"/>
      <c r="C25" s="463"/>
      <c r="D25" s="463"/>
      <c r="E25" s="463"/>
      <c r="F25" s="463"/>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4" t="s">
        <v>34</v>
      </c>
      <c r="B33" s="457"/>
      <c r="C33" s="458"/>
      <c r="D33" s="331">
        <f>SUM(B26:C32)</f>
        <v>0</v>
      </c>
    </row>
    <row r="34" spans="1:6" x14ac:dyDescent="0.3">
      <c r="A34" s="454" t="s">
        <v>251</v>
      </c>
      <c r="B34" s="457"/>
      <c r="C34" s="458"/>
      <c r="D34" s="332" t="e">
        <f>D33/(COUNT(B26:C32)*2)</f>
        <v>#DIV/0!</v>
      </c>
    </row>
    <row r="35" spans="1:6" x14ac:dyDescent="0.3">
      <c r="A35" s="8"/>
      <c r="B35" s="9"/>
      <c r="C35" s="9"/>
      <c r="D35" s="10"/>
    </row>
    <row r="36" spans="1:6" ht="19.5" x14ac:dyDescent="0.4">
      <c r="A36" s="462" t="s">
        <v>180</v>
      </c>
      <c r="B36" s="463"/>
      <c r="C36" s="463"/>
      <c r="D36" s="463"/>
      <c r="E36" s="463"/>
      <c r="F36" s="463"/>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4" t="s">
        <v>34</v>
      </c>
      <c r="B42" s="457"/>
      <c r="C42" s="458"/>
      <c r="D42" s="331">
        <f>SUM(B37:C41)</f>
        <v>0</v>
      </c>
    </row>
    <row r="43" spans="1:6" x14ac:dyDescent="0.3">
      <c r="A43" s="454" t="s">
        <v>251</v>
      </c>
      <c r="B43" s="457"/>
      <c r="C43" s="458"/>
      <c r="D43" s="332" t="e">
        <f>D42/(COUNT(B37:C41)*2)</f>
        <v>#DIV/0!</v>
      </c>
    </row>
    <row r="44" spans="1:6" x14ac:dyDescent="0.3">
      <c r="A44" s="19"/>
      <c r="B44" s="20"/>
      <c r="C44" s="20"/>
      <c r="D44" s="21"/>
    </row>
    <row r="45" spans="1:6" ht="19.5" x14ac:dyDescent="0.4">
      <c r="A45" s="464" t="s">
        <v>19</v>
      </c>
      <c r="B45" s="465"/>
      <c r="C45" s="465"/>
      <c r="D45" s="465"/>
      <c r="E45" s="465"/>
      <c r="F45" s="465"/>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4" t="s">
        <v>34</v>
      </c>
      <c r="B52" s="457"/>
      <c r="C52" s="458"/>
      <c r="D52" s="331">
        <f>SUM(B46:C51)</f>
        <v>0</v>
      </c>
    </row>
    <row r="53" spans="1:6" x14ac:dyDescent="0.3">
      <c r="A53" s="454" t="s">
        <v>251</v>
      </c>
      <c r="B53" s="457"/>
      <c r="C53" s="458"/>
      <c r="D53" s="332" t="e">
        <f>D52/(COUNT(B46:C51)*2)</f>
        <v>#DIV/0!</v>
      </c>
    </row>
    <row r="54" spans="1:6" x14ac:dyDescent="0.3">
      <c r="A54" s="8"/>
      <c r="B54" s="9"/>
      <c r="C54" s="9"/>
      <c r="D54" s="10"/>
    </row>
    <row r="55" spans="1:6" ht="19.5" x14ac:dyDescent="0.4">
      <c r="A55" s="462" t="s">
        <v>8</v>
      </c>
      <c r="B55" s="463"/>
      <c r="C55" s="463"/>
      <c r="D55" s="463"/>
      <c r="E55" s="463"/>
      <c r="F55" s="463"/>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4" t="s">
        <v>34</v>
      </c>
      <c r="B63" s="457"/>
      <c r="C63" s="458"/>
      <c r="D63" s="331">
        <f>SUM(B56:C62)</f>
        <v>0</v>
      </c>
    </row>
    <row r="64" spans="1:6" x14ac:dyDescent="0.3">
      <c r="A64" s="454" t="s">
        <v>251</v>
      </c>
      <c r="B64" s="457"/>
      <c r="C64" s="458"/>
      <c r="D64" s="332" t="e">
        <f>D63/(COUNT(B56:C62)*2)</f>
        <v>#DIV/0!</v>
      </c>
    </row>
    <row r="65" spans="1:6" x14ac:dyDescent="0.3">
      <c r="A65" s="8"/>
      <c r="B65" s="9"/>
      <c r="C65" s="9"/>
      <c r="D65" s="10"/>
    </row>
    <row r="66" spans="1:6" ht="19.5" x14ac:dyDescent="0.4">
      <c r="A66" s="462" t="s">
        <v>111</v>
      </c>
      <c r="B66" s="463"/>
      <c r="C66" s="463"/>
      <c r="D66" s="463"/>
      <c r="E66" s="463"/>
      <c r="F66" s="463"/>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4" t="s">
        <v>34</v>
      </c>
      <c r="B84" s="457"/>
      <c r="C84" s="458"/>
      <c r="D84" s="331">
        <f>SUM(B67:C83)</f>
        <v>0</v>
      </c>
    </row>
    <row r="85" spans="1:6" x14ac:dyDescent="0.3">
      <c r="A85" s="454" t="s">
        <v>251</v>
      </c>
      <c r="B85" s="457"/>
      <c r="C85" s="458"/>
      <c r="D85" s="332" t="e">
        <f>D84/(COUNT(B67:C83)*2)</f>
        <v>#DIV/0!</v>
      </c>
    </row>
    <row r="86" spans="1:6" x14ac:dyDescent="0.3">
      <c r="A86" s="8"/>
      <c r="B86" s="9"/>
      <c r="C86" s="9"/>
      <c r="D86" s="10"/>
    </row>
    <row r="87" spans="1:6" ht="19.5" x14ac:dyDescent="0.4">
      <c r="A87" s="462" t="s">
        <v>172</v>
      </c>
      <c r="B87" s="463"/>
      <c r="C87" s="463"/>
      <c r="D87" s="463"/>
      <c r="E87" s="463"/>
      <c r="F87" s="463"/>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4" t="s">
        <v>34</v>
      </c>
      <c r="B102" s="457"/>
      <c r="C102" s="458"/>
      <c r="D102" s="331">
        <f>SUM(B88:C101)</f>
        <v>0</v>
      </c>
    </row>
    <row r="103" spans="1:6" x14ac:dyDescent="0.3">
      <c r="A103" s="454" t="s">
        <v>251</v>
      </c>
      <c r="B103" s="457"/>
      <c r="C103" s="458"/>
      <c r="D103" s="332" t="e">
        <f>D102/(COUNT(B88:C101)*2)</f>
        <v>#DIV/0!</v>
      </c>
    </row>
    <row r="104" spans="1:6" x14ac:dyDescent="0.3">
      <c r="A104" s="8"/>
      <c r="B104" s="9"/>
      <c r="C104" s="9"/>
      <c r="D104" s="10"/>
    </row>
    <row r="105" spans="1:6" x14ac:dyDescent="0.3">
      <c r="A105" s="19"/>
      <c r="B105" s="20"/>
      <c r="C105" s="20"/>
      <c r="D105" s="21"/>
    </row>
    <row r="106" spans="1:6" ht="19.5" x14ac:dyDescent="0.4">
      <c r="A106" s="462" t="s">
        <v>173</v>
      </c>
      <c r="B106" s="463"/>
      <c r="C106" s="463"/>
      <c r="D106" s="463"/>
      <c r="E106" s="463"/>
      <c r="F106" s="463"/>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4" t="s">
        <v>34</v>
      </c>
      <c r="B118" s="457"/>
      <c r="C118" s="458"/>
      <c r="D118" s="331">
        <f>SUM(B107:C117)</f>
        <v>0</v>
      </c>
    </row>
    <row r="119" spans="1:6" x14ac:dyDescent="0.3">
      <c r="A119" s="454" t="s">
        <v>251</v>
      </c>
      <c r="B119" s="457"/>
      <c r="C119" s="458"/>
      <c r="D119" s="332" t="e">
        <f>D118/(COUNT(B107:C117)*2)</f>
        <v>#DIV/0!</v>
      </c>
    </row>
    <row r="120" spans="1:6" x14ac:dyDescent="0.3">
      <c r="A120" s="8"/>
      <c r="B120" s="9"/>
      <c r="C120" s="9"/>
      <c r="D120" s="10"/>
    </row>
    <row r="121" spans="1:6" ht="19.5" x14ac:dyDescent="0.4">
      <c r="A121" s="462" t="s">
        <v>156</v>
      </c>
      <c r="B121" s="463"/>
      <c r="C121" s="463"/>
      <c r="D121" s="463"/>
      <c r="E121" s="463"/>
      <c r="F121" s="463"/>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4" t="s">
        <v>34</v>
      </c>
      <c r="B133" s="457"/>
      <c r="C133" s="458"/>
      <c r="D133" s="331">
        <f>SUM(B122:C132)</f>
        <v>0</v>
      </c>
    </row>
    <row r="134" spans="1:6" x14ac:dyDescent="0.3">
      <c r="A134" s="454" t="s">
        <v>251</v>
      </c>
      <c r="B134" s="457"/>
      <c r="C134" s="458"/>
      <c r="D134" s="333" t="e">
        <f>D133/(COUNT(B122:C132)*2)</f>
        <v>#DIV/0!</v>
      </c>
    </row>
    <row r="135" spans="1:6" x14ac:dyDescent="0.3">
      <c r="A135" s="8"/>
      <c r="B135" s="9"/>
      <c r="C135" s="9"/>
      <c r="D135" s="13"/>
    </row>
    <row r="136" spans="1:6" ht="19.5" x14ac:dyDescent="0.4">
      <c r="A136" s="462" t="s">
        <v>61</v>
      </c>
      <c r="B136" s="463"/>
      <c r="C136" s="463"/>
      <c r="D136" s="463"/>
      <c r="E136" s="463"/>
      <c r="F136" s="463"/>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4" t="s">
        <v>34</v>
      </c>
      <c r="B149" s="457"/>
      <c r="C149" s="458"/>
      <c r="D149" s="331">
        <f>SUM(B137:C148)</f>
        <v>0</v>
      </c>
    </row>
    <row r="150" spans="1:6" x14ac:dyDescent="0.3">
      <c r="A150" s="454" t="s">
        <v>251</v>
      </c>
      <c r="B150" s="457"/>
      <c r="C150" s="458"/>
      <c r="D150" s="332" t="e">
        <f>D149/(COUNT(B137:C148)*2)</f>
        <v>#DIV/0!</v>
      </c>
    </row>
    <row r="151" spans="1:6" x14ac:dyDescent="0.3">
      <c r="A151" s="8"/>
      <c r="B151" s="9"/>
      <c r="C151" s="9"/>
      <c r="D151" s="10"/>
    </row>
    <row r="152" spans="1:6" ht="19.5" x14ac:dyDescent="0.4">
      <c r="A152" s="462" t="s">
        <v>178</v>
      </c>
      <c r="B152" s="463"/>
      <c r="C152" s="463"/>
      <c r="D152" s="463"/>
      <c r="E152" s="463"/>
      <c r="F152" s="463"/>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4" t="s">
        <v>34</v>
      </c>
      <c r="B161" s="455"/>
      <c r="C161" s="456"/>
      <c r="D161" s="334">
        <f>SUM(B153:C160)</f>
        <v>0</v>
      </c>
    </row>
    <row r="162" spans="1:6" x14ac:dyDescent="0.3">
      <c r="A162" s="454" t="s">
        <v>251</v>
      </c>
      <c r="B162" s="457"/>
      <c r="C162" s="458"/>
      <c r="D162" s="332" t="e">
        <f>D161/(COUNT(B153:C160)*2)</f>
        <v>#DIV/0!</v>
      </c>
    </row>
    <row r="163" spans="1:6" x14ac:dyDescent="0.3">
      <c r="A163" s="8"/>
      <c r="B163" s="9"/>
      <c r="C163" s="11"/>
      <c r="D163" s="12"/>
    </row>
    <row r="164" spans="1:6" ht="19.5" x14ac:dyDescent="0.4">
      <c r="A164" s="462" t="s">
        <v>64</v>
      </c>
      <c r="B164" s="463"/>
      <c r="C164" s="463"/>
      <c r="D164" s="463"/>
      <c r="E164" s="463"/>
      <c r="F164" s="463"/>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4" t="s">
        <v>34</v>
      </c>
      <c r="B169" s="457"/>
      <c r="C169" s="458"/>
      <c r="D169" s="331">
        <f>SUM(B165:C168)</f>
        <v>0</v>
      </c>
    </row>
    <row r="170" spans="1:6" x14ac:dyDescent="0.3">
      <c r="A170" s="454" t="s">
        <v>251</v>
      </c>
      <c r="B170" s="457"/>
      <c r="C170" s="458"/>
      <c r="D170" s="332" t="e">
        <f>D169/(COUNT(B165:C168)*2)</f>
        <v>#DIV/0!</v>
      </c>
    </row>
    <row r="171" spans="1:6" x14ac:dyDescent="0.3">
      <c r="A171" s="8"/>
      <c r="B171" s="9"/>
      <c r="C171" s="9"/>
      <c r="D171" s="10"/>
    </row>
    <row r="172" spans="1:6" ht="19.5" x14ac:dyDescent="0.4">
      <c r="A172" s="468" t="s">
        <v>15</v>
      </c>
      <c r="B172" s="469"/>
      <c r="C172" s="469"/>
      <c r="D172" s="469"/>
      <c r="E172" s="469"/>
      <c r="F172" s="469"/>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4" t="s">
        <v>34</v>
      </c>
      <c r="B177" s="457"/>
      <c r="C177" s="458"/>
      <c r="D177" s="331">
        <f>SUM(B173:C176)</f>
        <v>0</v>
      </c>
    </row>
    <row r="178" spans="1:7" x14ac:dyDescent="0.3">
      <c r="A178" s="454" t="s">
        <v>251</v>
      </c>
      <c r="B178" s="457"/>
      <c r="C178" s="458"/>
      <c r="D178" s="332" t="e">
        <f>D177/(COUNT(B173:C176)*2)</f>
        <v>#DIV/0!</v>
      </c>
    </row>
    <row r="179" spans="1:7" x14ac:dyDescent="0.3">
      <c r="A179" s="8"/>
      <c r="B179" s="9"/>
      <c r="C179" s="9"/>
      <c r="D179" s="10"/>
    </row>
    <row r="180" spans="1:7" ht="19.5" x14ac:dyDescent="0.4">
      <c r="A180" s="462" t="s">
        <v>65</v>
      </c>
      <c r="B180" s="463"/>
      <c r="C180" s="463"/>
      <c r="D180" s="463"/>
      <c r="E180" s="463"/>
      <c r="F180" s="463"/>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4" t="s">
        <v>34</v>
      </c>
      <c r="B186" s="457"/>
      <c r="C186" s="458"/>
      <c r="D186" s="331">
        <f>SUM(B181:C185)</f>
        <v>0</v>
      </c>
    </row>
    <row r="187" spans="1:7" x14ac:dyDescent="0.3">
      <c r="A187" s="454" t="s">
        <v>251</v>
      </c>
      <c r="B187" s="457"/>
      <c r="C187" s="458"/>
      <c r="D187" s="332" t="e">
        <f>D186/(COUNT(B181:C185)*2)</f>
        <v>#DIV/0!</v>
      </c>
    </row>
    <row r="188" spans="1:7" x14ac:dyDescent="0.3">
      <c r="A188" s="8"/>
      <c r="B188" s="9"/>
      <c r="C188" s="9"/>
      <c r="D188" s="10"/>
    </row>
    <row r="189" spans="1:7" ht="19.5" x14ac:dyDescent="0.4">
      <c r="A189" s="462" t="s">
        <v>177</v>
      </c>
      <c r="B189" s="463"/>
      <c r="C189" s="463"/>
      <c r="D189" s="463"/>
      <c r="E189" s="463"/>
      <c r="F189" s="463"/>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4" t="s">
        <v>34</v>
      </c>
      <c r="B194" s="457"/>
      <c r="C194" s="458"/>
      <c r="D194" s="335">
        <f>SUM(B190:C193)</f>
        <v>0</v>
      </c>
    </row>
    <row r="195" spans="1:6" x14ac:dyDescent="0.3">
      <c r="A195" s="454" t="s">
        <v>251</v>
      </c>
      <c r="B195" s="457"/>
      <c r="C195" s="458"/>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0"/>
      <c r="E1" s="380"/>
      <c r="F1" s="380"/>
      <c r="G1" s="380"/>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1" t="s">
        <v>151</v>
      </c>
      <c r="B7" s="381"/>
      <c r="C7" s="381"/>
      <c r="D7" s="381"/>
      <c r="E7" s="381"/>
      <c r="F7" s="381"/>
      <c r="G7" s="82"/>
    </row>
    <row r="8" spans="1:7" ht="22.5" x14ac:dyDescent="0.45">
      <c r="A8" s="382" t="str">
        <f>'Page de garde'!D18</f>
        <v>Nafta</v>
      </c>
      <c r="B8" s="382"/>
      <c r="C8" s="382"/>
      <c r="D8" s="382"/>
      <c r="E8" s="382"/>
      <c r="F8" s="382"/>
      <c r="G8" s="82"/>
    </row>
    <row r="9" spans="1:7" ht="22.5" x14ac:dyDescent="0.45">
      <c r="A9" s="278" t="s">
        <v>39</v>
      </c>
      <c r="B9" s="383"/>
      <c r="C9" s="383"/>
      <c r="D9" s="383"/>
      <c r="E9" s="383"/>
      <c r="F9" s="383"/>
      <c r="G9" s="82"/>
    </row>
    <row r="10" spans="1:7" ht="22.5" x14ac:dyDescent="0.45">
      <c r="A10" s="279" t="s">
        <v>41</v>
      </c>
      <c r="B10" s="384"/>
      <c r="C10" s="384"/>
      <c r="D10" s="384"/>
      <c r="E10" s="384"/>
      <c r="F10" s="384"/>
      <c r="G10" s="82"/>
    </row>
    <row r="11" spans="1:7" ht="22.5" x14ac:dyDescent="0.45">
      <c r="A11" s="278" t="s">
        <v>40</v>
      </c>
      <c r="B11" s="379"/>
      <c r="C11" s="379"/>
      <c r="D11" s="379"/>
      <c r="E11" s="379"/>
      <c r="F11" s="379"/>
      <c r="G11" s="82"/>
    </row>
    <row r="12" spans="1:7" ht="22.5" x14ac:dyDescent="0.45">
      <c r="A12" s="278" t="s">
        <v>200</v>
      </c>
      <c r="B12" s="385" t="e">
        <f>D730</f>
        <v>#DIV/0!</v>
      </c>
      <c r="C12" s="385"/>
      <c r="D12" s="385"/>
      <c r="E12" s="385"/>
      <c r="F12" s="385"/>
      <c r="G12" s="82"/>
    </row>
    <row r="13" spans="1:7" ht="22.5" x14ac:dyDescent="0.45">
      <c r="A13" s="81"/>
      <c r="B13" s="79"/>
      <c r="C13" s="79"/>
      <c r="D13" s="380"/>
      <c r="E13" s="380"/>
      <c r="F13" s="380"/>
      <c r="G13" s="380"/>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9"/>
      <c r="B49" s="389"/>
      <c r="C49" s="389"/>
      <c r="D49" s="389"/>
      <c r="E49" s="389"/>
      <c r="F49" s="389"/>
      <c r="G49" s="389"/>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6"/>
      <c r="B64" s="437"/>
      <c r="C64" s="437"/>
      <c r="D64" s="437"/>
      <c r="E64" s="437"/>
      <c r="F64" s="437"/>
      <c r="G64" s="437"/>
    </row>
    <row r="65" spans="1:7" ht="43.5" customHeight="1" x14ac:dyDescent="0.4">
      <c r="A65" s="374" t="s">
        <v>350</v>
      </c>
      <c r="B65" s="374"/>
      <c r="C65" s="374"/>
      <c r="D65" s="374"/>
      <c r="E65" s="374"/>
      <c r="F65" s="374"/>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7"/>
      <c r="B83" s="387"/>
      <c r="C83" s="387"/>
      <c r="D83" s="387"/>
      <c r="E83" s="387"/>
      <c r="F83" s="387"/>
      <c r="G83" s="387"/>
    </row>
    <row r="84" spans="1:7" ht="45" customHeight="1" x14ac:dyDescent="0.45">
      <c r="A84" s="375" t="s">
        <v>351</v>
      </c>
      <c r="B84" s="375"/>
      <c r="C84" s="375"/>
      <c r="D84" s="375"/>
      <c r="E84" s="375"/>
      <c r="F84" s="375"/>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0"/>
      <c r="B103" s="438"/>
      <c r="C103" s="438"/>
      <c r="D103" s="438"/>
      <c r="E103" s="438"/>
      <c r="F103" s="444"/>
      <c r="G103" s="83"/>
    </row>
    <row r="104" spans="1:7" ht="46.5" customHeight="1" x14ac:dyDescent="0.4">
      <c r="A104" s="374" t="s">
        <v>352</v>
      </c>
      <c r="B104" s="374"/>
      <c r="C104" s="374"/>
      <c r="D104" s="374"/>
      <c r="E104" s="374"/>
      <c r="F104" s="374"/>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0"/>
      <c r="B111" s="438"/>
      <c r="C111" s="438"/>
      <c r="D111" s="438"/>
      <c r="E111" s="438"/>
      <c r="F111" s="444"/>
      <c r="G111" s="83"/>
    </row>
    <row r="112" spans="1:7" ht="39.75" customHeight="1" x14ac:dyDescent="0.4">
      <c r="A112" s="374" t="s">
        <v>390</v>
      </c>
      <c r="B112" s="374"/>
      <c r="C112" s="374"/>
      <c r="D112" s="374"/>
      <c r="E112" s="374"/>
      <c r="F112" s="374"/>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8"/>
      <c r="B120" s="438"/>
      <c r="C120" s="438"/>
      <c r="D120" s="438"/>
      <c r="E120" s="438"/>
      <c r="F120" s="438"/>
      <c r="G120" s="83"/>
    </row>
    <row r="121" spans="1:7" ht="22.5" x14ac:dyDescent="0.4">
      <c r="A121" s="374" t="s">
        <v>310</v>
      </c>
      <c r="B121" s="374"/>
      <c r="C121" s="374"/>
      <c r="D121" s="374"/>
      <c r="E121" s="374"/>
      <c r="F121" s="374"/>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9"/>
      <c r="B132" s="439"/>
      <c r="C132" s="439"/>
      <c r="D132" s="439"/>
      <c r="E132" s="439"/>
      <c r="F132" s="439"/>
      <c r="G132" s="83"/>
    </row>
    <row r="133" spans="1:16384" ht="22.5" customHeight="1" x14ac:dyDescent="0.4">
      <c r="A133" s="376" t="s">
        <v>424</v>
      </c>
      <c r="B133" s="376"/>
      <c r="C133" s="376"/>
      <c r="D133" s="376"/>
      <c r="E133" s="376"/>
      <c r="F133" s="376"/>
      <c r="G133" s="83"/>
    </row>
    <row r="134" spans="1:16384" ht="22.5" customHeight="1" x14ac:dyDescent="0.4">
      <c r="A134" s="377"/>
      <c r="B134" s="377"/>
      <c r="C134" s="377"/>
      <c r="D134" s="377"/>
      <c r="E134" s="377"/>
      <c r="F134" s="377"/>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8" t="s">
        <v>461</v>
      </c>
      <c r="B139" s="378"/>
      <c r="C139" s="378"/>
      <c r="D139" s="378"/>
      <c r="E139" s="378"/>
      <c r="F139" s="378"/>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9" t="s">
        <v>349</v>
      </c>
      <c r="B147" s="409"/>
      <c r="C147" s="409"/>
      <c r="D147" s="409"/>
      <c r="E147" s="409"/>
      <c r="F147" s="409"/>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0"/>
      <c r="B165" s="438"/>
      <c r="C165" s="438"/>
      <c r="D165" s="438"/>
      <c r="E165" s="438"/>
      <c r="F165" s="438"/>
      <c r="G165" s="83"/>
    </row>
    <row r="166" spans="1:7" ht="32.25" customHeight="1" x14ac:dyDescent="0.4">
      <c r="A166" s="378" t="s">
        <v>462</v>
      </c>
      <c r="B166" s="378"/>
      <c r="C166" s="378"/>
      <c r="D166" s="378"/>
      <c r="E166" s="378"/>
      <c r="F166" s="378"/>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1"/>
      <c r="B176" s="442"/>
      <c r="C176" s="442"/>
      <c r="D176" s="442"/>
      <c r="E176" s="442"/>
      <c r="F176" s="442"/>
      <c r="G176" s="83"/>
    </row>
    <row r="177" spans="1:7" ht="32.25" customHeight="1" x14ac:dyDescent="0.4">
      <c r="A177" s="378" t="s">
        <v>310</v>
      </c>
      <c r="B177" s="378"/>
      <c r="C177" s="378"/>
      <c r="D177" s="378"/>
      <c r="E177" s="378"/>
      <c r="F177" s="378"/>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10"/>
      <c r="C186" s="411"/>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3"/>
      <c r="B188" s="443"/>
      <c r="C188" s="443"/>
      <c r="D188" s="443"/>
      <c r="E188" s="443"/>
      <c r="F188" s="443"/>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7" t="s">
        <v>34</v>
      </c>
      <c r="B203" s="368"/>
      <c r="C203" s="36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9"/>
      <c r="B205" s="389"/>
      <c r="C205" s="389"/>
      <c r="D205" s="389"/>
      <c r="E205" s="389"/>
      <c r="F205" s="389"/>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7" t="s">
        <v>34</v>
      </c>
      <c r="B227" s="368"/>
      <c r="C227" s="36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9"/>
      <c r="B229" s="389"/>
      <c r="C229" s="389"/>
      <c r="D229" s="389"/>
      <c r="E229" s="389"/>
      <c r="F229" s="389"/>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0" t="s">
        <v>310</v>
      </c>
      <c r="B236" s="371"/>
      <c r="C236" s="371"/>
      <c r="D236" s="372"/>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7" t="s">
        <v>34</v>
      </c>
      <c r="B245" s="368"/>
      <c r="C245" s="36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9"/>
      <c r="B250" s="389"/>
      <c r="C250" s="389"/>
      <c r="D250" s="389"/>
      <c r="E250" s="389"/>
      <c r="F250" s="389"/>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7" t="s">
        <v>34</v>
      </c>
      <c r="B265" s="368"/>
      <c r="C265" s="36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4"/>
      <c r="B290" s="414"/>
      <c r="C290" s="414"/>
      <c r="D290" s="414"/>
      <c r="E290" s="414"/>
      <c r="F290" s="414"/>
      <c r="G290" s="83"/>
    </row>
    <row r="291" spans="1:7" ht="31.5" customHeight="1" x14ac:dyDescent="0.4">
      <c r="A291" s="373" t="s">
        <v>310</v>
      </c>
      <c r="B291" s="373"/>
      <c r="C291" s="373"/>
      <c r="D291" s="373"/>
      <c r="E291" s="373"/>
      <c r="F291" s="373"/>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1"/>
      <c r="B357" s="391"/>
      <c r="C357" s="391"/>
      <c r="D357" s="391"/>
      <c r="E357" s="391"/>
      <c r="F357" s="391"/>
      <c r="G357" s="391"/>
    </row>
    <row r="358" spans="1:7" ht="32.25" customHeight="1" x14ac:dyDescent="0.4">
      <c r="A358" s="359" t="s">
        <v>310</v>
      </c>
      <c r="B358" s="359"/>
      <c r="C358" s="359"/>
      <c r="D358" s="359"/>
      <c r="E358" s="359"/>
      <c r="F358" s="359"/>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6"/>
      <c r="B415" s="387"/>
      <c r="C415" s="387"/>
      <c r="D415" s="387"/>
      <c r="E415" s="387"/>
      <c r="F415" s="387"/>
      <c r="G415" s="387"/>
    </row>
    <row r="416" spans="1:7" ht="24.75" x14ac:dyDescent="0.4">
      <c r="A416" s="355" t="s">
        <v>319</v>
      </c>
      <c r="B416" s="355"/>
      <c r="C416" s="355"/>
      <c r="D416" s="355"/>
      <c r="E416" s="355"/>
      <c r="F416" s="35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5" t="s">
        <v>310</v>
      </c>
      <c r="B464" s="355"/>
      <c r="C464" s="355"/>
      <c r="D464" s="355"/>
      <c r="E464" s="355"/>
      <c r="F464" s="35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5" t="s">
        <v>425</v>
      </c>
      <c r="B478" s="365"/>
      <c r="C478" s="365"/>
      <c r="D478" s="365"/>
      <c r="E478" s="365"/>
      <c r="F478" s="365"/>
      <c r="G478" s="83"/>
    </row>
    <row r="479" spans="1:7" ht="21" customHeight="1" x14ac:dyDescent="0.4">
      <c r="A479" s="162">
        <f>B11</f>
        <v>0</v>
      </c>
      <c r="F479" s="2"/>
      <c r="G479" s="83"/>
    </row>
    <row r="480" spans="1:7" ht="21" x14ac:dyDescent="0.4">
      <c r="A480" s="356" t="s">
        <v>28</v>
      </c>
      <c r="B480" s="357" t="s">
        <v>29</v>
      </c>
      <c r="C480" s="357"/>
      <c r="D480" s="357" t="s">
        <v>42</v>
      </c>
      <c r="E480" s="358" t="s">
        <v>266</v>
      </c>
      <c r="F480" s="358" t="s">
        <v>301</v>
      </c>
      <c r="G480" s="83"/>
    </row>
    <row r="481" spans="1:7" ht="21" x14ac:dyDescent="0.4">
      <c r="A481" s="356"/>
      <c r="B481" s="291" t="s">
        <v>32</v>
      </c>
      <c r="C481" s="291" t="s">
        <v>31</v>
      </c>
      <c r="D481" s="357"/>
      <c r="E481" s="358"/>
      <c r="F481" s="358"/>
      <c r="G481" s="83"/>
    </row>
    <row r="482" spans="1:7" ht="22.5" x14ac:dyDescent="0.4">
      <c r="A482" s="239"/>
      <c r="B482" s="240"/>
      <c r="C482" s="240"/>
      <c r="D482" s="240"/>
      <c r="E482" s="236"/>
      <c r="F482" s="236"/>
      <c r="G482" s="83"/>
    </row>
    <row r="483" spans="1:7" ht="24.75" x14ac:dyDescent="0.4">
      <c r="A483" s="400" t="s">
        <v>52</v>
      </c>
      <c r="B483" s="400"/>
      <c r="C483" s="400"/>
      <c r="D483" s="400"/>
      <c r="E483" s="400"/>
      <c r="F483" s="400"/>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1" t="s">
        <v>463</v>
      </c>
      <c r="B491" s="422"/>
      <c r="C491" s="422"/>
      <c r="D491" s="422"/>
      <c r="E491" s="422"/>
      <c r="F491" s="422"/>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3" t="s">
        <v>23</v>
      </c>
      <c r="B505" s="394"/>
      <c r="C505" s="394"/>
      <c r="D505" s="394"/>
      <c r="E505" s="394"/>
      <c r="F505" s="395"/>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8"/>
      <c r="B517" s="388"/>
      <c r="C517" s="388"/>
      <c r="D517" s="388"/>
      <c r="E517" s="388"/>
      <c r="F517" s="388"/>
      <c r="G517" s="388"/>
    </row>
    <row r="518" spans="1:7" ht="26.25" customHeight="1" x14ac:dyDescent="0.5">
      <c r="A518" s="244" t="s">
        <v>310</v>
      </c>
      <c r="B518" s="392"/>
      <c r="C518" s="392"/>
      <c r="D518" s="392"/>
      <c r="E518" s="392"/>
      <c r="F518" s="392"/>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6" t="s">
        <v>97</v>
      </c>
      <c r="B530" s="366"/>
      <c r="C530" s="366"/>
      <c r="D530" s="366"/>
      <c r="E530" s="366"/>
      <c r="F530" s="366"/>
      <c r="G530" s="83"/>
    </row>
    <row r="531" spans="1:7" ht="22.5" customHeight="1" x14ac:dyDescent="0.4">
      <c r="A531" s="162">
        <f>B11</f>
        <v>0</v>
      </c>
      <c r="B531" s="83"/>
      <c r="C531" s="83"/>
      <c r="D531" s="95"/>
      <c r="E531" s="95"/>
      <c r="F531" s="95"/>
      <c r="G531" s="83"/>
    </row>
    <row r="532" spans="1:7" ht="21" x14ac:dyDescent="0.4">
      <c r="A532" s="396" t="s">
        <v>28</v>
      </c>
      <c r="B532" s="398" t="s">
        <v>29</v>
      </c>
      <c r="C532" s="399"/>
      <c r="D532" s="361" t="s">
        <v>42</v>
      </c>
      <c r="E532" s="362" t="s">
        <v>266</v>
      </c>
      <c r="F532" s="362" t="s">
        <v>301</v>
      </c>
      <c r="G532" s="83"/>
    </row>
    <row r="533" spans="1:7" ht="21" x14ac:dyDescent="0.4">
      <c r="A533" s="397"/>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363"/>
      <c r="D535" s="363"/>
      <c r="E535" s="363"/>
      <c r="F535" s="364"/>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7" t="s">
        <v>34</v>
      </c>
      <c r="B542" s="368"/>
      <c r="C542" s="369"/>
      <c r="D542" s="294">
        <f>SUM(B536:C541)</f>
        <v>0</v>
      </c>
      <c r="E542" s="172"/>
      <c r="F542" s="172"/>
      <c r="G542" s="83"/>
    </row>
    <row r="543" spans="1:7" ht="21" customHeight="1" x14ac:dyDescent="0.4">
      <c r="A543" s="367" t="s">
        <v>33</v>
      </c>
      <c r="B543" s="368"/>
      <c r="C543" s="369"/>
      <c r="D543" s="295" t="e">
        <f>D542/(COUNT(B536:C541)*2)</f>
        <v>#DIV/0!</v>
      </c>
      <c r="E543" s="172"/>
      <c r="F543" s="172"/>
      <c r="G543" s="83"/>
    </row>
    <row r="544" spans="1:7" ht="21" x14ac:dyDescent="0.4">
      <c r="A544" s="389"/>
      <c r="B544" s="389"/>
      <c r="C544" s="389"/>
      <c r="D544" s="389"/>
      <c r="E544" s="389"/>
      <c r="F544" s="389"/>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0"/>
      <c r="B556" s="391"/>
      <c r="C556" s="391"/>
      <c r="D556" s="391"/>
      <c r="E556" s="391"/>
      <c r="F556" s="391"/>
      <c r="G556" s="391"/>
    </row>
    <row r="557" spans="1:7" ht="35.25" customHeight="1" x14ac:dyDescent="0.4">
      <c r="A557" s="246" t="s">
        <v>310</v>
      </c>
      <c r="B557" s="222"/>
      <c r="C557" s="426"/>
      <c r="D557" s="426"/>
      <c r="E557" s="426"/>
      <c r="F557" s="427"/>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12" t="s">
        <v>34</v>
      </c>
      <c r="B566" s="412"/>
      <c r="C566" s="413"/>
      <c r="D566" s="296">
        <f>SUM(B558:C565,B546:C555)</f>
        <v>0</v>
      </c>
      <c r="E566" s="79"/>
      <c r="F566" s="83"/>
      <c r="G566" s="83"/>
    </row>
    <row r="567" spans="1:7" ht="21" x14ac:dyDescent="0.4">
      <c r="A567" s="412" t="s">
        <v>33</v>
      </c>
      <c r="B567" s="412"/>
      <c r="C567" s="412"/>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9"/>
      <c r="B572" s="389"/>
      <c r="C572" s="389"/>
      <c r="D572" s="389"/>
      <c r="E572" s="389"/>
      <c r="F572" s="389"/>
      <c r="G572" s="83"/>
    </row>
    <row r="573" spans="1:7" ht="22.5" x14ac:dyDescent="0.45">
      <c r="A573" s="352" t="s">
        <v>19</v>
      </c>
      <c r="B573" s="352"/>
      <c r="C573" s="352"/>
      <c r="D573" s="352"/>
      <c r="E573" s="352"/>
      <c r="F573" s="352"/>
      <c r="G573" s="83"/>
    </row>
    <row r="574" spans="1:7" ht="22.5" x14ac:dyDescent="0.4">
      <c r="A574" s="169">
        <f>B11</f>
        <v>0</v>
      </c>
      <c r="B574" s="83"/>
      <c r="C574" s="83"/>
      <c r="D574" s="238"/>
      <c r="E574" s="238"/>
      <c r="F574" s="238"/>
      <c r="G574" s="83"/>
    </row>
    <row r="575" spans="1:7" ht="21" x14ac:dyDescent="0.4">
      <c r="A575" s="356" t="s">
        <v>28</v>
      </c>
      <c r="B575" s="357" t="s">
        <v>29</v>
      </c>
      <c r="C575" s="357"/>
      <c r="D575" s="357" t="s">
        <v>42</v>
      </c>
      <c r="E575" s="358" t="s">
        <v>266</v>
      </c>
      <c r="F575" s="358" t="s">
        <v>301</v>
      </c>
      <c r="G575" s="83"/>
    </row>
    <row r="576" spans="1:7" ht="21" x14ac:dyDescent="0.4">
      <c r="A576" s="356"/>
      <c r="B576" s="291" t="s">
        <v>32</v>
      </c>
      <c r="C576" s="291" t="s">
        <v>31</v>
      </c>
      <c r="D576" s="357"/>
      <c r="E576" s="358"/>
      <c r="F576" s="358"/>
      <c r="G576" s="83"/>
    </row>
    <row r="577" spans="1:7" ht="22.5" x14ac:dyDescent="0.4">
      <c r="A577" s="247"/>
      <c r="B577" s="248"/>
      <c r="C577" s="248"/>
      <c r="D577" s="248"/>
      <c r="E577" s="225"/>
      <c r="F577" s="249"/>
      <c r="G577" s="83"/>
    </row>
    <row r="578" spans="1:7" ht="24.75" x14ac:dyDescent="0.4">
      <c r="A578" s="415" t="s">
        <v>10</v>
      </c>
      <c r="B578" s="416"/>
      <c r="C578" s="416"/>
      <c r="D578" s="416"/>
      <c r="E578" s="416"/>
      <c r="F578" s="417"/>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2" t="s">
        <v>34</v>
      </c>
      <c r="B588" s="412"/>
      <c r="C588" s="413"/>
      <c r="D588" s="296">
        <f>SUM(B579:C587)</f>
        <v>0</v>
      </c>
      <c r="E588" s="79"/>
      <c r="F588" s="83"/>
      <c r="G588" s="83"/>
    </row>
    <row r="589" spans="1:7" ht="21" x14ac:dyDescent="0.4">
      <c r="A589" s="412" t="s">
        <v>33</v>
      </c>
      <c r="B589" s="412"/>
      <c r="C589" s="412"/>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8" t="s">
        <v>23</v>
      </c>
      <c r="B591" s="419"/>
      <c r="C591" s="419"/>
      <c r="D591" s="419"/>
      <c r="E591" s="419"/>
      <c r="F591" s="420"/>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3" t="s">
        <v>383</v>
      </c>
      <c r="B598" s="354"/>
      <c r="C598" s="354"/>
      <c r="D598" s="354"/>
      <c r="E598" s="354"/>
      <c r="F598" s="354"/>
      <c r="G598" s="35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12" t="s">
        <v>34</v>
      </c>
      <c r="B606" s="412"/>
      <c r="C606" s="413"/>
      <c r="D606" s="296">
        <f>SUM(B592:C605)</f>
        <v>0</v>
      </c>
      <c r="E606" s="79"/>
      <c r="F606" s="83"/>
      <c r="G606" s="83"/>
    </row>
    <row r="607" spans="1:7" ht="21" x14ac:dyDescent="0.4">
      <c r="A607" s="412" t="s">
        <v>33</v>
      </c>
      <c r="B607" s="412"/>
      <c r="C607" s="412"/>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3" t="s">
        <v>170</v>
      </c>
      <c r="B610" s="424"/>
      <c r="C610" s="425"/>
      <c r="D610" s="305" t="e">
        <f>D609/(COUNT(B579:C587,B592:C605)*2)</f>
        <v>#DIV/0!</v>
      </c>
      <c r="E610" s="79"/>
      <c r="F610" s="83"/>
      <c r="G610" s="83"/>
    </row>
    <row r="611" spans="1:7" ht="21" x14ac:dyDescent="0.4">
      <c r="A611" s="104"/>
      <c r="B611" s="83"/>
      <c r="C611" s="83"/>
      <c r="G611" s="83"/>
    </row>
    <row r="612" spans="1:7" ht="19.5" customHeight="1" x14ac:dyDescent="0.45">
      <c r="A612" s="352" t="s">
        <v>8</v>
      </c>
      <c r="B612" s="352"/>
      <c r="C612" s="352"/>
      <c r="D612" s="352"/>
      <c r="E612" s="352"/>
      <c r="F612" s="352"/>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407"/>
      <c r="D617" s="407"/>
      <c r="E617" s="407"/>
      <c r="F617" s="408"/>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2" t="s">
        <v>34</v>
      </c>
      <c r="B627" s="412"/>
      <c r="C627" s="412"/>
      <c r="D627" s="296">
        <f>SUM(B618:C626)</f>
        <v>0</v>
      </c>
      <c r="E627" s="433"/>
      <c r="F627" s="414"/>
      <c r="G627" s="83"/>
    </row>
    <row r="628" spans="1:7" ht="21" x14ac:dyDescent="0.4">
      <c r="A628" s="412" t="s">
        <v>33</v>
      </c>
      <c r="B628" s="412"/>
      <c r="C628" s="412"/>
      <c r="D628" s="295" t="e">
        <f>D627/(COUNT(B618:C626)*2)</f>
        <v>#DIV/0!</v>
      </c>
      <c r="E628" s="434"/>
      <c r="F628" s="388"/>
      <c r="G628" s="83"/>
    </row>
    <row r="629" spans="1:7" ht="21" x14ac:dyDescent="0.4">
      <c r="A629" s="104"/>
      <c r="B629" s="83"/>
      <c r="C629" s="432"/>
      <c r="D629" s="432"/>
      <c r="E629" s="432"/>
      <c r="F629" s="432"/>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7" t="s">
        <v>34</v>
      </c>
      <c r="B639" s="368"/>
      <c r="C639" s="369"/>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7"/>
      <c r="D642" s="407"/>
      <c r="E642" s="407"/>
      <c r="F642" s="408"/>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7" t="s">
        <v>34</v>
      </c>
      <c r="B650" s="368"/>
      <c r="C650" s="369"/>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9"/>
      <c r="B652" s="429"/>
      <c r="C652" s="429"/>
      <c r="D652" s="429"/>
      <c r="E652" s="429"/>
      <c r="F652" s="429"/>
      <c r="G652" s="429"/>
    </row>
    <row r="653" spans="1:16382" ht="24.75" x14ac:dyDescent="0.4">
      <c r="A653" s="241" t="s">
        <v>26</v>
      </c>
      <c r="B653" s="407"/>
      <c r="C653" s="407"/>
      <c r="D653" s="407"/>
      <c r="E653" s="407"/>
      <c r="F653" s="408"/>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4" t="s">
        <v>310</v>
      </c>
      <c r="B661" s="405"/>
      <c r="C661" s="405"/>
      <c r="D661" s="405"/>
      <c r="E661" s="405"/>
      <c r="F661" s="406"/>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2" t="s">
        <v>355</v>
      </c>
      <c r="B676" s="352"/>
      <c r="C676" s="352"/>
      <c r="D676" s="352"/>
      <c r="E676" s="352"/>
      <c r="F676" s="352"/>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8" t="s">
        <v>459</v>
      </c>
      <c r="B704" s="428"/>
      <c r="C704" s="428"/>
      <c r="D704" s="428"/>
      <c r="E704" s="428"/>
      <c r="F704" s="428"/>
      <c r="G704" s="184"/>
    </row>
    <row r="705" spans="1:7" ht="21" customHeight="1" x14ac:dyDescent="0.4">
      <c r="A705" s="169">
        <f>B11</f>
        <v>0</v>
      </c>
      <c r="B705" s="83"/>
      <c r="C705" s="83"/>
      <c r="D705" s="183"/>
      <c r="E705" s="183"/>
      <c r="F705" s="183"/>
      <c r="G705" s="184"/>
    </row>
    <row r="706" spans="1:7" ht="21" x14ac:dyDescent="0.4">
      <c r="A706" s="435" t="s">
        <v>28</v>
      </c>
      <c r="B706" s="398" t="s">
        <v>29</v>
      </c>
      <c r="C706" s="398"/>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401" t="s">
        <v>305</v>
      </c>
      <c r="B709" s="402"/>
      <c r="C709" s="402"/>
      <c r="D709" s="402"/>
      <c r="E709" s="402"/>
      <c r="F709" s="403"/>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30"/>
      <c r="C715" s="431"/>
      <c r="D715" s="289">
        <f>SUM(B710:C714)</f>
        <v>0</v>
      </c>
      <c r="E715" s="79"/>
      <c r="F715" s="83"/>
      <c r="G715" s="83"/>
    </row>
    <row r="716" spans="1:7" ht="21" x14ac:dyDescent="0.4">
      <c r="A716" s="284" t="s">
        <v>33</v>
      </c>
      <c r="B716" s="430"/>
      <c r="C716" s="431"/>
      <c r="D716" s="298" t="e">
        <f>D715/(COUNT(B710:C714)*2)</f>
        <v>#DIV/0!</v>
      </c>
      <c r="E716" s="79"/>
      <c r="F716" s="83"/>
      <c r="G716" s="83"/>
    </row>
    <row r="717" spans="1:7" ht="21" x14ac:dyDescent="0.4">
      <c r="A717" s="125"/>
      <c r="B717" s="250"/>
      <c r="C717" s="250"/>
      <c r="D717" s="173"/>
      <c r="E717" s="260"/>
      <c r="F717" s="261"/>
      <c r="G717" s="83"/>
    </row>
    <row r="718" spans="1:7" ht="24.75" x14ac:dyDescent="0.4">
      <c r="A718" s="401" t="s">
        <v>306</v>
      </c>
      <c r="B718" s="402"/>
      <c r="C718" s="402"/>
      <c r="D718" s="402"/>
      <c r="E718" s="402"/>
      <c r="F718" s="403"/>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6"/>
      <c r="E1" s="446"/>
      <c r="F1" s="446"/>
      <c r="G1" s="446"/>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7" t="s">
        <v>46</v>
      </c>
      <c r="B6" s="447"/>
      <c r="C6" s="447"/>
      <c r="D6" s="447"/>
      <c r="E6" s="447"/>
      <c r="F6" s="447"/>
      <c r="G6" s="66"/>
    </row>
    <row r="7" spans="1:7" s="2" customFormat="1" ht="21.75" customHeight="1" x14ac:dyDescent="0.45">
      <c r="A7" s="448" t="str">
        <f>'Page de garde'!D18</f>
        <v>Nafta</v>
      </c>
      <c r="B7" s="448"/>
      <c r="C7" s="448"/>
      <c r="D7" s="448"/>
      <c r="E7" s="448"/>
      <c r="F7" s="448"/>
      <c r="G7" s="66"/>
    </row>
    <row r="8" spans="1:7" s="2" customFormat="1" ht="24" x14ac:dyDescent="0.45">
      <c r="A8" s="329" t="s">
        <v>39</v>
      </c>
      <c r="B8" s="449" t="str">
        <f>'A1 Exploitation'!B9:F9</f>
        <v>Mme Meriam CHOUCHENE</v>
      </c>
      <c r="C8" s="449"/>
      <c r="D8" s="449"/>
      <c r="E8" s="449"/>
      <c r="F8" s="449"/>
      <c r="G8" s="66"/>
    </row>
    <row r="9" spans="1:7" s="2" customFormat="1" ht="24" x14ac:dyDescent="0.45">
      <c r="A9" s="330" t="s">
        <v>41</v>
      </c>
      <c r="B9" s="450" t="str">
        <f>'A1 Exploitation'!B10:F10</f>
        <v>Directeur magasin &amp; chefs rayons</v>
      </c>
      <c r="C9" s="450"/>
      <c r="D9" s="450"/>
      <c r="E9" s="450"/>
      <c r="F9" s="450"/>
      <c r="G9" s="66"/>
    </row>
    <row r="10" spans="1:7" s="2" customFormat="1" ht="24" x14ac:dyDescent="0.45">
      <c r="A10" s="329" t="s">
        <v>40</v>
      </c>
      <c r="B10" s="445">
        <f>'A1 Exploitation'!B11:F11</f>
        <v>43602</v>
      </c>
      <c r="C10" s="445"/>
      <c r="D10" s="445"/>
      <c r="E10" s="445"/>
      <c r="F10" s="445"/>
      <c r="G10" s="66"/>
    </row>
    <row r="11" spans="1:7" s="2" customFormat="1" ht="24" x14ac:dyDescent="0.45">
      <c r="A11" s="329" t="s">
        <v>250</v>
      </c>
      <c r="B11" s="451" t="e">
        <f>D199</f>
        <v>#DIV/0!</v>
      </c>
      <c r="C11" s="451"/>
      <c r="D11" s="451"/>
      <c r="E11" s="451"/>
      <c r="F11" s="451"/>
      <c r="G11" s="66"/>
    </row>
    <row r="12" spans="1:7" s="2" customFormat="1" ht="22.5" x14ac:dyDescent="0.45">
      <c r="A12" s="1"/>
      <c r="D12" s="380"/>
      <c r="E12" s="380"/>
      <c r="F12" s="380"/>
      <c r="G12" s="380"/>
    </row>
    <row r="13" spans="1:7" s="2" customFormat="1" ht="11.25" customHeight="1" x14ac:dyDescent="0.3">
      <c r="A13" s="452" t="s">
        <v>28</v>
      </c>
      <c r="B13" s="453" t="s">
        <v>29</v>
      </c>
      <c r="C13" s="453"/>
      <c r="D13" s="453" t="s">
        <v>42</v>
      </c>
      <c r="E13" s="453" t="s">
        <v>160</v>
      </c>
      <c r="F13" s="453" t="s">
        <v>161</v>
      </c>
    </row>
    <row r="14" spans="1:7" s="2" customFormat="1" ht="12.75" customHeight="1" x14ac:dyDescent="0.3">
      <c r="A14" s="452"/>
      <c r="B14" s="336" t="s">
        <v>32</v>
      </c>
      <c r="C14" s="336" t="s">
        <v>31</v>
      </c>
      <c r="D14" s="453"/>
      <c r="E14" s="453"/>
      <c r="F14" s="453"/>
      <c r="G14" s="65"/>
    </row>
    <row r="15" spans="1:7" x14ac:dyDescent="0.3">
      <c r="A15" s="466"/>
      <c r="B15" s="467"/>
      <c r="C15" s="467"/>
      <c r="D15" s="467"/>
      <c r="E15" s="467"/>
      <c r="F15" s="467"/>
    </row>
    <row r="16" spans="1:7" ht="19.5" x14ac:dyDescent="0.4">
      <c r="A16" s="459" t="s">
        <v>0</v>
      </c>
      <c r="B16" s="460"/>
      <c r="C16" s="460"/>
      <c r="D16" s="460"/>
      <c r="E16" s="460"/>
      <c r="F16" s="460"/>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1" t="s">
        <v>34</v>
      </c>
      <c r="B22" s="455"/>
      <c r="C22" s="456"/>
      <c r="D22" s="334">
        <f>SUM(B17:C21)</f>
        <v>0</v>
      </c>
    </row>
    <row r="23" spans="1:7" x14ac:dyDescent="0.3">
      <c r="A23" s="454" t="s">
        <v>251</v>
      </c>
      <c r="B23" s="457"/>
      <c r="C23" s="458"/>
      <c r="D23" s="332" t="e">
        <f>D22/(COUNT(B17:C21)*2)</f>
        <v>#DIV/0!</v>
      </c>
    </row>
    <row r="24" spans="1:7" x14ac:dyDescent="0.3">
      <c r="A24" s="8"/>
      <c r="B24" s="9"/>
      <c r="C24" s="9"/>
      <c r="D24" s="10"/>
    </row>
    <row r="25" spans="1:7" ht="19.5" x14ac:dyDescent="0.4">
      <c r="A25" s="462" t="s">
        <v>4</v>
      </c>
      <c r="B25" s="463"/>
      <c r="C25" s="463"/>
      <c r="D25" s="463"/>
      <c r="E25" s="463"/>
      <c r="F25" s="463"/>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4" t="s">
        <v>34</v>
      </c>
      <c r="B33" s="457"/>
      <c r="C33" s="458"/>
      <c r="D33" s="331">
        <f>SUM(B26:C32)</f>
        <v>0</v>
      </c>
    </row>
    <row r="34" spans="1:6" x14ac:dyDescent="0.3">
      <c r="A34" s="454" t="s">
        <v>251</v>
      </c>
      <c r="B34" s="457"/>
      <c r="C34" s="458"/>
      <c r="D34" s="332" t="e">
        <f>D33/(COUNT(B26:C32)*2)</f>
        <v>#DIV/0!</v>
      </c>
    </row>
    <row r="35" spans="1:6" x14ac:dyDescent="0.3">
      <c r="A35" s="8"/>
      <c r="B35" s="9"/>
      <c r="C35" s="9"/>
      <c r="D35" s="10"/>
    </row>
    <row r="36" spans="1:6" ht="19.5" x14ac:dyDescent="0.4">
      <c r="A36" s="462" t="s">
        <v>180</v>
      </c>
      <c r="B36" s="463"/>
      <c r="C36" s="463"/>
      <c r="D36" s="463"/>
      <c r="E36" s="463"/>
      <c r="F36" s="463"/>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4" t="s">
        <v>34</v>
      </c>
      <c r="B42" s="457"/>
      <c r="C42" s="458"/>
      <c r="D42" s="331">
        <f>SUM(B37:C41)</f>
        <v>0</v>
      </c>
    </row>
    <row r="43" spans="1:6" x14ac:dyDescent="0.3">
      <c r="A43" s="454" t="s">
        <v>251</v>
      </c>
      <c r="B43" s="457"/>
      <c r="C43" s="458"/>
      <c r="D43" s="332" t="e">
        <f>D42/(COUNT(B37:C41)*2)</f>
        <v>#DIV/0!</v>
      </c>
    </row>
    <row r="44" spans="1:6" x14ac:dyDescent="0.3">
      <c r="A44" s="19"/>
      <c r="B44" s="20"/>
      <c r="C44" s="20"/>
      <c r="D44" s="21"/>
    </row>
    <row r="45" spans="1:6" ht="19.5" x14ac:dyDescent="0.4">
      <c r="A45" s="464" t="s">
        <v>19</v>
      </c>
      <c r="B45" s="465"/>
      <c r="C45" s="465"/>
      <c r="D45" s="465"/>
      <c r="E45" s="465"/>
      <c r="F45" s="465"/>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4" t="s">
        <v>34</v>
      </c>
      <c r="B52" s="457"/>
      <c r="C52" s="458"/>
      <c r="D52" s="331">
        <f>SUM(B46:C51)</f>
        <v>0</v>
      </c>
    </row>
    <row r="53" spans="1:6" x14ac:dyDescent="0.3">
      <c r="A53" s="454" t="s">
        <v>251</v>
      </c>
      <c r="B53" s="457"/>
      <c r="C53" s="458"/>
      <c r="D53" s="332" t="e">
        <f>D52/(COUNT(B46:C51)*2)</f>
        <v>#DIV/0!</v>
      </c>
    </row>
    <row r="54" spans="1:6" x14ac:dyDescent="0.3">
      <c r="A54" s="8"/>
      <c r="B54" s="9"/>
      <c r="C54" s="9"/>
      <c r="D54" s="10"/>
    </row>
    <row r="55" spans="1:6" ht="19.5" x14ac:dyDescent="0.4">
      <c r="A55" s="462" t="s">
        <v>8</v>
      </c>
      <c r="B55" s="463"/>
      <c r="C55" s="463"/>
      <c r="D55" s="463"/>
      <c r="E55" s="463"/>
      <c r="F55" s="463"/>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4" t="s">
        <v>34</v>
      </c>
      <c r="B63" s="457"/>
      <c r="C63" s="458"/>
      <c r="D63" s="331">
        <f>SUM(B56:C62)</f>
        <v>0</v>
      </c>
    </row>
    <row r="64" spans="1:6" x14ac:dyDescent="0.3">
      <c r="A64" s="454" t="s">
        <v>251</v>
      </c>
      <c r="B64" s="457"/>
      <c r="C64" s="458"/>
      <c r="D64" s="332" t="e">
        <f>D63/(COUNT(B56:C62)*2)</f>
        <v>#DIV/0!</v>
      </c>
    </row>
    <row r="65" spans="1:6" x14ac:dyDescent="0.3">
      <c r="A65" s="8"/>
      <c r="B65" s="9"/>
      <c r="C65" s="9"/>
      <c r="D65" s="10"/>
    </row>
    <row r="66" spans="1:6" ht="19.5" x14ac:dyDescent="0.4">
      <c r="A66" s="462" t="s">
        <v>111</v>
      </c>
      <c r="B66" s="463"/>
      <c r="C66" s="463"/>
      <c r="D66" s="463"/>
      <c r="E66" s="463"/>
      <c r="F66" s="463"/>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4" t="s">
        <v>34</v>
      </c>
      <c r="B84" s="457"/>
      <c r="C84" s="458"/>
      <c r="D84" s="331">
        <f>SUM(B67:C83)</f>
        <v>0</v>
      </c>
    </row>
    <row r="85" spans="1:6" x14ac:dyDescent="0.3">
      <c r="A85" s="454" t="s">
        <v>251</v>
      </c>
      <c r="B85" s="457"/>
      <c r="C85" s="458"/>
      <c r="D85" s="332" t="e">
        <f>D84/(COUNT(B67:C83)*2)</f>
        <v>#DIV/0!</v>
      </c>
    </row>
    <row r="86" spans="1:6" x14ac:dyDescent="0.3">
      <c r="A86" s="8"/>
      <c r="B86" s="9"/>
      <c r="C86" s="9"/>
      <c r="D86" s="10"/>
    </row>
    <row r="87" spans="1:6" ht="19.5" x14ac:dyDescent="0.4">
      <c r="A87" s="462" t="s">
        <v>172</v>
      </c>
      <c r="B87" s="463"/>
      <c r="C87" s="463"/>
      <c r="D87" s="463"/>
      <c r="E87" s="463"/>
      <c r="F87" s="463"/>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4" t="s">
        <v>34</v>
      </c>
      <c r="B102" s="457"/>
      <c r="C102" s="458"/>
      <c r="D102" s="331">
        <f>SUM(B88:C101)</f>
        <v>0</v>
      </c>
    </row>
    <row r="103" spans="1:6" x14ac:dyDescent="0.3">
      <c r="A103" s="454" t="s">
        <v>251</v>
      </c>
      <c r="B103" s="457"/>
      <c r="C103" s="458"/>
      <c r="D103" s="332" t="e">
        <f>D102/(COUNT(B88:C101)*2)</f>
        <v>#DIV/0!</v>
      </c>
    </row>
    <row r="104" spans="1:6" x14ac:dyDescent="0.3">
      <c r="A104" s="8"/>
      <c r="B104" s="9"/>
      <c r="C104" s="9"/>
      <c r="D104" s="10"/>
    </row>
    <row r="105" spans="1:6" x14ac:dyDescent="0.3">
      <c r="A105" s="19"/>
      <c r="B105" s="20"/>
      <c r="C105" s="20"/>
      <c r="D105" s="21"/>
    </row>
    <row r="106" spans="1:6" ht="19.5" x14ac:dyDescent="0.4">
      <c r="A106" s="462" t="s">
        <v>173</v>
      </c>
      <c r="B106" s="463"/>
      <c r="C106" s="463"/>
      <c r="D106" s="463"/>
      <c r="E106" s="463"/>
      <c r="F106" s="463"/>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4" t="s">
        <v>34</v>
      </c>
      <c r="B118" s="457"/>
      <c r="C118" s="458"/>
      <c r="D118" s="331">
        <f>SUM(B107:C117)</f>
        <v>0</v>
      </c>
    </row>
    <row r="119" spans="1:6" x14ac:dyDescent="0.3">
      <c r="A119" s="454" t="s">
        <v>251</v>
      </c>
      <c r="B119" s="457"/>
      <c r="C119" s="458"/>
      <c r="D119" s="332" t="e">
        <f>D118/(COUNT(B107:C117)*2)</f>
        <v>#DIV/0!</v>
      </c>
    </row>
    <row r="120" spans="1:6" x14ac:dyDescent="0.3">
      <c r="A120" s="8"/>
      <c r="B120" s="9"/>
      <c r="C120" s="9"/>
      <c r="D120" s="10"/>
    </row>
    <row r="121" spans="1:6" ht="19.5" x14ac:dyDescent="0.4">
      <c r="A121" s="462" t="s">
        <v>156</v>
      </c>
      <c r="B121" s="463"/>
      <c r="C121" s="463"/>
      <c r="D121" s="463"/>
      <c r="E121" s="463"/>
      <c r="F121" s="463"/>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4" t="s">
        <v>34</v>
      </c>
      <c r="B133" s="457"/>
      <c r="C133" s="458"/>
      <c r="D133" s="331">
        <f>SUM(B122:C132)</f>
        <v>0</v>
      </c>
    </row>
    <row r="134" spans="1:6" x14ac:dyDescent="0.3">
      <c r="A134" s="454" t="s">
        <v>251</v>
      </c>
      <c r="B134" s="457"/>
      <c r="C134" s="458"/>
      <c r="D134" s="333" t="e">
        <f>D133/(COUNT(B122:C132)*2)</f>
        <v>#DIV/0!</v>
      </c>
    </row>
    <row r="135" spans="1:6" x14ac:dyDescent="0.3">
      <c r="A135" s="8"/>
      <c r="B135" s="9"/>
      <c r="C135" s="9"/>
      <c r="D135" s="13"/>
    </row>
    <row r="136" spans="1:6" ht="19.5" x14ac:dyDescent="0.4">
      <c r="A136" s="462" t="s">
        <v>61</v>
      </c>
      <c r="B136" s="463"/>
      <c r="C136" s="463"/>
      <c r="D136" s="463"/>
      <c r="E136" s="463"/>
      <c r="F136" s="463"/>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4" t="s">
        <v>34</v>
      </c>
      <c r="B149" s="457"/>
      <c r="C149" s="458"/>
      <c r="D149" s="331">
        <f>SUM(B137:C148)</f>
        <v>0</v>
      </c>
    </row>
    <row r="150" spans="1:6" x14ac:dyDescent="0.3">
      <c r="A150" s="454" t="s">
        <v>251</v>
      </c>
      <c r="B150" s="457"/>
      <c r="C150" s="458"/>
      <c r="D150" s="332" t="e">
        <f>D149/(COUNT(B137:C148)*2)</f>
        <v>#DIV/0!</v>
      </c>
    </row>
    <row r="151" spans="1:6" x14ac:dyDescent="0.3">
      <c r="A151" s="8"/>
      <c r="B151" s="9"/>
      <c r="C151" s="9"/>
      <c r="D151" s="10"/>
    </row>
    <row r="152" spans="1:6" ht="19.5" x14ac:dyDescent="0.4">
      <c r="A152" s="462" t="s">
        <v>178</v>
      </c>
      <c r="B152" s="463"/>
      <c r="C152" s="463"/>
      <c r="D152" s="463"/>
      <c r="E152" s="463"/>
      <c r="F152" s="463"/>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4" t="s">
        <v>34</v>
      </c>
      <c r="B161" s="455"/>
      <c r="C161" s="456"/>
      <c r="D161" s="334">
        <f>SUM(B153:C160)</f>
        <v>0</v>
      </c>
    </row>
    <row r="162" spans="1:6" x14ac:dyDescent="0.3">
      <c r="A162" s="454" t="s">
        <v>251</v>
      </c>
      <c r="B162" s="457"/>
      <c r="C162" s="458"/>
      <c r="D162" s="332" t="e">
        <f>D161/(COUNT(B153:C160)*2)</f>
        <v>#DIV/0!</v>
      </c>
    </row>
    <row r="163" spans="1:6" x14ac:dyDescent="0.3">
      <c r="A163" s="8"/>
      <c r="B163" s="9"/>
      <c r="C163" s="11"/>
      <c r="D163" s="12"/>
    </row>
    <row r="164" spans="1:6" ht="19.5" x14ac:dyDescent="0.4">
      <c r="A164" s="462" t="s">
        <v>64</v>
      </c>
      <c r="B164" s="463"/>
      <c r="C164" s="463"/>
      <c r="D164" s="463"/>
      <c r="E164" s="463"/>
      <c r="F164" s="463"/>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4" t="s">
        <v>34</v>
      </c>
      <c r="B169" s="457"/>
      <c r="C169" s="458"/>
      <c r="D169" s="331">
        <f>SUM(B165:C168)</f>
        <v>0</v>
      </c>
    </row>
    <row r="170" spans="1:6" x14ac:dyDescent="0.3">
      <c r="A170" s="454" t="s">
        <v>251</v>
      </c>
      <c r="B170" s="457"/>
      <c r="C170" s="458"/>
      <c r="D170" s="332" t="e">
        <f>D169/(COUNT(B165:C168)*2)</f>
        <v>#DIV/0!</v>
      </c>
    </row>
    <row r="171" spans="1:6" x14ac:dyDescent="0.3">
      <c r="A171" s="8"/>
      <c r="B171" s="9"/>
      <c r="C171" s="9"/>
      <c r="D171" s="10"/>
    </row>
    <row r="172" spans="1:6" ht="19.5" x14ac:dyDescent="0.4">
      <c r="A172" s="468" t="s">
        <v>15</v>
      </c>
      <c r="B172" s="469"/>
      <c r="C172" s="469"/>
      <c r="D172" s="469"/>
      <c r="E172" s="469"/>
      <c r="F172" s="469"/>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4" t="s">
        <v>34</v>
      </c>
      <c r="B177" s="457"/>
      <c r="C177" s="458"/>
      <c r="D177" s="331">
        <f>SUM(B173:C176)</f>
        <v>0</v>
      </c>
    </row>
    <row r="178" spans="1:7" x14ac:dyDescent="0.3">
      <c r="A178" s="454" t="s">
        <v>251</v>
      </c>
      <c r="B178" s="457"/>
      <c r="C178" s="458"/>
      <c r="D178" s="332" t="e">
        <f>D177/(COUNT(B173:C176)*2)</f>
        <v>#DIV/0!</v>
      </c>
    </row>
    <row r="179" spans="1:7" x14ac:dyDescent="0.3">
      <c r="A179" s="8"/>
      <c r="B179" s="9"/>
      <c r="C179" s="9"/>
      <c r="D179" s="10"/>
    </row>
    <row r="180" spans="1:7" ht="19.5" x14ac:dyDescent="0.4">
      <c r="A180" s="462" t="s">
        <v>65</v>
      </c>
      <c r="B180" s="463"/>
      <c r="C180" s="463"/>
      <c r="D180" s="463"/>
      <c r="E180" s="463"/>
      <c r="F180" s="463"/>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4" t="s">
        <v>34</v>
      </c>
      <c r="B186" s="457"/>
      <c r="C186" s="458"/>
      <c r="D186" s="331">
        <f>SUM(B181:C185)</f>
        <v>0</v>
      </c>
    </row>
    <row r="187" spans="1:7" x14ac:dyDescent="0.3">
      <c r="A187" s="454" t="s">
        <v>251</v>
      </c>
      <c r="B187" s="457"/>
      <c r="C187" s="458"/>
      <c r="D187" s="332" t="e">
        <f>D186/(COUNT(B181:C185)*2)</f>
        <v>#DIV/0!</v>
      </c>
    </row>
    <row r="188" spans="1:7" x14ac:dyDescent="0.3">
      <c r="A188" s="8"/>
      <c r="B188" s="9"/>
      <c r="C188" s="9"/>
      <c r="D188" s="10"/>
    </row>
    <row r="189" spans="1:7" ht="19.5" x14ac:dyDescent="0.4">
      <c r="A189" s="462" t="s">
        <v>177</v>
      </c>
      <c r="B189" s="463"/>
      <c r="C189" s="463"/>
      <c r="D189" s="463"/>
      <c r="E189" s="463"/>
      <c r="F189" s="463"/>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4" t="s">
        <v>34</v>
      </c>
      <c r="B194" s="457"/>
      <c r="C194" s="458"/>
      <c r="D194" s="335">
        <f>SUM(B190:C193)</f>
        <v>0</v>
      </c>
    </row>
    <row r="195" spans="1:6" x14ac:dyDescent="0.3">
      <c r="A195" s="454" t="s">
        <v>251</v>
      </c>
      <c r="B195" s="457"/>
      <c r="C195" s="458"/>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2019-10-24T17:57:09Z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