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E Nefta mai\"/>
    </mc:Choice>
  </mc:AlternateContent>
  <bookViews>
    <workbookView xWindow="0" yWindow="0" windowWidth="20490" windowHeight="80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428" i="38" s="1"/>
  <c r="D429" i="38" s="1"/>
  <c r="B107" i="29" s="1"/>
  <c r="D366" i="38"/>
  <c r="B366" i="38" s="1"/>
  <c r="D367" i="38" s="1"/>
  <c r="D299" i="38"/>
  <c r="B299" i="38" s="1"/>
  <c r="D300" i="38" s="1"/>
  <c r="D185" i="38"/>
  <c r="D129" i="38"/>
  <c r="D43" i="38"/>
  <c r="B43" i="38" s="1"/>
  <c r="D44" i="38" s="1"/>
  <c r="D47" i="38" s="1"/>
  <c r="D48" i="38" s="1"/>
  <c r="B53" i="29" s="1"/>
  <c r="D266" i="38"/>
  <c r="D248" i="38"/>
  <c r="D249" i="38" s="1"/>
  <c r="B80" i="29" s="1"/>
  <c r="D588" i="38"/>
  <c r="D589" i="38" s="1"/>
  <c r="D301" i="38" l="1"/>
  <c r="D303" i="38"/>
  <c r="D304" i="38" s="1"/>
  <c r="B89" i="29" s="1"/>
  <c r="B11" i="43"/>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C95" i="36" l="1"/>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<sst xmlns="http://schemas.openxmlformats.org/spreadsheetml/2006/main" count="5900" uniqueCount="513">
  <si>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</si>
  <si>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</si>
  <si>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</si>
  <si>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</si>
  <si>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</si>
  <si>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</si>
  <si>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</si>
  <si>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</si>
  <si>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</si>
  <si>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</si>
  <si>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</si>
  <si>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</si>
  <si>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</si>
  <si>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</si>
  <si>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</si>
  <si>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</si>
  <si>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</si>
  <si>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</si>
  <si>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</si>
  <si>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</si>
  <si>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</si>
  <si>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</si>
  <si>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</si>
  <si>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</si>
  <si>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</si>
  <si>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</si>
  <si>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</si>
  <si>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</si>
  <si>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</si>
  <si>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</si>
  <si>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</si>
  <si>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</si>
  <si>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</si>
  <si>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</si>
  <si>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</si>
  <si>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</si>
  <si>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</si>
  <si>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</si>
  <si>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</si>
  <si>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</si>
  <si>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</si>
  <si>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</si>
  <si>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</si>
  <si>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</si>
  <si>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</si>
  <si>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</si>
  <si>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</si>
  <si>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</si>
  <si>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</si>
  <si>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</si>
  <si>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</si>
  <si>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</si>
  <si>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</si>
  <si>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</si>
  <si>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</si>
  <si>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</si>
  <si>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</si>
  <si>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</si>
  <si>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</si>
  <si>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</si>
  <si>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</si>
  <si>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</si>
  <si>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</si>
  <si>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</si>
  <si>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</si>
  <si>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</si>
  <si>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</si>
  <si>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</si>
  <si>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</si>
  <si>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</si>
  <si>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</si>
  <si>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</si>
  <si>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</si>
  <si>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</si>
  <si>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</si>
  <si>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</si>
  <si>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</si>
  <si>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</si>
  <si>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</si>
  <si>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</si>
  <si>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</si>
  <si>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</si>
  <si>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</si>
  <si>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</si>
  <si>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</si>
  <si>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</si>
  <si>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</si>
  <si>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</si>
  <si>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</si>
  <si>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</si>
  <si>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</si>
  <si>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</si>
  <si>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</si>
  <si>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</si>
  <si>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</si>
  <si>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</si>
  <si>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</si>
  <si>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</si>
  <si>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</si>
  <si>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</si>
  <si>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</si>
  <si>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</si>
  <si>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</si>
  <si>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</si>
  <si>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</si>
  <si>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</si>
  <si>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</si>
  <si>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</si>
  <si>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</si>
  <si>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</si>
  <si>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</si>
  <si>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</si>
  <si>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</si>
  <si>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</si>
  <si>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</si>
  <si>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</si>
  <si>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</si>
  <si>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</si>
  <si>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</si>
  <si>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</si>
  <si>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</si>
  <si>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</si>
  <si>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</si>
  <si>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</si>
  <si>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</si>
  <si>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</si>
  <si>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</si>
  <si>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</si>
  <si>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</si>
  <si>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</si>
  <si>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</si>
  <si>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</si>
  <si>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</si>
  <si>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</si>
  <si>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</si>
  <si>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</si>
  <si>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</si>
  <si>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</si>
  <si>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</si>
  <si>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</si>
  <si>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</si>
  <si>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</si>
  <si>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</si>
  <si>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</si>
  <si>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</si>
  <si>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</si>
  <si>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</si>
  <si>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</si>
  <si>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</si>
  <si>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</si>
  <si>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</si>
  <si>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</si>
  <si>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</si>
  <si>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</si>
  <si>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</si>
  <si>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</si>
  <si>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</si>
  <si>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</si>
  <si>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</si>
  <si>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</si>
  <si>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</si>
  <si>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</si>
  <si>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</si>
  <si>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</si>
  <si>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</si>
  <si>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</si>
  <si>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</si>
  <si>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</si>
  <si>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</si>
  <si>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</si>
  <si>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</si>
  <si>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</si>
  <si>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</si>
  <si>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</si>
  <si>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</si>
  <si>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</si>
  <si>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</si>
  <si>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</si>
  <si>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</si>
  <si>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</si>
  <si>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</si>
  <si>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</si>
  <si>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</si>
  <si>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</si>
  <si>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</si>
  <si>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</si>
  <si>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</si>
  <si>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</si>
  <si>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</si>
  <si>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</si>
  <si>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</si>
  <si>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</si>
  <si>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</si>
  <si>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</si>
  <si>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</si>
  <si>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</si>
  <si>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</si>
  <si>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</si>
  <si>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</si>
  <si>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</si>
  <si>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</si>
  <si>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</si>
  <si>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</si>
  <si>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</si>
  <si>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</si>
  <si>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</si>
  <si>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</si>
  <si>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</si>
  <si>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</si>
  <si>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</si>
  <si>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</si>
  <si>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</si>
  <si>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</si>
  <si>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</si>
  <si>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</si>
  <si>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</si>
  <si>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</si>
  <si>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</si>
  <si>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</si>
  <si>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</si>
  <si>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</si>
  <si>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</si>
  <si>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</si>
  <si>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</si>
  <si>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</si>
  <si>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</si>
  <si>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</si>
  <si>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</si>
  <si>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</si>
  <si>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</si>
  <si>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</si>
  <si>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</si>
  <si>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</si>
  <si>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</si>
  <si>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</si>
  <si>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</si>
  <si>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</si>
  <si>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</si>
  <si>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</si>
  <si>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</si>
  <si>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</si>
  <si>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</si>
  <si>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</si>
  <si>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</si>
  <si>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</si>
  <si>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</si>
  <si>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</si>
  <si>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</si>
  <si>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</si>
  <si>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</si>
  <si>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</si>
  <si>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</si>
  <si>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</si>
  <si>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</si>
  <si>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</si>
  <si>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</si>
  <si>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</si>
  <si>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</si>
  <si>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</si>
  <si>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</si>
  <si>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</si>
  <si>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</si>
  <si>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</si>
  <si>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</si>
  <si>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</si>
  <si>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</si>
  <si>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</si>
  <si>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</si>
  <si>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</si>
  <si>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</si>
  <si>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</si>
  <si>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</si>
  <si>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</si>
  <si>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</si>
  <si>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</si>
  <si>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</si>
  <si>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</si>
  <si>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</si>
  <si>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</si>
  <si>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</si>
  <si>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</si>
  <si>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</si>
  <si>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</si>
  <si>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</si>
  <si>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</si>
  <si>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</si>
  <si>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</si>
  <si>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</si>
  <si>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</si>
  <si>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</si>
  <si>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</si>
  <si>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</si>
  <si>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</si>
  <si>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</si>
  <si>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</si>
  <si>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</si>
  <si>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</si>
  <si>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</si>
  <si>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</si>
  <si>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</si>
  <si>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</si>
  <si>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</si>
  <si>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</si>
  <si>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</si>
  <si>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</si>
  <si>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</si>
  <si>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</si>
  <si>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</si>
  <si>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</si>
  <si>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</si>
  <si>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</si>
  <si>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</si>
  <si>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</si>
  <si>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</si>
  <si>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</si>
  <si>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</si>
  <si>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</si>
  <si>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</si>
  <si>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</si>
  <si>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</si>
  <si>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</si>
  <si>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</si>
  <si>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</si>
  <si>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</si>
  <si>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</si>
  <si>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</si>
  <si>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</si>
  <si>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</si>
  <si>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</si>
  <si>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</si>
  <si>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</si>
  <si>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</si>
  <si>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</si>
  <si>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</si>
  <si>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</si>
  <si>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</si>
  <si>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</si>
  <si>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</si>
  <si>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</si>
  <si>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</si>
  <si>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</si>
  <si>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</si>
  <si>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</si>
  <si>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</si>
  <si>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</si>
  <si>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</si>
  <si>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</si>
  <si>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</si>
  <si>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</si>
  <si>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</si>
  <si>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</si>
  <si>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</si>
  <si>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</si>
  <si>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</si>
  <si>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</si>
  <si>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</si>
  <si>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</si>
  <si>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</si>
  <si>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</si>
  <si>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</si>
  <si>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</si>
  <si>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</si>
  <si>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</si>
  <si>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</si>
  <si>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</si>
  <si>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</si>
  <si>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</si>
  <si>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</si>
  <si>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</si>
  <si>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</si>
  <si>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</si>
  <si>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</si>
  <si>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</si>
  <si>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</si>
  <si>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</si>
  <si>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</si>
  <si>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</si>
  <si>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</si>
  <si>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</si>
  <si>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</si>
  <si>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</si>
  <si>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</si>
  <si>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</si>
  <si>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</si>
  <si>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</si>
  <si>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</si>
  <si>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</si>
  <si>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</si>
  <si>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</si>
  <si>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</si>
  <si>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</si>
  <si>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</si>
  <si>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</si>
  <si>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</si>
  <si>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</si>
  <si>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</si>
  <si>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</si>
  <si>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</si>
  <si>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</si>
  <si>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</si>
  <si>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</si>
  <si>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</si>
  <si>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</si>
  <si>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</si>
  <si>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</si>
  <si>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</si>
  <si>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</si>
  <si>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</si>
  <si>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</si>
  <si>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</si>
  <si>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</si>
  <si>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</si>
  <si>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</si>
  <si>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</si>
  <si>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</si>
  <si>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</si>
  <si>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</si>
  <si>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</si>
  <si>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</si>
  <si>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</si>
  <si>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</si>
  <si>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</si>
  <si>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</si>
  <si>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</si>
  <si>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</si>
  <si>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</si>
  <si>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</si>
  <si>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</si>
  <si>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</si>
  <si>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</si>
  <si>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</si>
  <si>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</si>
  <si>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</si>
  <si>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</si>
  <si>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</si>
  <si>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</si>
  <si>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</si>
  <si>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</si>
  <si>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</si>
  <si>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</si>
  <si>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</si>
  <si>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</si>
  <si>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</si>
  <si>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</si>
  <si>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</si>
  <si>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</si>
  <si>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</si>
  <si>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</si>
  <si>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</si>
  <si>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</si>
  <si>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</si>
  <si>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</si>
  <si>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</si>
  <si>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</si>
  <si>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</si>
  <si>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</si>
  <si>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</si>
  <si>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</si>
  <si>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</si>
  <si>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</si>
  <si>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</si>
  <si>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</si>
  <si>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</si>
  <si>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</si>
  <si>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</si>
  <si>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</si>
  <si>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</si>
  <si>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</si>
  <si>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</si>
  <si>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</si>
  <si>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</si>
  <si>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</si>
  <si>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</si>
  <si>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</si>
  <si>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</si>
  <si>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Assurer la séparation entre les différents produits.</t>
  </si>
  <si>
    <t>Mme Meriam CHOUCHENE</t>
  </si>
  <si>
    <t>Directeur magasin &amp; chefs rayons</t>
  </si>
  <si>
    <t>Disponibilité de l'ancienne version du tableau de températures réglementaires.</t>
  </si>
  <si>
    <t>Absence de référentiel qualité 2019 au niveau de la réception.</t>
  </si>
  <si>
    <t>Mettre à disposition la nouvelle version 2019.</t>
  </si>
  <si>
    <t>Absence du dernier  rapport et du plan d'action.</t>
  </si>
  <si>
    <t>Un plan d'action devrait être dressé suite aux rapports d'audit.</t>
  </si>
  <si>
    <t>Présence de souillures dans les zones sous palettes.</t>
  </si>
  <si>
    <t>Renforcer le nettoyage sous les palettes.</t>
  </si>
  <si>
    <t>Respecter les dates de retrait des produits exposés.</t>
  </si>
  <si>
    <t>Présence de 2 lots de cakes périmés (DLUO 03/05/2019 &amp; 04/05/2019)</t>
  </si>
  <si>
    <t>Renforcer le suivi des dates limites des produits exposés.</t>
  </si>
  <si>
    <t>Port de pantalon et de chaussures de ville.</t>
  </si>
  <si>
    <t>Respecter la charte vestimentaire UHD.</t>
  </si>
  <si>
    <t>Une panne est survenue au mois de mai au meuble froid surgelé. Les produits ont été déplacés vers un autre meuble surgelé mais sans mention de l'action corrective sur l'enregistrement de suivi des températures.</t>
  </si>
  <si>
    <t>Indiquer les action correctives établies suite aux incidents de panne des dispositifs frigorifiques.</t>
  </si>
  <si>
    <t>Prévoir des bennes adaptées au local déchets</t>
  </si>
  <si>
    <t>Inclure l'agent de réception au plan de formation.</t>
  </si>
  <si>
    <t>Ecarter les produits dont l'état de conditionnement et étiquetage est défaillant.</t>
  </si>
  <si>
    <t>Les contrôles à la réception du jour de l'audit n'ont pas été enregistrés. L'opérateur ignorait les températures à la réception des produits réceptionnés le jour même (ex. Leben Vitalait, yaourts, etc.)</t>
  </si>
  <si>
    <t>Assurer le contrôle et l'enregistrement rigoureux des températures à la réception.</t>
  </si>
  <si>
    <t>Présence de crevasses au quai de réception</t>
  </si>
  <si>
    <t>Fixer le revêtement du sol du quai de réception.</t>
  </si>
  <si>
    <t>Panne au niveau du meuble froid surgelé</t>
  </si>
  <si>
    <t>Réparer le meuble froid surgelé.</t>
  </si>
  <si>
    <t>Fournir des dispositifs de savon liquide.</t>
  </si>
  <si>
    <t>Fournir des dispositifs de papier essuie-mains.</t>
  </si>
  <si>
    <t>L'opérateur de la réception n'est pas formé sur les bonnes pratiques à la réception et les exigences du référentiel qualité.</t>
  </si>
  <si>
    <t>L'étanchéité au niveau de la porte de réception n'était pas satisfaisante malgré la fixation de jointure.</t>
  </si>
  <si>
    <t>Renforcer l'étanchéité de la porte.</t>
  </si>
  <si>
    <t>Absence de dispositifs de savon liquide aux sanitaires.</t>
  </si>
  <si>
    <t>Absence de dispositifs de papier essuie-mains aux sanitaires.</t>
  </si>
  <si>
    <t>Non respect de la date de retrait des cakes 'Moulin d'or'  (DLUO 10/05/2019)</t>
  </si>
  <si>
    <t>Présence de 7 paquets de Boulgour 'Tanit'  500G ayant  un emballage non correctement scellé (N° lot 47120219)
Les mentions de ces produits sont difficilement lisibles.</t>
  </si>
  <si>
    <t>Le local déchets n'est pas utilisé pour le stockage des ordures. Les bennes sont maintenues à l'extérieur du magasin.</t>
  </si>
  <si>
    <t>Stockage simultané des produits alimentaires avec les produits de nettoyage.</t>
  </si>
  <si>
    <t>Nafta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</si>
</sst>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wrapText="1"/>
      <protection locked="0"/>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0.55555555555555558</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79768128"/>
        <c:axId val="779782272"/>
      </c:barChart>
      <c:catAx>
        <c:axId val="77976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82272"/>
        <c:crosses val="autoZero"/>
        <c:auto val="1"/>
        <c:lblAlgn val="ctr"/>
        <c:lblOffset val="100"/>
        <c:noMultiLvlLbl val="0"/>
      </c:catAx>
      <c:valAx>
        <c:axId val="77978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6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81114128"/>
        <c:axId val="781109776"/>
      </c:barChart>
      <c:catAx>
        <c:axId val="78111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09776"/>
        <c:crosses val="autoZero"/>
        <c:auto val="1"/>
        <c:lblAlgn val="ctr"/>
        <c:lblOffset val="100"/>
        <c:noMultiLvlLbl val="0"/>
      </c:catAx>
      <c:valAx>
        <c:axId val="78110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1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0.47727272727272729</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81111952"/>
        <c:axId val="781108688"/>
      </c:barChart>
      <c:catAx>
        <c:axId val="78111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08688"/>
        <c:crosses val="autoZero"/>
        <c:auto val="1"/>
        <c:lblAlgn val="ctr"/>
        <c:lblOffset val="100"/>
        <c:noMultiLvlLbl val="0"/>
      </c:catAx>
      <c:valAx>
        <c:axId val="78110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1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0.98648648648648651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81102160"/>
        <c:axId val="781102704"/>
      </c:barChart>
      <c:catAx>
        <c:axId val="78110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02704"/>
        <c:crosses val="autoZero"/>
        <c:auto val="1"/>
        <c:lblAlgn val="ctr"/>
        <c:lblOffset val="100"/>
        <c:noMultiLvlLbl val="0"/>
      </c:catAx>
      <c:valAx>
        <c:axId val="78110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0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81109232"/>
        <c:axId val="781103248"/>
      </c:barChart>
      <c:catAx>
        <c:axId val="78110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03248"/>
        <c:crosses val="autoZero"/>
        <c:auto val="1"/>
        <c:lblAlgn val="ctr"/>
        <c:lblOffset val="100"/>
        <c:noMultiLvlLbl val="0"/>
      </c:catAx>
      <c:valAx>
        <c:axId val="78110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0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81107056"/>
        <c:axId val="782454912"/>
      </c:barChart>
      <c:catAx>
        <c:axId val="78110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2454912"/>
        <c:crosses val="autoZero"/>
        <c:auto val="1"/>
        <c:lblAlgn val="ctr"/>
        <c:lblOffset val="100"/>
        <c:noMultiLvlLbl val="0"/>
      </c:catAx>
      <c:valAx>
        <c:axId val="782454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0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0.71794871794871795</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82458720"/>
        <c:axId val="782457088"/>
      </c:barChart>
      <c:catAx>
        <c:axId val="78245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2457088"/>
        <c:crosses val="autoZero"/>
        <c:auto val="1"/>
        <c:lblAlgn val="ctr"/>
        <c:lblOffset val="100"/>
        <c:noMultiLvlLbl val="0"/>
      </c:catAx>
      <c:valAx>
        <c:axId val="78245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245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0.77894736842105261</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82453280"/>
        <c:axId val="782465248"/>
      </c:barChart>
      <c:catAx>
        <c:axId val="78245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2465248"/>
        <c:crosses val="autoZero"/>
        <c:auto val="1"/>
        <c:lblAlgn val="ctr"/>
        <c:lblOffset val="100"/>
        <c:noMultiLvlLbl val="0"/>
      </c:catAx>
      <c:valAx>
        <c:axId val="78246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245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0.74844804318488523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82461440"/>
        <c:axId val="782461984"/>
        <c:extLst xmlns:c16r2="http://schemas.microsoft.com/office/drawing/2015/06/chart"/>
      </c:barChart>
      <c:catAx>
        <c:axId val="7824614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2461984"/>
        <c:crosses val="autoZero"/>
        <c:auto val="1"/>
        <c:lblAlgn val="ctr"/>
        <c:lblOffset val="100"/>
        <c:noMultiLvlLbl val="0"/>
      </c:catAx>
      <c:valAx>
        <c:axId val="7824619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8246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0.78570000000000007</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82463616"/>
        <c:axId val="782462528"/>
        <c:extLst xmlns:c16r2="http://schemas.microsoft.com/office/drawing/2015/06/chart"/>
      </c:barChart>
      <c:catAx>
        <c:axId val="78246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2462528"/>
        <c:crosses val="autoZero"/>
        <c:auto val="1"/>
        <c:lblAlgn val="ctr"/>
        <c:lblOffset val="100"/>
        <c:noMultiLvlLbl val="0"/>
      </c:catAx>
      <c:valAx>
        <c:axId val="78246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8246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79773568"/>
        <c:axId val="779769216"/>
      </c:barChart>
      <c:catAx>
        <c:axId val="77977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69216"/>
        <c:crosses val="autoZero"/>
        <c:auto val="1"/>
        <c:lblAlgn val="ctr"/>
        <c:lblOffset val="100"/>
        <c:noMultiLvlLbl val="0"/>
      </c:catAx>
      <c:valAx>
        <c:axId val="77976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7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79774112"/>
        <c:axId val="779774656"/>
      </c:barChart>
      <c:catAx>
        <c:axId val="77977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74656"/>
        <c:crosses val="autoZero"/>
        <c:auto val="1"/>
        <c:lblAlgn val="ctr"/>
        <c:lblOffset val="100"/>
        <c:noMultiLvlLbl val="0"/>
      </c:catAx>
      <c:valAx>
        <c:axId val="77977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7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79771392"/>
        <c:axId val="779777920"/>
      </c:barChart>
      <c:catAx>
        <c:axId val="77977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77920"/>
        <c:crosses val="autoZero"/>
        <c:auto val="1"/>
        <c:lblAlgn val="ctr"/>
        <c:lblOffset val="100"/>
        <c:noMultiLvlLbl val="0"/>
      </c:catAx>
      <c:valAx>
        <c:axId val="77977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7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79777376"/>
        <c:axId val="779776288"/>
      </c:barChart>
      <c:catAx>
        <c:axId val="77977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76288"/>
        <c:crosses val="autoZero"/>
        <c:auto val="1"/>
        <c:lblAlgn val="ctr"/>
        <c:lblOffset val="100"/>
        <c:noMultiLvlLbl val="0"/>
      </c:catAx>
      <c:valAx>
        <c:axId val="77977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7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79778464"/>
        <c:axId val="779771936"/>
      </c:barChart>
      <c:catAx>
        <c:axId val="77977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9771936"/>
        <c:crosses val="autoZero"/>
        <c:auto val="1"/>
        <c:lblAlgn val="ctr"/>
        <c:lblOffset val="100"/>
        <c:noMultiLvlLbl val="0"/>
      </c:catAx>
      <c:valAx>
        <c:axId val="77977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977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81106512"/>
        <c:axId val="781110320"/>
      </c:barChart>
      <c:catAx>
        <c:axId val="7811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10320"/>
        <c:crosses val="autoZero"/>
        <c:auto val="1"/>
        <c:lblAlgn val="ctr"/>
        <c:lblOffset val="100"/>
        <c:noMultiLvlLbl val="0"/>
      </c:catAx>
      <c:valAx>
        <c:axId val="78111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81112496"/>
        <c:axId val="781114672"/>
      </c:barChart>
      <c:catAx>
        <c:axId val="78111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14672"/>
        <c:crosses val="autoZero"/>
        <c:auto val="1"/>
        <c:lblAlgn val="ctr"/>
        <c:lblOffset val="100"/>
        <c:noMultiLvlLbl val="0"/>
      </c:catAx>
      <c:valAx>
        <c:axId val="78111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1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81115216"/>
        <c:axId val="781113040"/>
      </c:barChart>
      <c:catAx>
        <c:axId val="78111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1113040"/>
        <c:crosses val="autoZero"/>
        <c:auto val="1"/>
        <c:lblAlgn val="ctr"/>
        <c:lblOffset val="100"/>
        <c:noMultiLvlLbl val="0"/>
      </c:catAx>
      <c:valAx>
        <c:axId val="78111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111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J25" sqref="J25"/>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0" t="s">
        <v>474</v>
      </c>
      <c r="B18" s="340"/>
      <c r="C18" s="340"/>
      <c r="D18" s="341" t="s">
        <v>512</v>
      </c>
      <c r="E18" s="341"/>
      <c r="F18" s="341"/>
      <c r="G18" s="341"/>
      <c r="H18" s="341"/>
      <c r="I18" s="341"/>
      <c r="J18" s="341"/>
      <c r="K18" s="341"/>
    </row>
    <row r="20" spans="1:11" ht="16.5" x14ac:dyDescent="0.3">
      <c r="A20" s="36"/>
      <c r="B20" s="31"/>
      <c r="C20" s="31"/>
      <c r="D20" s="31"/>
      <c r="E20" s="31"/>
      <c r="F20" s="31"/>
      <c r="G20" s="31"/>
      <c r="H20" s="31"/>
      <c r="I20" s="31"/>
    </row>
    <row r="21" spans="1:11" x14ac:dyDescent="0.25">
      <c r="A21" s="342" t="s">
        <v>277</v>
      </c>
      <c r="B21" s="342"/>
      <c r="C21" s="342"/>
      <c r="D21" s="342"/>
      <c r="E21" s="342"/>
      <c r="F21" s="342"/>
      <c r="G21" s="342"/>
      <c r="H21" s="342"/>
      <c r="I21" s="342"/>
      <c r="J21" s="342"/>
      <c r="K21" s="342"/>
    </row>
    <row r="22" spans="1:11" x14ac:dyDescent="0.25">
      <c r="A22" s="37"/>
      <c r="B22" s="32"/>
      <c r="C22" s="32"/>
      <c r="D22" s="31"/>
      <c r="E22" s="31"/>
      <c r="F22" s="31"/>
      <c r="G22" s="31"/>
      <c r="H22" s="31"/>
      <c r="I22" s="31"/>
    </row>
    <row r="23" spans="1:11" ht="42" customHeight="1" x14ac:dyDescent="0.25">
      <c r="A23" s="276" t="s">
        <v>278</v>
      </c>
      <c r="B23" s="343" t="s">
        <v>279</v>
      </c>
      <c r="C23" s="343"/>
      <c r="D23" s="31"/>
      <c r="E23" s="31"/>
      <c r="F23" s="31"/>
      <c r="G23" s="31"/>
      <c r="H23" s="31"/>
      <c r="I23" s="31"/>
      <c r="J23" t="str">
        <f>D18</f>
        <v>Nafta</v>
      </c>
    </row>
    <row r="24" spans="1:11" ht="33" customHeight="1" x14ac:dyDescent="0.25">
      <c r="A24" s="277" t="s">
        <v>280</v>
      </c>
      <c r="B24" s="344">
        <f>AVERAGE('A1 Exploitation'!D730,'A1 Technique'!D199)</f>
        <v>0.74844804318488523</v>
      </c>
      <c r="C24" s="344"/>
      <c r="D24" s="31"/>
      <c r="E24" s="31"/>
      <c r="F24" s="31"/>
      <c r="G24" s="31"/>
      <c r="H24" s="31"/>
      <c r="I24" s="31"/>
    </row>
    <row r="25" spans="1:11" ht="33" customHeight="1" x14ac:dyDescent="0.25">
      <c r="A25" s="276" t="s">
        <v>281</v>
      </c>
      <c r="B25" s="344" t="e">
        <f>AVERAGE('A2 Exploitation'!D730,'A2 Technique'!D199)</f>
        <v>#DIV/0!</v>
      </c>
      <c r="C25" s="344"/>
      <c r="D25" s="31"/>
      <c r="E25" s="31"/>
      <c r="F25" s="31"/>
      <c r="G25" s="31"/>
      <c r="H25" s="31"/>
      <c r="I25" s="31"/>
    </row>
    <row r="26" spans="1:11" ht="33" customHeight="1" x14ac:dyDescent="0.25">
      <c r="A26" s="277" t="s">
        <v>282</v>
      </c>
      <c r="B26" s="344" t="e">
        <f>AVERAGE('A3 Exploitation'!D730,'A3 Technique'!D199)</f>
        <v>#DIV/0!</v>
      </c>
      <c r="C26" s="344"/>
      <c r="D26" s="31"/>
      <c r="E26" s="31"/>
      <c r="F26" s="31"/>
      <c r="G26" s="31"/>
      <c r="H26" s="31"/>
      <c r="I26" s="31"/>
    </row>
    <row r="27" spans="1:11" ht="33" customHeight="1" x14ac:dyDescent="0.25">
      <c r="A27" s="277" t="s">
        <v>283</v>
      </c>
      <c r="B27" s="344" t="e">
        <f>AVERAGE('A4 Exploitation'!D730,'A4 Technique'!D199)</f>
        <v>#DIV/0!</v>
      </c>
      <c r="C27" s="344"/>
      <c r="D27" s="31"/>
      <c r="E27" s="31"/>
      <c r="F27" s="31"/>
      <c r="G27" s="31"/>
      <c r="H27" s="31"/>
      <c r="I27" s="31"/>
    </row>
    <row r="28" spans="1:11" ht="33" customHeight="1" x14ac:dyDescent="0.25">
      <c r="A28" s="276" t="s">
        <v>284</v>
      </c>
      <c r="B28" s="344"/>
      <c r="C28" s="344"/>
      <c r="D28" s="31"/>
      <c r="E28" s="31"/>
      <c r="F28" s="31"/>
      <c r="G28" s="31"/>
      <c r="H28" s="31"/>
      <c r="I28" s="31"/>
    </row>
    <row r="29" spans="1:11" ht="33" customHeight="1" x14ac:dyDescent="0.25">
      <c r="A29" s="276" t="s">
        <v>285</v>
      </c>
      <c r="B29" s="344"/>
      <c r="C29" s="344"/>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3" t="s">
        <v>286</v>
      </c>
      <c r="C33" s="343"/>
      <c r="D33" s="31"/>
      <c r="E33" s="31"/>
      <c r="F33" s="31"/>
      <c r="G33" s="31"/>
      <c r="H33" s="31"/>
      <c r="I33" s="31"/>
      <c r="J33" t="str">
        <f>D18</f>
        <v>Nafta</v>
      </c>
    </row>
    <row r="34" spans="1:10" ht="33" customHeight="1" x14ac:dyDescent="0.25">
      <c r="A34" s="277" t="s">
        <v>280</v>
      </c>
      <c r="B34" s="344">
        <f>'A1 Exploitation'!D730</f>
        <v>0.77894736842105261</v>
      </c>
      <c r="C34" s="344"/>
      <c r="D34" s="31"/>
      <c r="E34" s="31"/>
      <c r="F34" s="31"/>
      <c r="G34" s="31"/>
      <c r="H34" s="31"/>
      <c r="I34" s="31"/>
    </row>
    <row r="35" spans="1:10" ht="33" customHeight="1" x14ac:dyDescent="0.25">
      <c r="A35" s="276" t="s">
        <v>281</v>
      </c>
      <c r="B35" s="344" t="e">
        <f>'A2 Exploitation'!D730</f>
        <v>#DIV/0!</v>
      </c>
      <c r="C35" s="344"/>
      <c r="D35" s="31"/>
      <c r="E35" s="31"/>
      <c r="F35" s="31"/>
      <c r="G35" s="31"/>
      <c r="H35" s="31"/>
      <c r="I35" s="31"/>
    </row>
    <row r="36" spans="1:10" ht="33" customHeight="1" x14ac:dyDescent="0.25">
      <c r="A36" s="277" t="s">
        <v>282</v>
      </c>
      <c r="B36" s="344" t="e">
        <f>'A3 Exploitation'!D730</f>
        <v>#DIV/0!</v>
      </c>
      <c r="C36" s="344"/>
      <c r="D36" s="31"/>
      <c r="E36" s="31"/>
      <c r="F36" s="31"/>
      <c r="G36" s="31"/>
      <c r="H36" s="31"/>
      <c r="I36" s="31"/>
    </row>
    <row r="37" spans="1:10" ht="33" customHeight="1" x14ac:dyDescent="0.25">
      <c r="A37" s="277" t="s">
        <v>283</v>
      </c>
      <c r="B37" s="344" t="e">
        <f>'A4 Exploitation'!D730</f>
        <v>#DIV/0!</v>
      </c>
      <c r="C37" s="344"/>
      <c r="D37" s="31"/>
      <c r="E37" s="31"/>
      <c r="F37" s="31"/>
      <c r="G37" s="31"/>
      <c r="H37" s="31"/>
      <c r="I37" s="31"/>
    </row>
    <row r="38" spans="1:10" ht="33" customHeight="1" x14ac:dyDescent="0.25">
      <c r="A38" s="276" t="s">
        <v>284</v>
      </c>
      <c r="B38" s="344"/>
      <c r="C38" s="344"/>
      <c r="D38" s="31"/>
      <c r="E38" s="31"/>
      <c r="F38" s="31"/>
      <c r="G38" s="31"/>
      <c r="H38" s="31"/>
      <c r="I38" s="31"/>
    </row>
    <row r="39" spans="1:10" ht="33" customHeight="1" x14ac:dyDescent="0.25">
      <c r="A39" s="276" t="s">
        <v>285</v>
      </c>
      <c r="B39" s="344"/>
      <c r="C39" s="344"/>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5" t="s">
        <v>287</v>
      </c>
      <c r="C42" s="345"/>
      <c r="D42" s="31"/>
      <c r="E42" s="31"/>
      <c r="F42" s="31"/>
      <c r="G42" s="31"/>
      <c r="H42" s="31"/>
      <c r="I42" s="31"/>
      <c r="J42" t="str">
        <f>D18</f>
        <v>Nafta</v>
      </c>
    </row>
    <row r="43" spans="1:10" ht="33" customHeight="1" x14ac:dyDescent="0.25">
      <c r="A43" s="277" t="s">
        <v>280</v>
      </c>
      <c r="B43" s="344">
        <f>AVERAGE('A1 Exploitation'!D728, 'A1 Technique'!D197)</f>
        <v>0.78570000000000007</v>
      </c>
      <c r="C43" s="344"/>
      <c r="D43" s="31"/>
      <c r="E43" s="31"/>
      <c r="F43" s="31"/>
      <c r="G43" s="31"/>
      <c r="H43" s="31"/>
      <c r="I43" s="31"/>
    </row>
    <row r="44" spans="1:10" ht="33" customHeight="1" x14ac:dyDescent="0.25">
      <c r="A44" s="276" t="s">
        <v>281</v>
      </c>
      <c r="B44" s="344" t="e">
        <f>AVERAGE('A2 Exploitation'!D728, 'A2 Technique'!D197)</f>
        <v>#DIV/0!</v>
      </c>
      <c r="C44" s="344"/>
      <c r="D44" s="31"/>
      <c r="E44" s="31"/>
      <c r="F44" s="31"/>
      <c r="G44" s="31"/>
      <c r="H44" s="31"/>
      <c r="I44" s="31"/>
    </row>
    <row r="45" spans="1:10" ht="33" customHeight="1" x14ac:dyDescent="0.25">
      <c r="A45" s="277" t="s">
        <v>282</v>
      </c>
      <c r="B45" s="344" t="e">
        <f>AVERAGE('A3 Exploitation'!D728, 'A3 Technique'!D197)</f>
        <v>#DIV/0!</v>
      </c>
      <c r="C45" s="344"/>
      <c r="D45" s="31"/>
      <c r="E45" s="31"/>
      <c r="F45" s="31"/>
      <c r="G45" s="31"/>
      <c r="H45" s="31"/>
      <c r="I45" s="31"/>
    </row>
    <row r="46" spans="1:10" ht="33" customHeight="1" x14ac:dyDescent="0.25">
      <c r="A46" s="277" t="s">
        <v>283</v>
      </c>
      <c r="B46" s="344" t="e">
        <f>AVERAGE('A4 Exploitation'!D728, 'A4 Technique'!D197)</f>
        <v>#DIV/0!</v>
      </c>
      <c r="C46" s="344"/>
      <c r="D46" s="31"/>
      <c r="E46" s="31"/>
      <c r="F46" s="31"/>
      <c r="G46" s="31"/>
      <c r="H46" s="31"/>
      <c r="I46" s="31"/>
    </row>
    <row r="47" spans="1:10" ht="33" customHeight="1" x14ac:dyDescent="0.25">
      <c r="A47" s="276" t="s">
        <v>284</v>
      </c>
      <c r="B47" s="344"/>
      <c r="C47" s="344"/>
      <c r="D47" s="31"/>
      <c r="E47" s="31"/>
      <c r="F47" s="31"/>
      <c r="G47" s="31"/>
      <c r="H47" s="31"/>
      <c r="I47" s="31"/>
    </row>
    <row r="48" spans="1:10" ht="33" customHeight="1" x14ac:dyDescent="0.25">
      <c r="A48" s="276" t="s">
        <v>285</v>
      </c>
      <c r="B48" s="344"/>
      <c r="C48" s="344"/>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3" t="s">
        <v>288</v>
      </c>
      <c r="C51" s="343"/>
      <c r="D51" s="31"/>
      <c r="E51" s="31"/>
      <c r="F51" s="31"/>
      <c r="G51" s="31"/>
      <c r="H51" s="31"/>
      <c r="I51" s="31"/>
      <c r="J51" t="str">
        <f>D18</f>
        <v>Nafta</v>
      </c>
    </row>
    <row r="52" spans="1:10" ht="33" customHeight="1" x14ac:dyDescent="0.25">
      <c r="A52" s="277" t="s">
        <v>280</v>
      </c>
      <c r="B52" s="346">
        <f>'A1 Exploitation'!D48</f>
        <v>0.55555555555555558</v>
      </c>
      <c r="C52" s="346"/>
      <c r="D52" s="31"/>
      <c r="E52" s="31"/>
      <c r="F52" s="31"/>
      <c r="G52" s="31"/>
      <c r="H52" s="31"/>
      <c r="I52" s="31"/>
    </row>
    <row r="53" spans="1:10" ht="33" customHeight="1" x14ac:dyDescent="0.25">
      <c r="A53" s="276" t="s">
        <v>281</v>
      </c>
      <c r="B53" s="346" t="e">
        <f>'A2 Exploitation'!D48</f>
        <v>#DIV/0!</v>
      </c>
      <c r="C53" s="346"/>
      <c r="D53" s="31"/>
      <c r="E53" s="31"/>
      <c r="F53" s="31"/>
      <c r="G53" s="31"/>
      <c r="H53" s="31"/>
      <c r="I53" s="31"/>
    </row>
    <row r="54" spans="1:10" ht="33" customHeight="1" x14ac:dyDescent="0.25">
      <c r="A54" s="277" t="s">
        <v>282</v>
      </c>
      <c r="B54" s="346" t="e">
        <f>'A3 Exploitation'!D48</f>
        <v>#DIV/0!</v>
      </c>
      <c r="C54" s="346"/>
      <c r="D54" s="31"/>
      <c r="E54" s="31"/>
      <c r="F54" s="31"/>
      <c r="G54" s="31"/>
      <c r="H54" s="31"/>
      <c r="I54" s="31"/>
    </row>
    <row r="55" spans="1:10" ht="33" customHeight="1" x14ac:dyDescent="0.25">
      <c r="A55" s="277" t="s">
        <v>283</v>
      </c>
      <c r="B55" s="346" t="e">
        <f>'A4 Exploitation'!D48</f>
        <v>#DIV/0!</v>
      </c>
      <c r="C55" s="346"/>
      <c r="D55" s="31"/>
      <c r="E55" s="31"/>
      <c r="F55" s="31"/>
      <c r="G55" s="31"/>
      <c r="H55" s="31"/>
      <c r="I55" s="31"/>
    </row>
    <row r="56" spans="1:10" ht="33" customHeight="1" x14ac:dyDescent="0.25">
      <c r="A56" s="276" t="s">
        <v>284</v>
      </c>
      <c r="B56" s="346"/>
      <c r="C56" s="346"/>
      <c r="D56" s="31"/>
      <c r="E56" s="31"/>
      <c r="F56" s="31"/>
      <c r="G56" s="31"/>
      <c r="H56" s="31"/>
      <c r="I56" s="31"/>
    </row>
    <row r="57" spans="1:10" ht="33" customHeight="1" x14ac:dyDescent="0.25">
      <c r="A57" s="276" t="s">
        <v>285</v>
      </c>
      <c r="B57" s="346"/>
      <c r="C57" s="346"/>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3" t="s">
        <v>289</v>
      </c>
      <c r="C60" s="343"/>
      <c r="D60" s="31"/>
      <c r="E60" s="31"/>
      <c r="F60" s="31"/>
      <c r="G60" s="31"/>
      <c r="H60" s="31"/>
      <c r="I60" s="31"/>
      <c r="J60" t="str">
        <f>D18</f>
        <v>Nafta</v>
      </c>
    </row>
    <row r="61" spans="1:10" ht="33" customHeight="1" x14ac:dyDescent="0.25">
      <c r="A61" s="277" t="s">
        <v>280</v>
      </c>
      <c r="B61" s="344" t="e">
        <f>'A1 Exploitation'!D131</f>
        <v>#DIV/0!</v>
      </c>
      <c r="C61" s="344"/>
      <c r="D61" s="31"/>
      <c r="E61" s="31"/>
      <c r="F61" s="31"/>
      <c r="G61" s="31"/>
      <c r="H61" s="31"/>
      <c r="I61" s="31"/>
    </row>
    <row r="62" spans="1:10" ht="33" customHeight="1" x14ac:dyDescent="0.25">
      <c r="A62" s="276" t="s">
        <v>281</v>
      </c>
      <c r="B62" s="344" t="e">
        <f>'A2 Exploitation'!D131</f>
        <v>#DIV/0!</v>
      </c>
      <c r="C62" s="344"/>
      <c r="D62" s="31"/>
      <c r="E62" s="31"/>
      <c r="F62" s="31"/>
      <c r="G62" s="31"/>
      <c r="H62" s="31"/>
      <c r="I62" s="31"/>
    </row>
    <row r="63" spans="1:10" ht="33" customHeight="1" x14ac:dyDescent="0.25">
      <c r="A63" s="277" t="s">
        <v>282</v>
      </c>
      <c r="B63" s="344" t="e">
        <f>'A3 Exploitation'!D131</f>
        <v>#DIV/0!</v>
      </c>
      <c r="C63" s="344"/>
      <c r="D63" s="31"/>
      <c r="E63" s="31"/>
      <c r="F63" s="31"/>
      <c r="G63" s="31"/>
      <c r="H63" s="31"/>
      <c r="I63" s="31"/>
    </row>
    <row r="64" spans="1:10" ht="33" customHeight="1" x14ac:dyDescent="0.25">
      <c r="A64" s="277" t="s">
        <v>283</v>
      </c>
      <c r="B64" s="344" t="e">
        <f>'A4 Exploitation'!D131</f>
        <v>#DIV/0!</v>
      </c>
      <c r="C64" s="344"/>
      <c r="D64" s="31"/>
      <c r="E64" s="31"/>
      <c r="F64" s="31"/>
      <c r="G64" s="31"/>
      <c r="H64" s="31"/>
      <c r="I64" s="31"/>
    </row>
    <row r="65" spans="1:10" ht="33" customHeight="1" x14ac:dyDescent="0.25">
      <c r="A65" s="276" t="s">
        <v>284</v>
      </c>
      <c r="B65" s="344"/>
      <c r="C65" s="344"/>
      <c r="D65" s="31"/>
      <c r="E65" s="31"/>
      <c r="F65" s="31"/>
      <c r="G65" s="31"/>
      <c r="H65" s="31"/>
      <c r="I65" s="31"/>
    </row>
    <row r="66" spans="1:10" ht="33" customHeight="1" x14ac:dyDescent="0.25">
      <c r="A66" s="276" t="s">
        <v>285</v>
      </c>
      <c r="B66" s="344"/>
      <c r="C66" s="344"/>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3" t="s">
        <v>464</v>
      </c>
      <c r="C69" s="343"/>
      <c r="D69" s="31"/>
      <c r="E69" s="31"/>
      <c r="F69" s="31"/>
      <c r="G69" s="31"/>
      <c r="H69" s="31"/>
      <c r="I69" s="31"/>
      <c r="J69" t="str">
        <f>D18</f>
        <v>Nafta</v>
      </c>
    </row>
    <row r="70" spans="1:10" ht="33" customHeight="1" x14ac:dyDescent="0.25">
      <c r="A70" s="277" t="s">
        <v>280</v>
      </c>
      <c r="B70" s="344" t="e">
        <f>'A1 Exploitation'!D187</f>
        <v>#DIV/0!</v>
      </c>
      <c r="C70" s="344"/>
      <c r="D70" s="31"/>
      <c r="E70" s="31"/>
      <c r="F70" s="31"/>
      <c r="G70" s="31"/>
      <c r="H70" s="31"/>
      <c r="I70" s="31"/>
    </row>
    <row r="71" spans="1:10" ht="33" customHeight="1" x14ac:dyDescent="0.25">
      <c r="A71" s="276" t="s">
        <v>281</v>
      </c>
      <c r="B71" s="344" t="e">
        <f>'A2 Exploitation'!D187</f>
        <v>#DIV/0!</v>
      </c>
      <c r="C71" s="344"/>
      <c r="D71" s="31"/>
      <c r="E71" s="31"/>
      <c r="F71" s="31"/>
      <c r="G71" s="31"/>
      <c r="H71" s="31"/>
      <c r="I71" s="31"/>
    </row>
    <row r="72" spans="1:10" ht="33" customHeight="1" x14ac:dyDescent="0.25">
      <c r="A72" s="277" t="s">
        <v>282</v>
      </c>
      <c r="B72" s="344" t="e">
        <f>'A3 Exploitation'!D187</f>
        <v>#DIV/0!</v>
      </c>
      <c r="C72" s="344"/>
      <c r="D72" s="31"/>
      <c r="E72" s="31"/>
      <c r="F72" s="31"/>
      <c r="G72" s="31"/>
      <c r="H72" s="31"/>
      <c r="I72" s="31"/>
    </row>
    <row r="73" spans="1:10" ht="33" customHeight="1" x14ac:dyDescent="0.25">
      <c r="A73" s="277" t="s">
        <v>283</v>
      </c>
      <c r="B73" s="344" t="e">
        <f>'A4 Exploitation'!D187</f>
        <v>#DIV/0!</v>
      </c>
      <c r="C73" s="344"/>
      <c r="D73" s="31"/>
      <c r="E73" s="31"/>
      <c r="F73" s="31"/>
      <c r="G73" s="31"/>
      <c r="H73" s="31"/>
      <c r="I73" s="31"/>
    </row>
    <row r="74" spans="1:10" ht="33" customHeight="1" x14ac:dyDescent="0.25">
      <c r="A74" s="276" t="s">
        <v>284</v>
      </c>
      <c r="B74" s="344"/>
      <c r="C74" s="344"/>
      <c r="D74" s="31"/>
      <c r="E74" s="31"/>
      <c r="F74" s="31"/>
      <c r="G74" s="31"/>
      <c r="H74" s="31"/>
      <c r="I74" s="31"/>
    </row>
    <row r="75" spans="1:10" ht="33" customHeight="1" x14ac:dyDescent="0.25">
      <c r="A75" s="276" t="s">
        <v>285</v>
      </c>
      <c r="B75" s="344"/>
      <c r="C75" s="344"/>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3" t="s">
        <v>465</v>
      </c>
      <c r="C78" s="343"/>
      <c r="D78" s="31"/>
      <c r="E78" s="31"/>
      <c r="F78" s="31"/>
      <c r="G78" s="31"/>
      <c r="H78" s="31"/>
      <c r="I78" s="31"/>
      <c r="J78" t="str">
        <f>D18</f>
        <v>Nafta</v>
      </c>
    </row>
    <row r="79" spans="1:10" ht="33" customHeight="1" x14ac:dyDescent="0.25">
      <c r="A79" s="277" t="s">
        <v>280</v>
      </c>
      <c r="B79" s="344" t="e">
        <f>'A1 Exploitation'!D249</f>
        <v>#DIV/0!</v>
      </c>
      <c r="C79" s="344"/>
      <c r="D79" s="31"/>
      <c r="E79" s="31"/>
      <c r="F79" s="31"/>
      <c r="G79" s="31"/>
      <c r="H79" s="31"/>
      <c r="I79" s="31"/>
    </row>
    <row r="80" spans="1:10" ht="33" customHeight="1" x14ac:dyDescent="0.25">
      <c r="A80" s="276" t="s">
        <v>281</v>
      </c>
      <c r="B80" s="344" t="e">
        <f>'A2 Exploitation'!D249</f>
        <v>#DIV/0!</v>
      </c>
      <c r="C80" s="344"/>
      <c r="D80" s="31"/>
      <c r="E80" s="31"/>
      <c r="F80" s="31"/>
      <c r="G80" s="31"/>
      <c r="H80" s="31"/>
      <c r="I80" s="31"/>
    </row>
    <row r="81" spans="1:10" ht="33" customHeight="1" x14ac:dyDescent="0.25">
      <c r="A81" s="277" t="s">
        <v>282</v>
      </c>
      <c r="B81" s="344" t="e">
        <f>'A3 Exploitation'!D249</f>
        <v>#DIV/0!</v>
      </c>
      <c r="C81" s="344"/>
      <c r="D81" s="31"/>
      <c r="E81" s="31"/>
      <c r="F81" s="31"/>
      <c r="G81" s="31"/>
      <c r="H81" s="31"/>
      <c r="I81" s="31"/>
    </row>
    <row r="82" spans="1:10" ht="33" customHeight="1" x14ac:dyDescent="0.25">
      <c r="A82" s="277" t="s">
        <v>283</v>
      </c>
      <c r="B82" s="344" t="e">
        <f>'A4 Exploitation'!D249</f>
        <v>#DIV/0!</v>
      </c>
      <c r="C82" s="344"/>
      <c r="D82" s="31"/>
      <c r="E82" s="31"/>
      <c r="F82" s="31"/>
      <c r="G82" s="31"/>
      <c r="H82" s="31"/>
      <c r="I82" s="31"/>
    </row>
    <row r="83" spans="1:10" ht="33" customHeight="1" x14ac:dyDescent="0.25">
      <c r="A83" s="276" t="s">
        <v>284</v>
      </c>
      <c r="B83" s="344"/>
      <c r="C83" s="344"/>
      <c r="D83" s="31"/>
      <c r="E83" s="31"/>
      <c r="F83" s="31"/>
      <c r="G83" s="31"/>
      <c r="H83" s="31"/>
      <c r="I83" s="31"/>
    </row>
    <row r="84" spans="1:10" ht="33" customHeight="1" x14ac:dyDescent="0.25">
      <c r="A84" s="276" t="s">
        <v>285</v>
      </c>
      <c r="B84" s="344"/>
      <c r="C84" s="344"/>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3" t="s">
        <v>466</v>
      </c>
      <c r="C87" s="343"/>
      <c r="D87" s="31"/>
      <c r="E87" s="31"/>
      <c r="F87" s="31"/>
      <c r="G87" s="31"/>
      <c r="H87" s="31"/>
      <c r="I87" s="31"/>
      <c r="J87" t="str">
        <f>D18</f>
        <v>Nafta</v>
      </c>
    </row>
    <row r="88" spans="1:10" ht="33" customHeight="1" x14ac:dyDescent="0.25">
      <c r="A88" s="277" t="s">
        <v>280</v>
      </c>
      <c r="B88" s="344" t="e">
        <f>'A1 Exploitation'!D304</f>
        <v>#DIV/0!</v>
      </c>
      <c r="C88" s="344"/>
      <c r="D88" s="31"/>
      <c r="E88" s="31"/>
      <c r="F88" s="31"/>
      <c r="G88" s="31"/>
      <c r="H88" s="31"/>
      <c r="I88" s="31"/>
    </row>
    <row r="89" spans="1:10" ht="33" customHeight="1" x14ac:dyDescent="0.25">
      <c r="A89" s="276" t="s">
        <v>281</v>
      </c>
      <c r="B89" s="344" t="e">
        <f>'A2 Exploitation'!D304</f>
        <v>#DIV/0!</v>
      </c>
      <c r="C89" s="344"/>
      <c r="D89" s="31"/>
      <c r="E89" s="31"/>
      <c r="F89" s="31"/>
      <c r="G89" s="31"/>
      <c r="H89" s="31"/>
      <c r="I89" s="31"/>
    </row>
    <row r="90" spans="1:10" ht="33" customHeight="1" x14ac:dyDescent="0.25">
      <c r="A90" s="277" t="s">
        <v>282</v>
      </c>
      <c r="B90" s="344" t="e">
        <f>'A3 Exploitation'!D304</f>
        <v>#DIV/0!</v>
      </c>
      <c r="C90" s="344"/>
      <c r="D90" s="31"/>
      <c r="E90" s="31"/>
      <c r="F90" s="31"/>
      <c r="G90" s="31"/>
      <c r="H90" s="31"/>
      <c r="I90" s="31"/>
    </row>
    <row r="91" spans="1:10" ht="33" customHeight="1" x14ac:dyDescent="0.25">
      <c r="A91" s="277" t="s">
        <v>283</v>
      </c>
      <c r="B91" s="344" t="e">
        <f>'A4 Exploitation'!D304</f>
        <v>#DIV/0!</v>
      </c>
      <c r="C91" s="344"/>
      <c r="D91" s="31"/>
      <c r="E91" s="31"/>
      <c r="F91" s="31"/>
      <c r="G91" s="31"/>
      <c r="H91" s="31"/>
      <c r="I91" s="31"/>
    </row>
    <row r="92" spans="1:10" ht="33" customHeight="1" x14ac:dyDescent="0.25">
      <c r="A92" s="276" t="s">
        <v>284</v>
      </c>
      <c r="B92" s="344"/>
      <c r="C92" s="344"/>
      <c r="D92" s="31"/>
      <c r="E92" s="31"/>
      <c r="F92" s="31"/>
      <c r="G92" s="31"/>
      <c r="H92" s="31"/>
      <c r="I92" s="31"/>
    </row>
    <row r="93" spans="1:10" ht="33" customHeight="1" x14ac:dyDescent="0.25">
      <c r="A93" s="276" t="s">
        <v>285</v>
      </c>
      <c r="B93" s="344"/>
      <c r="C93" s="344"/>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3" t="s">
        <v>467</v>
      </c>
      <c r="C96" s="343"/>
      <c r="D96" s="31"/>
      <c r="E96" s="31"/>
      <c r="F96" s="31"/>
      <c r="G96" s="31"/>
      <c r="H96" s="31"/>
      <c r="I96" s="31"/>
      <c r="J96" t="str">
        <f>D18</f>
        <v>Nafta</v>
      </c>
    </row>
    <row r="97" spans="1:10" ht="33" customHeight="1" x14ac:dyDescent="0.25">
      <c r="A97" s="277" t="s">
        <v>280</v>
      </c>
      <c r="B97" s="344" t="e">
        <f>'A1 Exploitation'!D371</f>
        <v>#DIV/0!</v>
      </c>
      <c r="C97" s="344"/>
      <c r="D97" s="31"/>
      <c r="E97" s="31"/>
      <c r="F97" s="31"/>
      <c r="G97" s="31"/>
      <c r="H97" s="31"/>
      <c r="I97" s="31"/>
    </row>
    <row r="98" spans="1:10" ht="33" customHeight="1" x14ac:dyDescent="0.25">
      <c r="A98" s="276" t="s">
        <v>281</v>
      </c>
      <c r="B98" s="344" t="e">
        <f>'A2 Exploitation'!D371</f>
        <v>#DIV/0!</v>
      </c>
      <c r="C98" s="344"/>
      <c r="D98" s="31"/>
      <c r="E98" s="31"/>
      <c r="F98" s="31"/>
      <c r="G98" s="31"/>
      <c r="H98" s="31"/>
      <c r="I98" s="31"/>
    </row>
    <row r="99" spans="1:10" ht="33" customHeight="1" x14ac:dyDescent="0.25">
      <c r="A99" s="277" t="s">
        <v>282</v>
      </c>
      <c r="B99" s="344" t="e">
        <f>'A3 Exploitation'!D371</f>
        <v>#DIV/0!</v>
      </c>
      <c r="C99" s="344"/>
      <c r="D99" s="31"/>
      <c r="E99" s="31"/>
      <c r="F99" s="31"/>
      <c r="G99" s="31"/>
      <c r="H99" s="31"/>
      <c r="I99" s="31"/>
    </row>
    <row r="100" spans="1:10" ht="33" customHeight="1" x14ac:dyDescent="0.25">
      <c r="A100" s="277" t="s">
        <v>283</v>
      </c>
      <c r="B100" s="344" t="e">
        <f>'A4 Exploitation'!D371</f>
        <v>#DIV/0!</v>
      </c>
      <c r="C100" s="344"/>
      <c r="D100" s="31"/>
      <c r="E100" s="31"/>
      <c r="F100" s="31"/>
      <c r="G100" s="31"/>
      <c r="H100" s="31"/>
      <c r="I100" s="31"/>
    </row>
    <row r="101" spans="1:10" ht="33" customHeight="1" x14ac:dyDescent="0.25">
      <c r="A101" s="276" t="s">
        <v>284</v>
      </c>
      <c r="B101" s="344"/>
      <c r="C101" s="344"/>
      <c r="D101" s="31"/>
      <c r="E101" s="31"/>
      <c r="F101" s="31"/>
      <c r="G101" s="31"/>
      <c r="H101" s="31"/>
      <c r="I101" s="31"/>
    </row>
    <row r="102" spans="1:10" ht="33" customHeight="1" x14ac:dyDescent="0.25">
      <c r="A102" s="276" t="s">
        <v>285</v>
      </c>
      <c r="B102" s="344"/>
      <c r="C102" s="344"/>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3" t="s">
        <v>468</v>
      </c>
      <c r="C105" s="343"/>
      <c r="D105" s="31"/>
      <c r="E105" s="31"/>
      <c r="F105" s="31"/>
      <c r="G105" s="31"/>
      <c r="H105" s="31"/>
      <c r="I105" s="31"/>
      <c r="J105" t="str">
        <f>D18</f>
        <v>Nafta</v>
      </c>
    </row>
    <row r="106" spans="1:10" ht="33" customHeight="1" x14ac:dyDescent="0.25">
      <c r="A106" s="277" t="s">
        <v>280</v>
      </c>
      <c r="B106" s="344" t="e">
        <f>'A1 Exploitation'!D429</f>
        <v>#DIV/0!</v>
      </c>
      <c r="C106" s="344"/>
      <c r="D106" s="31"/>
      <c r="E106" s="31"/>
      <c r="F106" s="31"/>
      <c r="G106" s="31"/>
      <c r="H106" s="31"/>
      <c r="I106" s="31"/>
    </row>
    <row r="107" spans="1:10" ht="33" customHeight="1" x14ac:dyDescent="0.25">
      <c r="A107" s="276" t="s">
        <v>281</v>
      </c>
      <c r="B107" s="344" t="e">
        <f>'A2 Exploitation'!D429</f>
        <v>#DIV/0!</v>
      </c>
      <c r="C107" s="344"/>
      <c r="D107" s="31"/>
      <c r="E107" s="31"/>
      <c r="F107" s="31"/>
      <c r="G107" s="31"/>
      <c r="H107" s="31"/>
      <c r="I107" s="31"/>
    </row>
    <row r="108" spans="1:10" ht="33" customHeight="1" x14ac:dyDescent="0.25">
      <c r="A108" s="277" t="s">
        <v>282</v>
      </c>
      <c r="B108" s="344" t="e">
        <f>'A3 Exploitation'!D429</f>
        <v>#DIV/0!</v>
      </c>
      <c r="C108" s="344"/>
      <c r="D108" s="31"/>
      <c r="E108" s="31"/>
      <c r="F108" s="31"/>
      <c r="G108" s="31"/>
      <c r="H108" s="31"/>
      <c r="I108" s="31"/>
    </row>
    <row r="109" spans="1:10" ht="33" customHeight="1" x14ac:dyDescent="0.25">
      <c r="A109" s="277" t="s">
        <v>283</v>
      </c>
      <c r="B109" s="344" t="e">
        <f>'A4 Exploitation'!D429</f>
        <v>#DIV/0!</v>
      </c>
      <c r="C109" s="344"/>
      <c r="D109" s="31"/>
      <c r="E109" s="31"/>
      <c r="F109" s="31"/>
      <c r="G109" s="31"/>
      <c r="H109" s="31"/>
      <c r="I109" s="31"/>
    </row>
    <row r="110" spans="1:10" ht="33" customHeight="1" x14ac:dyDescent="0.25">
      <c r="A110" s="276" t="s">
        <v>284</v>
      </c>
      <c r="B110" s="344"/>
      <c r="C110" s="344"/>
      <c r="D110" s="31"/>
      <c r="E110" s="31"/>
      <c r="F110" s="31"/>
      <c r="G110" s="31"/>
      <c r="H110" s="31"/>
      <c r="I110" s="31"/>
    </row>
    <row r="111" spans="1:10" ht="33" customHeight="1" x14ac:dyDescent="0.25">
      <c r="A111" s="276" t="s">
        <v>285</v>
      </c>
      <c r="B111" s="344"/>
      <c r="C111" s="344"/>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3" t="s">
        <v>469</v>
      </c>
      <c r="C114" s="343"/>
      <c r="D114" s="31"/>
      <c r="E114" s="31"/>
      <c r="F114" s="31"/>
      <c r="G114" s="31"/>
      <c r="H114" s="31"/>
      <c r="I114" s="31"/>
      <c r="J114" t="str">
        <f>D18</f>
        <v>Nafta</v>
      </c>
    </row>
    <row r="115" spans="1:10" ht="33" customHeight="1" x14ac:dyDescent="0.25">
      <c r="A115" s="277" t="s">
        <v>280</v>
      </c>
      <c r="B115" s="344" t="e">
        <f>'A1 Exploitation'!D476</f>
        <v>#DIV/0!</v>
      </c>
      <c r="C115" s="344"/>
      <c r="D115" s="31"/>
      <c r="E115" s="31"/>
      <c r="F115" s="31"/>
      <c r="G115" s="31"/>
      <c r="H115" s="31"/>
      <c r="I115" s="31"/>
    </row>
    <row r="116" spans="1:10" ht="33" customHeight="1" x14ac:dyDescent="0.25">
      <c r="A116" s="276" t="s">
        <v>281</v>
      </c>
      <c r="B116" s="344" t="e">
        <f>'A2 Exploitation'!D476</f>
        <v>#DIV/0!</v>
      </c>
      <c r="C116" s="344"/>
      <c r="D116" s="31"/>
      <c r="E116" s="31"/>
      <c r="F116" s="31"/>
      <c r="G116" s="31"/>
      <c r="H116" s="31"/>
      <c r="I116" s="31"/>
    </row>
    <row r="117" spans="1:10" ht="33" customHeight="1" x14ac:dyDescent="0.25">
      <c r="A117" s="277" t="s">
        <v>282</v>
      </c>
      <c r="B117" s="344" t="e">
        <f>'A3 Exploitation'!D476</f>
        <v>#DIV/0!</v>
      </c>
      <c r="C117" s="344"/>
      <c r="D117" s="31"/>
      <c r="E117" s="31"/>
      <c r="F117" s="31"/>
      <c r="G117" s="31"/>
      <c r="H117" s="31"/>
      <c r="I117" s="31"/>
    </row>
    <row r="118" spans="1:10" ht="33" customHeight="1" x14ac:dyDescent="0.25">
      <c r="A118" s="277" t="s">
        <v>283</v>
      </c>
      <c r="B118" s="344" t="e">
        <f>'A4 Exploitation'!D476</f>
        <v>#DIV/0!</v>
      </c>
      <c r="C118" s="344"/>
      <c r="D118" s="31"/>
      <c r="E118" s="31"/>
      <c r="F118" s="31"/>
      <c r="G118" s="31"/>
      <c r="H118" s="31"/>
      <c r="I118" s="31"/>
    </row>
    <row r="119" spans="1:10" ht="33" customHeight="1" x14ac:dyDescent="0.25">
      <c r="A119" s="276" t="s">
        <v>284</v>
      </c>
      <c r="B119" s="344"/>
      <c r="C119" s="344"/>
      <c r="D119" s="31"/>
      <c r="E119" s="31"/>
      <c r="F119" s="31"/>
      <c r="G119" s="31"/>
      <c r="H119" s="31"/>
      <c r="I119" s="31"/>
    </row>
    <row r="120" spans="1:10" ht="33" customHeight="1" x14ac:dyDescent="0.25">
      <c r="A120" s="276" t="s">
        <v>285</v>
      </c>
      <c r="B120" s="344"/>
      <c r="C120" s="344"/>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3" t="s">
        <v>470</v>
      </c>
      <c r="C123" s="343"/>
      <c r="D123" s="31"/>
      <c r="E123" s="31"/>
      <c r="F123" s="31"/>
      <c r="G123" s="31"/>
      <c r="H123" s="31"/>
      <c r="I123" s="31"/>
      <c r="J123" t="str">
        <f>D18</f>
        <v>Nafta</v>
      </c>
    </row>
    <row r="124" spans="1:10" ht="33" customHeight="1" x14ac:dyDescent="0.25">
      <c r="A124" s="277" t="s">
        <v>280</v>
      </c>
      <c r="B124" s="344" t="e">
        <f>'A1 Exploitation'!D527</f>
        <v>#DIV/0!</v>
      </c>
      <c r="C124" s="344"/>
      <c r="D124" s="31"/>
      <c r="E124" s="31"/>
      <c r="F124" s="31"/>
      <c r="G124" s="31"/>
      <c r="H124" s="31"/>
      <c r="I124" s="31"/>
    </row>
    <row r="125" spans="1:10" ht="33" customHeight="1" x14ac:dyDescent="0.25">
      <c r="A125" s="276" t="s">
        <v>281</v>
      </c>
      <c r="B125" s="344" t="e">
        <f>'A2 Exploitation'!D527</f>
        <v>#DIV/0!</v>
      </c>
      <c r="C125" s="344"/>
      <c r="D125" s="31"/>
      <c r="E125" s="31"/>
      <c r="F125" s="31"/>
      <c r="G125" s="31"/>
      <c r="H125" s="31"/>
      <c r="I125" s="31"/>
    </row>
    <row r="126" spans="1:10" ht="33" customHeight="1" x14ac:dyDescent="0.25">
      <c r="A126" s="277" t="s">
        <v>282</v>
      </c>
      <c r="B126" s="344" t="e">
        <f>'A3 Exploitation'!D527</f>
        <v>#DIV/0!</v>
      </c>
      <c r="C126" s="344"/>
      <c r="D126" s="31"/>
      <c r="E126" s="31"/>
      <c r="F126" s="31"/>
      <c r="G126" s="31"/>
      <c r="H126" s="31"/>
      <c r="I126" s="31"/>
    </row>
    <row r="127" spans="1:10" ht="33" customHeight="1" x14ac:dyDescent="0.25">
      <c r="A127" s="277" t="s">
        <v>283</v>
      </c>
      <c r="B127" s="344" t="e">
        <f>'A4 Exploitation'!D527</f>
        <v>#DIV/0!</v>
      </c>
      <c r="C127" s="344"/>
      <c r="D127" s="31"/>
      <c r="E127" s="31"/>
      <c r="F127" s="31"/>
      <c r="G127" s="31"/>
      <c r="H127" s="31"/>
      <c r="I127" s="31"/>
    </row>
    <row r="128" spans="1:10" ht="33" customHeight="1" x14ac:dyDescent="0.25">
      <c r="A128" s="276" t="s">
        <v>284</v>
      </c>
      <c r="B128" s="344"/>
      <c r="C128" s="344"/>
      <c r="D128" s="31"/>
      <c r="E128" s="31"/>
      <c r="F128" s="31"/>
      <c r="G128" s="31"/>
      <c r="H128" s="31"/>
      <c r="I128" s="31"/>
    </row>
    <row r="129" spans="1:10" ht="33" customHeight="1" x14ac:dyDescent="0.25">
      <c r="A129" s="276" t="s">
        <v>285</v>
      </c>
      <c r="B129" s="344"/>
      <c r="C129" s="344"/>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3" t="s">
        <v>471</v>
      </c>
      <c r="C132" s="343"/>
      <c r="D132" s="31"/>
      <c r="E132" s="31"/>
      <c r="F132" s="31"/>
      <c r="G132" s="31"/>
      <c r="H132" s="31"/>
      <c r="I132" s="31"/>
      <c r="J132" t="str">
        <f>D18</f>
        <v>Nafta</v>
      </c>
    </row>
    <row r="133" spans="1:10" ht="33" customHeight="1" x14ac:dyDescent="0.25">
      <c r="A133" s="277" t="s">
        <v>280</v>
      </c>
      <c r="B133" s="344" t="e">
        <f>'A1 Exploitation'!D570</f>
        <v>#DIV/0!</v>
      </c>
      <c r="C133" s="344"/>
      <c r="D133" s="31"/>
      <c r="E133" s="31"/>
      <c r="F133" s="31"/>
      <c r="G133" s="31"/>
      <c r="H133" s="31"/>
      <c r="I133" s="31"/>
    </row>
    <row r="134" spans="1:10" ht="33" customHeight="1" x14ac:dyDescent="0.25">
      <c r="A134" s="276" t="s">
        <v>281</v>
      </c>
      <c r="B134" s="344" t="e">
        <f>'A2 Exploitation'!D570</f>
        <v>#DIV/0!</v>
      </c>
      <c r="C134" s="344"/>
      <c r="D134" s="31"/>
      <c r="E134" s="31"/>
      <c r="F134" s="31"/>
      <c r="G134" s="31"/>
      <c r="H134" s="31"/>
      <c r="I134" s="31"/>
    </row>
    <row r="135" spans="1:10" ht="33" customHeight="1" x14ac:dyDescent="0.25">
      <c r="A135" s="277" t="s">
        <v>282</v>
      </c>
      <c r="B135" s="344" t="e">
        <f>'A3 Exploitation'!D570</f>
        <v>#DIV/0!</v>
      </c>
      <c r="C135" s="344"/>
      <c r="D135" s="31"/>
      <c r="E135" s="31"/>
      <c r="F135" s="31"/>
      <c r="G135" s="31"/>
      <c r="H135" s="31"/>
      <c r="I135" s="31"/>
    </row>
    <row r="136" spans="1:10" ht="33" customHeight="1" x14ac:dyDescent="0.25">
      <c r="A136" s="277" t="s">
        <v>283</v>
      </c>
      <c r="B136" s="344" t="e">
        <f>'A4 Exploitation'!D570</f>
        <v>#DIV/0!</v>
      </c>
      <c r="C136" s="344"/>
      <c r="D136" s="31"/>
      <c r="E136" s="31"/>
      <c r="F136" s="31"/>
      <c r="G136" s="31"/>
      <c r="H136" s="31"/>
      <c r="I136" s="31"/>
    </row>
    <row r="137" spans="1:10" ht="33" customHeight="1" x14ac:dyDescent="0.25">
      <c r="A137" s="276" t="s">
        <v>284</v>
      </c>
      <c r="B137" s="344"/>
      <c r="C137" s="344"/>
      <c r="D137" s="31"/>
      <c r="E137" s="31"/>
      <c r="F137" s="31"/>
      <c r="G137" s="31"/>
      <c r="H137" s="31"/>
      <c r="I137" s="31"/>
    </row>
    <row r="138" spans="1:10" ht="33" customHeight="1" x14ac:dyDescent="0.25">
      <c r="A138" s="276" t="s">
        <v>285</v>
      </c>
      <c r="B138" s="344"/>
      <c r="C138" s="344"/>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3" t="s">
        <v>290</v>
      </c>
      <c r="C141" s="343"/>
      <c r="D141" s="31"/>
      <c r="E141" s="31"/>
      <c r="F141" s="31"/>
      <c r="G141" s="31"/>
      <c r="H141" s="31"/>
      <c r="I141" s="31"/>
      <c r="J141" t="str">
        <f>D18</f>
        <v>Nafta</v>
      </c>
    </row>
    <row r="142" spans="1:10" ht="33" customHeight="1" x14ac:dyDescent="0.25">
      <c r="A142" s="277" t="s">
        <v>280</v>
      </c>
      <c r="B142" s="344">
        <f>'A1 Exploitation'!D610</f>
        <v>0.47727272727272729</v>
      </c>
      <c r="C142" s="344"/>
      <c r="D142" s="31"/>
      <c r="E142" s="31"/>
      <c r="F142" s="31"/>
      <c r="G142" s="31"/>
      <c r="H142" s="31"/>
      <c r="I142" s="31"/>
    </row>
    <row r="143" spans="1:10" ht="33" customHeight="1" x14ac:dyDescent="0.25">
      <c r="A143" s="276" t="s">
        <v>281</v>
      </c>
      <c r="B143" s="344" t="e">
        <f>'A2 Exploitation'!D610</f>
        <v>#DIV/0!</v>
      </c>
      <c r="C143" s="344"/>
      <c r="D143" s="31"/>
      <c r="E143" s="31"/>
      <c r="F143" s="31"/>
      <c r="G143" s="31"/>
      <c r="H143" s="31"/>
      <c r="I143" s="31"/>
    </row>
    <row r="144" spans="1:10" ht="33" customHeight="1" x14ac:dyDescent="0.25">
      <c r="A144" s="277" t="s">
        <v>282</v>
      </c>
      <c r="B144" s="344" t="e">
        <f>'A3 Exploitation'!D610</f>
        <v>#DIV/0!</v>
      </c>
      <c r="C144" s="344"/>
      <c r="D144" s="31"/>
      <c r="E144" s="31"/>
      <c r="F144" s="31"/>
      <c r="G144" s="31"/>
      <c r="H144" s="31"/>
      <c r="I144" s="31"/>
    </row>
    <row r="145" spans="1:10" ht="33" customHeight="1" x14ac:dyDescent="0.25">
      <c r="A145" s="277" t="s">
        <v>283</v>
      </c>
      <c r="B145" s="344" t="e">
        <f>'A4 Exploitation'!D610</f>
        <v>#DIV/0!</v>
      </c>
      <c r="C145" s="344"/>
      <c r="D145" s="31"/>
      <c r="E145" s="31"/>
      <c r="F145" s="31"/>
      <c r="G145" s="31"/>
      <c r="H145" s="31"/>
      <c r="I145" s="31"/>
    </row>
    <row r="146" spans="1:10" ht="33" customHeight="1" x14ac:dyDescent="0.25">
      <c r="A146" s="276" t="s">
        <v>284</v>
      </c>
      <c r="B146" s="344"/>
      <c r="C146" s="344"/>
      <c r="D146" s="31"/>
      <c r="E146" s="31"/>
      <c r="F146" s="31"/>
      <c r="G146" s="31"/>
      <c r="H146" s="31"/>
      <c r="I146" s="31"/>
    </row>
    <row r="147" spans="1:10" ht="33" customHeight="1" x14ac:dyDescent="0.25">
      <c r="A147" s="276" t="s">
        <v>285</v>
      </c>
      <c r="B147" s="344"/>
      <c r="C147" s="344"/>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3" t="s">
        <v>291</v>
      </c>
      <c r="C150" s="343"/>
      <c r="D150" s="31"/>
      <c r="E150" s="31"/>
      <c r="F150" s="31"/>
      <c r="G150" s="31"/>
      <c r="H150" s="31"/>
      <c r="I150" s="31"/>
      <c r="J150" t="str">
        <f>D18</f>
        <v>Nafta</v>
      </c>
    </row>
    <row r="151" spans="1:10" ht="33" customHeight="1" x14ac:dyDescent="0.25">
      <c r="A151" s="277" t="s">
        <v>280</v>
      </c>
      <c r="B151" s="344">
        <f>'A1 Exploitation'!D673</f>
        <v>0.98648648648648651</v>
      </c>
      <c r="C151" s="344"/>
      <c r="D151" s="31"/>
      <c r="E151" s="31"/>
      <c r="F151" s="31"/>
      <c r="G151" s="31"/>
      <c r="H151" s="31"/>
      <c r="I151" s="31"/>
    </row>
    <row r="152" spans="1:10" ht="33" customHeight="1" x14ac:dyDescent="0.25">
      <c r="A152" s="276" t="s">
        <v>281</v>
      </c>
      <c r="B152" s="344" t="e">
        <f>'A2 Exploitation'!D673</f>
        <v>#DIV/0!</v>
      </c>
      <c r="C152" s="344"/>
      <c r="D152" s="31"/>
      <c r="E152" s="31"/>
      <c r="F152" s="31"/>
      <c r="G152" s="31"/>
      <c r="H152" s="31"/>
      <c r="I152" s="31"/>
    </row>
    <row r="153" spans="1:10" ht="33" customHeight="1" x14ac:dyDescent="0.25">
      <c r="A153" s="277" t="s">
        <v>282</v>
      </c>
      <c r="B153" s="344" t="e">
        <f>'A3 Exploitation'!D673</f>
        <v>#DIV/0!</v>
      </c>
      <c r="C153" s="344"/>
      <c r="D153" s="31"/>
      <c r="E153" s="31"/>
      <c r="F153" s="31"/>
      <c r="G153" s="31"/>
      <c r="H153" s="31"/>
      <c r="I153" s="31"/>
    </row>
    <row r="154" spans="1:10" ht="33" customHeight="1" x14ac:dyDescent="0.25">
      <c r="A154" s="277" t="s">
        <v>283</v>
      </c>
      <c r="B154" s="344" t="e">
        <f>'A4 Exploitation'!D673</f>
        <v>#DIV/0!</v>
      </c>
      <c r="C154" s="344"/>
      <c r="D154" s="31"/>
      <c r="E154" s="31"/>
      <c r="F154" s="31"/>
      <c r="G154" s="31"/>
      <c r="H154" s="31"/>
      <c r="I154" s="31"/>
    </row>
    <row r="155" spans="1:10" ht="33" customHeight="1" x14ac:dyDescent="0.25">
      <c r="A155" s="276" t="s">
        <v>284</v>
      </c>
      <c r="B155" s="344"/>
      <c r="C155" s="344"/>
      <c r="D155" s="31"/>
      <c r="E155" s="31"/>
      <c r="F155" s="31"/>
      <c r="G155" s="31"/>
      <c r="H155" s="31"/>
      <c r="I155" s="31"/>
    </row>
    <row r="156" spans="1:10" ht="33" customHeight="1" x14ac:dyDescent="0.25">
      <c r="A156" s="276" t="s">
        <v>285</v>
      </c>
      <c r="B156" s="344"/>
      <c r="C156" s="344"/>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7"/>
      <c r="C159" s="347"/>
      <c r="D159" s="31"/>
      <c r="E159" s="31"/>
      <c r="F159" s="31"/>
      <c r="G159" s="31"/>
      <c r="H159" s="31"/>
      <c r="I159" s="31"/>
    </row>
    <row r="160" spans="1:10" ht="33" customHeight="1" x14ac:dyDescent="0.25">
      <c r="A160" s="276" t="s">
        <v>278</v>
      </c>
      <c r="B160" s="343" t="s">
        <v>472</v>
      </c>
      <c r="C160" s="343"/>
      <c r="D160" s="31"/>
      <c r="E160" s="31"/>
      <c r="F160" s="31"/>
      <c r="G160" s="31"/>
      <c r="H160" s="31"/>
      <c r="I160" s="31"/>
      <c r="J160" t="str">
        <f>D18</f>
        <v>Nafta</v>
      </c>
    </row>
    <row r="161" spans="1:10" ht="33" customHeight="1" x14ac:dyDescent="0.25">
      <c r="A161" s="277" t="s">
        <v>280</v>
      </c>
      <c r="B161" s="344">
        <f>'A1 Exploitation'!D702</f>
        <v>0.9</v>
      </c>
      <c r="C161" s="344"/>
      <c r="D161" s="31"/>
      <c r="E161" s="31"/>
      <c r="F161" s="31"/>
      <c r="G161" s="31"/>
      <c r="H161" s="31"/>
      <c r="I161" s="31"/>
    </row>
    <row r="162" spans="1:10" ht="33" customHeight="1" x14ac:dyDescent="0.25">
      <c r="A162" s="276" t="s">
        <v>281</v>
      </c>
      <c r="B162" s="344" t="e">
        <f>'A2 Exploitation'!D702</f>
        <v>#DIV/0!</v>
      </c>
      <c r="C162" s="344"/>
      <c r="D162" s="31"/>
      <c r="E162" s="31"/>
      <c r="F162" s="31"/>
      <c r="G162" s="31"/>
      <c r="H162" s="31"/>
      <c r="I162" s="31"/>
    </row>
    <row r="163" spans="1:10" ht="33" customHeight="1" x14ac:dyDescent="0.25">
      <c r="A163" s="277" t="s">
        <v>282</v>
      </c>
      <c r="B163" s="344" t="e">
        <f>'A3 Exploitation'!D702</f>
        <v>#DIV/0!</v>
      </c>
      <c r="C163" s="344"/>
      <c r="D163" s="31"/>
      <c r="E163" s="31"/>
      <c r="F163" s="31"/>
      <c r="G163" s="31"/>
      <c r="H163" s="31"/>
      <c r="I163" s="31"/>
    </row>
    <row r="164" spans="1:10" ht="33" customHeight="1" x14ac:dyDescent="0.25">
      <c r="A164" s="277" t="s">
        <v>283</v>
      </c>
      <c r="B164" s="344" t="e">
        <f>'A4 Exploitation'!D702</f>
        <v>#DIV/0!</v>
      </c>
      <c r="C164" s="344"/>
    </row>
    <row r="165" spans="1:10" ht="33" customHeight="1" x14ac:dyDescent="0.25">
      <c r="A165" s="276" t="s">
        <v>284</v>
      </c>
      <c r="B165" s="344"/>
      <c r="C165" s="344"/>
    </row>
    <row r="166" spans="1:10" ht="18" x14ac:dyDescent="0.25">
      <c r="A166" s="276" t="s">
        <v>285</v>
      </c>
      <c r="B166" s="344"/>
      <c r="C166" s="344"/>
    </row>
    <row r="167" spans="1:10" ht="18.75" x14ac:dyDescent="0.25">
      <c r="A167" s="40"/>
      <c r="B167" s="35"/>
      <c r="C167" s="35"/>
    </row>
    <row r="168" spans="1:10" ht="33" customHeight="1" x14ac:dyDescent="0.25">
      <c r="A168" s="40"/>
      <c r="B168" s="35"/>
      <c r="C168" s="35"/>
    </row>
    <row r="169" spans="1:10" ht="33" customHeight="1" x14ac:dyDescent="0.25">
      <c r="A169" s="276" t="s">
        <v>278</v>
      </c>
      <c r="B169" s="343" t="s">
        <v>473</v>
      </c>
      <c r="C169" s="343"/>
      <c r="J169" t="str">
        <f>D18</f>
        <v>Nafta</v>
      </c>
    </row>
    <row r="170" spans="1:10" ht="33" customHeight="1" x14ac:dyDescent="0.25">
      <c r="A170" s="277" t="s">
        <v>280</v>
      </c>
      <c r="B170" s="344">
        <f>'A1 Exploitation'!D726</f>
        <v>1</v>
      </c>
      <c r="C170" s="344"/>
    </row>
    <row r="171" spans="1:10" ht="33" customHeight="1" x14ac:dyDescent="0.25">
      <c r="A171" s="276" t="s">
        <v>281</v>
      </c>
      <c r="B171" s="344" t="e">
        <f>'A2 Exploitation'!D726</f>
        <v>#DIV/0!</v>
      </c>
      <c r="C171" s="344"/>
    </row>
    <row r="172" spans="1:10" ht="33" customHeight="1" x14ac:dyDescent="0.25">
      <c r="A172" s="277" t="s">
        <v>282</v>
      </c>
      <c r="B172" s="344" t="e">
        <f>'A3 Exploitation'!D726</f>
        <v>#DIV/0!</v>
      </c>
      <c r="C172" s="344"/>
    </row>
    <row r="173" spans="1:10" ht="33" customHeight="1" x14ac:dyDescent="0.25">
      <c r="A173" s="277" t="s">
        <v>283</v>
      </c>
      <c r="B173" s="344" t="e">
        <f>'A4 Exploitation'!D726</f>
        <v>#DIV/0!</v>
      </c>
      <c r="C173" s="344"/>
    </row>
    <row r="174" spans="1:10" ht="33" customHeight="1" x14ac:dyDescent="0.25">
      <c r="A174" s="276" t="s">
        <v>284</v>
      </c>
      <c r="B174" s="344"/>
      <c r="C174" s="344"/>
    </row>
    <row r="175" spans="1:10" ht="18" x14ac:dyDescent="0.25">
      <c r="A175" s="276" t="s">
        <v>285</v>
      </c>
      <c r="B175" s="344"/>
      <c r="C175" s="344"/>
    </row>
    <row r="176" spans="1:10" ht="18.75" x14ac:dyDescent="0.25">
      <c r="A176" s="40"/>
      <c r="B176" s="35"/>
      <c r="C176" s="35"/>
    </row>
    <row r="177" spans="1:10" ht="33" customHeight="1" x14ac:dyDescent="0.25">
      <c r="A177" s="40"/>
      <c r="B177" s="35"/>
      <c r="C177" s="35"/>
    </row>
    <row r="178" spans="1:10" ht="33" customHeight="1" x14ac:dyDescent="0.25">
      <c r="A178" s="276" t="s">
        <v>278</v>
      </c>
      <c r="B178" s="343" t="s">
        <v>292</v>
      </c>
      <c r="C178" s="343"/>
      <c r="J178" t="str">
        <f>D18</f>
        <v>Nafta</v>
      </c>
    </row>
    <row r="179" spans="1:10" ht="33" customHeight="1" x14ac:dyDescent="0.25">
      <c r="A179" s="277" t="s">
        <v>280</v>
      </c>
      <c r="B179" s="344">
        <f>'A1 Technique'!D199</f>
        <v>0.71794871794871795</v>
      </c>
      <c r="C179" s="344"/>
    </row>
    <row r="180" spans="1:10" ht="33" customHeight="1" x14ac:dyDescent="0.25">
      <c r="A180" s="276" t="s">
        <v>281</v>
      </c>
      <c r="B180" s="344" t="e">
        <f>'A2 Technique'!D199</f>
        <v>#DIV/0!</v>
      </c>
      <c r="C180" s="344"/>
    </row>
    <row r="181" spans="1:10" ht="33" customHeight="1" x14ac:dyDescent="0.25">
      <c r="A181" s="277" t="s">
        <v>282</v>
      </c>
      <c r="B181" s="344" t="e">
        <f>'A3 Technique'!D199</f>
        <v>#DIV/0!</v>
      </c>
      <c r="C181" s="344"/>
    </row>
    <row r="182" spans="1:10" ht="33" customHeight="1" x14ac:dyDescent="0.25">
      <c r="A182" s="277" t="s">
        <v>283</v>
      </c>
      <c r="B182" s="344" t="e">
        <f>'A4 Technique'!D199</f>
        <v>#DIV/0!</v>
      </c>
      <c r="C182" s="344"/>
    </row>
    <row r="183" spans="1:10" ht="33" customHeight="1" x14ac:dyDescent="0.25">
      <c r="A183" s="276" t="s">
        <v>284</v>
      </c>
      <c r="B183" s="344"/>
      <c r="C183" s="344"/>
    </row>
    <row r="184" spans="1:10" ht="18" x14ac:dyDescent="0.25">
      <c r="A184" s="276" t="s">
        <v>285</v>
      </c>
      <c r="B184" s="344"/>
      <c r="C184" s="34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25" zoomScale="55" zoomScaleNormal="100" zoomScaleSheetLayoutView="55" workbookViewId="0">
      <selection activeCell="D35" sqref="D3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Nafta</v>
      </c>
      <c r="B8" s="378"/>
      <c r="C8" s="378"/>
      <c r="D8" s="378"/>
      <c r="E8" s="378"/>
      <c r="F8" s="378"/>
      <c r="G8" s="82"/>
    </row>
    <row r="9" spans="1:7" ht="22.5" x14ac:dyDescent="0.45">
      <c r="A9" s="278" t="s">
        <v>39</v>
      </c>
      <c r="B9" s="379" t="s">
        <v>476</v>
      </c>
      <c r="C9" s="379"/>
      <c r="D9" s="379"/>
      <c r="E9" s="379"/>
      <c r="F9" s="379"/>
      <c r="G9" s="82"/>
    </row>
    <row r="10" spans="1:7" ht="22.5" x14ac:dyDescent="0.45">
      <c r="A10" s="279" t="s">
        <v>41</v>
      </c>
      <c r="B10" s="380" t="s">
        <v>477</v>
      </c>
      <c r="C10" s="380"/>
      <c r="D10" s="380"/>
      <c r="E10" s="380"/>
      <c r="F10" s="380"/>
      <c r="G10" s="82"/>
    </row>
    <row r="11" spans="1:7" ht="22.5" x14ac:dyDescent="0.45">
      <c r="A11" s="278" t="s">
        <v>40</v>
      </c>
      <c r="B11" s="375">
        <v>43602</v>
      </c>
      <c r="C11" s="375"/>
      <c r="D11" s="375"/>
      <c r="E11" s="375"/>
      <c r="F11" s="375"/>
      <c r="G11" s="82"/>
    </row>
    <row r="12" spans="1:7" ht="22.5" x14ac:dyDescent="0.45">
      <c r="A12" s="278" t="s">
        <v>200</v>
      </c>
      <c r="B12" s="381">
        <f>D730</f>
        <v>0.77894736842105261</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43602</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63" x14ac:dyDescent="0.4">
      <c r="A30" s="88" t="s">
        <v>2</v>
      </c>
      <c r="B30" s="89">
        <v>1</v>
      </c>
      <c r="C30" s="89"/>
      <c r="D30" s="90" t="s">
        <v>478</v>
      </c>
      <c r="E30" s="90" t="s">
        <v>480</v>
      </c>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26" x14ac:dyDescent="0.4">
      <c r="A35" s="97" t="s">
        <v>400</v>
      </c>
      <c r="B35" s="89">
        <v>0</v>
      </c>
      <c r="C35" s="98">
        <f>IF(B35=0, -5, "0")</f>
        <v>-5</v>
      </c>
      <c r="D35" s="90" t="s">
        <v>495</v>
      </c>
      <c r="E35" s="90" t="s">
        <v>496</v>
      </c>
      <c r="F35" s="90"/>
      <c r="G35" s="83"/>
    </row>
    <row r="36" spans="1:7" ht="42" x14ac:dyDescent="0.4">
      <c r="A36" s="262" t="s">
        <v>396</v>
      </c>
      <c r="B36" s="89">
        <v>1</v>
      </c>
      <c r="C36" s="98" t="str">
        <f>IF(B36=0, -2, "0")</f>
        <v>0</v>
      </c>
      <c r="D36" s="90" t="s">
        <v>488</v>
      </c>
      <c r="E36" s="90" t="s">
        <v>489</v>
      </c>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63" x14ac:dyDescent="0.4">
      <c r="A39" s="92" t="s">
        <v>328</v>
      </c>
      <c r="B39" s="89">
        <v>0</v>
      </c>
      <c r="C39" s="89"/>
      <c r="D39" s="90" t="s">
        <v>479</v>
      </c>
      <c r="E39" s="90" t="s">
        <v>480</v>
      </c>
      <c r="F39" s="90"/>
      <c r="G39" s="83"/>
    </row>
    <row r="40" spans="1:7" ht="89.25" customHeight="1" x14ac:dyDescent="0.4">
      <c r="A40" s="88" t="s">
        <v>302</v>
      </c>
      <c r="B40" s="89">
        <v>0</v>
      </c>
      <c r="C40" s="89"/>
      <c r="D40" s="90" t="s">
        <v>481</v>
      </c>
      <c r="E40" s="90" t="s">
        <v>482</v>
      </c>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21" x14ac:dyDescent="0.4">
      <c r="A43" s="88" t="s">
        <v>422</v>
      </c>
      <c r="B43" s="274">
        <v>1</v>
      </c>
      <c r="C43" s="89"/>
      <c r="D43" s="271">
        <v>0.85699999999999998</v>
      </c>
      <c r="E43" s="103"/>
      <c r="F43" s="272"/>
      <c r="G43" s="83"/>
    </row>
    <row r="44" spans="1:7" ht="21" x14ac:dyDescent="0.4">
      <c r="A44" s="288" t="s">
        <v>34</v>
      </c>
      <c r="B44" s="288"/>
      <c r="C44" s="288"/>
      <c r="D44" s="288">
        <f>SUM(B30:C37,B39:C43)</f>
        <v>12</v>
      </c>
      <c r="E44" s="79"/>
      <c r="F44" s="83"/>
      <c r="G44" s="83"/>
    </row>
    <row r="45" spans="1:7" ht="21" x14ac:dyDescent="0.4">
      <c r="A45" s="284" t="s">
        <v>33</v>
      </c>
      <c r="B45" s="285"/>
      <c r="C45" s="286"/>
      <c r="D45" s="287">
        <f>D44/(COUNT(B30:C37,B39:C43)*2)</f>
        <v>0.42857142857142855</v>
      </c>
      <c r="E45" s="79"/>
      <c r="F45" s="83"/>
      <c r="G45" s="83"/>
    </row>
    <row r="46" spans="1:7" ht="21" x14ac:dyDescent="0.4">
      <c r="A46" s="93"/>
      <c r="B46" s="83"/>
      <c r="C46" s="83"/>
      <c r="D46" s="83"/>
      <c r="E46" s="79"/>
      <c r="F46" s="83"/>
      <c r="G46" s="83"/>
    </row>
    <row r="47" spans="1:7" ht="22.5" x14ac:dyDescent="0.45">
      <c r="A47" s="301" t="s">
        <v>36</v>
      </c>
      <c r="B47" s="302"/>
      <c r="C47" s="303"/>
      <c r="D47" s="304">
        <f>SUM(D44,D26)</f>
        <v>20</v>
      </c>
      <c r="E47" s="79"/>
      <c r="F47" s="83"/>
      <c r="G47" s="83"/>
    </row>
    <row r="48" spans="1:7" ht="22.5" x14ac:dyDescent="0.45">
      <c r="A48" s="301" t="s">
        <v>168</v>
      </c>
      <c r="B48" s="302"/>
      <c r="C48" s="303"/>
      <c r="D48" s="305">
        <f>D47/(COUNT(B30:C37,B21:C25,B39:C43)*2)</f>
        <v>0.55555555555555558</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43602</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2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43602</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43602</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43602</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43602</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2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43602</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2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43602</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2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43602</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21" x14ac:dyDescent="0.4">
      <c r="A565" s="92" t="s">
        <v>422</v>
      </c>
      <c r="B565" s="89" t="str">
        <f>IF(D565=1, 2, IF(AND(D565&lt;1,D565&gt;0), 1, IF(D565=0,"0","NA")))</f>
        <v>NA</v>
      </c>
      <c r="C565" s="89"/>
      <c r="D565" s="271" t="str">
        <f>IFERROR(E565/F565,"N.A")</f>
        <v>N.A</v>
      </c>
      <c r="E565" s="91"/>
      <c r="F565" s="90"/>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43602</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63" x14ac:dyDescent="0.4">
      <c r="A579" s="88" t="s">
        <v>86</v>
      </c>
      <c r="B579" s="89">
        <v>1</v>
      </c>
      <c r="C579" s="89"/>
      <c r="D579" s="90" t="s">
        <v>483</v>
      </c>
      <c r="E579" s="90" t="s">
        <v>484</v>
      </c>
      <c r="F579" s="90"/>
      <c r="G579" s="83"/>
    </row>
    <row r="580" spans="1:7" ht="66" customHeight="1" x14ac:dyDescent="0.4">
      <c r="A580" s="88" t="s">
        <v>45</v>
      </c>
      <c r="B580" s="89">
        <v>0</v>
      </c>
      <c r="C580" s="89"/>
      <c r="D580" s="90" t="s">
        <v>511</v>
      </c>
      <c r="E580" s="90" t="s">
        <v>475</v>
      </c>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13</v>
      </c>
      <c r="E588" s="79"/>
      <c r="F588" s="83"/>
      <c r="G588" s="83"/>
    </row>
    <row r="589" spans="1:7" ht="21" x14ac:dyDescent="0.4">
      <c r="A589" s="408" t="s">
        <v>33</v>
      </c>
      <c r="B589" s="408"/>
      <c r="C589" s="408"/>
      <c r="D589" s="295">
        <f>D588/(COUNT(B579:C587)*2)</f>
        <v>0.8125</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v>2</v>
      </c>
      <c r="C592" s="89"/>
      <c r="D592" s="90"/>
      <c r="E592" s="90"/>
      <c r="F592" s="90"/>
      <c r="G592" s="83"/>
    </row>
    <row r="593" spans="1:7" ht="69" customHeight="1" x14ac:dyDescent="0.45">
      <c r="A593" s="155" t="s">
        <v>7</v>
      </c>
      <c r="B593" s="89">
        <v>1</v>
      </c>
      <c r="C593" s="99">
        <f>IF(B593=0, -10, IF(B593=1, -5, "0"))</f>
        <v>-5</v>
      </c>
      <c r="D593" s="117" t="s">
        <v>486</v>
      </c>
      <c r="E593" s="90" t="s">
        <v>487</v>
      </c>
      <c r="F593" s="90"/>
      <c r="G593" s="83"/>
    </row>
    <row r="594" spans="1:7" ht="22.5" customHeight="1" x14ac:dyDescent="0.4">
      <c r="A594" s="88" t="s">
        <v>113</v>
      </c>
      <c r="B594" s="89">
        <v>2</v>
      </c>
      <c r="C594" s="89"/>
      <c r="D594" s="117"/>
      <c r="E594" s="91"/>
      <c r="F594" s="90"/>
      <c r="G594" s="83"/>
    </row>
    <row r="595" spans="1:7" ht="63" x14ac:dyDescent="0.4">
      <c r="A595" s="88" t="s">
        <v>186</v>
      </c>
      <c r="B595" s="89">
        <v>0</v>
      </c>
      <c r="C595" s="89"/>
      <c r="D595" s="205" t="s">
        <v>508</v>
      </c>
      <c r="E595" s="205" t="s">
        <v>485</v>
      </c>
      <c r="F595" s="90"/>
      <c r="G595" s="83"/>
    </row>
    <row r="596" spans="1:7" ht="126" x14ac:dyDescent="0.4">
      <c r="A596" s="265" t="s">
        <v>88</v>
      </c>
      <c r="B596" s="89">
        <v>0</v>
      </c>
      <c r="C596" s="116">
        <f>IF(B596=0, -5, "0")</f>
        <v>-5</v>
      </c>
      <c r="D596" s="337" t="s">
        <v>509</v>
      </c>
      <c r="E596" s="338" t="s">
        <v>494</v>
      </c>
      <c r="F596" s="90"/>
      <c r="G596" s="83"/>
    </row>
    <row r="597" spans="1:7" ht="53.25" customHeight="1" x14ac:dyDescent="0.4">
      <c r="A597" s="88" t="s">
        <v>150</v>
      </c>
      <c r="B597" s="89">
        <v>2</v>
      </c>
      <c r="C597" s="89"/>
      <c r="D597" s="117"/>
      <c r="E597" s="91"/>
      <c r="F597" s="90"/>
      <c r="G597" s="83"/>
    </row>
    <row r="598" spans="1:7" s="275" customFormat="1" ht="39.75" customHeight="1" x14ac:dyDescent="0.3">
      <c r="A598" s="349" t="s">
        <v>383</v>
      </c>
      <c r="B598" s="350"/>
      <c r="C598" s="350"/>
      <c r="D598" s="350"/>
      <c r="E598" s="350"/>
      <c r="F598" s="350"/>
      <c r="G598" s="350"/>
    </row>
    <row r="599" spans="1:7" ht="36.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21" x14ac:dyDescent="0.4">
      <c r="A601" s="88" t="s">
        <v>302</v>
      </c>
      <c r="B601" s="89">
        <v>2</v>
      </c>
      <c r="C601" s="89"/>
      <c r="D601" s="117"/>
      <c r="E601" s="91"/>
      <c r="F601" s="90"/>
      <c r="G601" s="83"/>
    </row>
    <row r="602" spans="1:7" ht="21" x14ac:dyDescent="0.4">
      <c r="A602" s="106" t="s">
        <v>376</v>
      </c>
      <c r="B602" s="89">
        <v>2</v>
      </c>
      <c r="C602" s="89"/>
      <c r="F602" s="90"/>
      <c r="G602" s="83"/>
    </row>
    <row r="603" spans="1:7" ht="28.5" customHeight="1" x14ac:dyDescent="0.4">
      <c r="A603" s="128" t="s">
        <v>327</v>
      </c>
      <c r="B603" s="89" t="s">
        <v>30</v>
      </c>
      <c r="C603" s="89"/>
      <c r="D603" s="88"/>
      <c r="E603" s="90"/>
      <c r="F603" s="90"/>
      <c r="G603" s="83"/>
    </row>
    <row r="604" spans="1:7" ht="21" x14ac:dyDescent="0.4">
      <c r="A604" s="92" t="s">
        <v>406</v>
      </c>
      <c r="B604" s="89">
        <v>2</v>
      </c>
      <c r="C604" s="89"/>
      <c r="D604" s="204"/>
      <c r="E604" s="91"/>
      <c r="F604" s="90"/>
      <c r="G604" s="83"/>
    </row>
    <row r="605" spans="1:7" ht="21" x14ac:dyDescent="0.4">
      <c r="A605" s="109" t="s">
        <v>447</v>
      </c>
      <c r="B605" s="89">
        <v>1</v>
      </c>
      <c r="C605" s="89"/>
      <c r="D605" s="271">
        <v>0.5</v>
      </c>
      <c r="E605" s="91"/>
      <c r="F605" s="90"/>
      <c r="G605" s="83"/>
    </row>
    <row r="606" spans="1:7" ht="21" x14ac:dyDescent="0.4">
      <c r="A606" s="408" t="s">
        <v>34</v>
      </c>
      <c r="B606" s="408"/>
      <c r="C606" s="409"/>
      <c r="D606" s="296">
        <f>SUM(B592:C605)</f>
        <v>8</v>
      </c>
      <c r="E606" s="79"/>
      <c r="F606" s="83"/>
      <c r="G606" s="83"/>
    </row>
    <row r="607" spans="1:7" ht="21" x14ac:dyDescent="0.4">
      <c r="A607" s="408" t="s">
        <v>33</v>
      </c>
      <c r="B607" s="408"/>
      <c r="C607" s="408"/>
      <c r="D607" s="295">
        <f>D606/(COUNT(B592:C597,B599:C605)*2)</f>
        <v>0.2857142857142857</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21</v>
      </c>
      <c r="E609" s="203"/>
      <c r="F609" s="203"/>
      <c r="G609" s="83"/>
    </row>
    <row r="610" spans="1:7" ht="22.5" x14ac:dyDescent="0.45">
      <c r="A610" s="419" t="s">
        <v>170</v>
      </c>
      <c r="B610" s="420"/>
      <c r="C610" s="421"/>
      <c r="D610" s="305">
        <f>D609/(COUNT(B579:C587,B592:C605)*2)</f>
        <v>0.47727272727272729</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43602</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0"/>
      <c r="F626" s="90"/>
      <c r="G626" s="83"/>
    </row>
    <row r="627" spans="1:7" ht="21" x14ac:dyDescent="0.4">
      <c r="A627" s="408" t="s">
        <v>34</v>
      </c>
      <c r="B627" s="408"/>
      <c r="C627" s="408"/>
      <c r="D627" s="296">
        <f>SUM(B618:C626)</f>
        <v>18</v>
      </c>
      <c r="E627" s="429"/>
      <c r="F627" s="410"/>
      <c r="G627" s="83"/>
    </row>
    <row r="628" spans="1:7" ht="21" x14ac:dyDescent="0.4">
      <c r="A628" s="408" t="s">
        <v>33</v>
      </c>
      <c r="B628" s="408"/>
      <c r="C628" s="408"/>
      <c r="D628" s="295">
        <f>D627/(COUNT(B618:C626)*2)</f>
        <v>1</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0"/>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3" t="s">
        <v>34</v>
      </c>
      <c r="B639" s="364"/>
      <c r="C639" s="365"/>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0"/>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2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3" t="s">
        <v>34</v>
      </c>
      <c r="B650" s="364"/>
      <c r="C650" s="365"/>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v>2</v>
      </c>
      <c r="C654" s="89"/>
      <c r="D654" s="111"/>
      <c r="E654" s="90"/>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1</v>
      </c>
      <c r="C659" s="99" t="str">
        <f>IF(B659=0, -10, "0")</f>
        <v>0</v>
      </c>
      <c r="D659" s="205" t="s">
        <v>490</v>
      </c>
      <c r="E659" s="205" t="s">
        <v>491</v>
      </c>
      <c r="F659" s="90"/>
      <c r="G659" s="79"/>
    </row>
    <row r="660" spans="1:7" ht="42" x14ac:dyDescent="0.4">
      <c r="A660" s="88" t="s">
        <v>150</v>
      </c>
      <c r="B660" s="89">
        <v>2</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21" x14ac:dyDescent="0.4">
      <c r="A668" s="88" t="s">
        <v>422</v>
      </c>
      <c r="B668" s="89">
        <v>2</v>
      </c>
      <c r="C668" s="89"/>
      <c r="D668" s="271">
        <v>1</v>
      </c>
      <c r="E668" s="42"/>
      <c r="F668" s="90"/>
      <c r="G668" s="83"/>
    </row>
    <row r="669" spans="1:7" ht="21" x14ac:dyDescent="0.4">
      <c r="A669" s="288" t="s">
        <v>34</v>
      </c>
      <c r="B669" s="288"/>
      <c r="C669" s="288"/>
      <c r="D669" s="288">
        <f>SUM(B654:C668)</f>
        <v>25</v>
      </c>
      <c r="E669" s="79"/>
      <c r="F669" s="83"/>
      <c r="G669" s="83"/>
    </row>
    <row r="670" spans="1:7" ht="21" x14ac:dyDescent="0.4">
      <c r="A670" s="284" t="s">
        <v>33</v>
      </c>
      <c r="B670" s="285"/>
      <c r="C670" s="286"/>
      <c r="D670" s="287">
        <f>D669/(COUNT(B654:C668)*2)</f>
        <v>0.96153846153846156</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73</v>
      </c>
      <c r="E672" s="79"/>
      <c r="F672" s="83"/>
      <c r="G672" s="83"/>
    </row>
    <row r="673" spans="1:7" ht="22.5" x14ac:dyDescent="0.45">
      <c r="A673" s="301" t="s">
        <v>171</v>
      </c>
      <c r="B673" s="311"/>
      <c r="C673" s="312"/>
      <c r="D673" s="305">
        <f>D672/(COUNT(B654:C668,B631:C638,B643:C649,B618:C626)*2)</f>
        <v>0.98648648648648651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43602</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84" x14ac:dyDescent="0.4">
      <c r="A688" s="267" t="s">
        <v>295</v>
      </c>
      <c r="B688" s="89">
        <v>1</v>
      </c>
      <c r="C688" s="116" t="str">
        <f>IF(B688=0, -5, "0")</f>
        <v>0</v>
      </c>
      <c r="D688" s="135" t="s">
        <v>503</v>
      </c>
      <c r="E688" s="135" t="s">
        <v>493</v>
      </c>
      <c r="F688" s="90"/>
      <c r="G688" s="83"/>
    </row>
    <row r="689" spans="1:7" ht="21.75" customHeight="1"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t="s">
        <v>30</v>
      </c>
      <c r="C692" s="185"/>
      <c r="D692" s="176"/>
      <c r="E692" s="91"/>
      <c r="F692" s="90"/>
      <c r="G692" s="83"/>
    </row>
    <row r="693" spans="1:7" ht="2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84" x14ac:dyDescent="0.4">
      <c r="A696" s="182" t="s">
        <v>389</v>
      </c>
      <c r="B696" s="89">
        <v>1</v>
      </c>
      <c r="C696" s="99"/>
      <c r="D696" s="339" t="s">
        <v>510</v>
      </c>
      <c r="E696" s="338" t="s">
        <v>492</v>
      </c>
      <c r="F696" s="90"/>
      <c r="G696" s="83"/>
    </row>
    <row r="697" spans="1:7" ht="21" x14ac:dyDescent="0.4">
      <c r="A697" s="177" t="s">
        <v>318</v>
      </c>
      <c r="B697" s="89" t="s">
        <v>30</v>
      </c>
      <c r="C697" s="99"/>
      <c r="D697" s="88"/>
      <c r="E697" s="90"/>
      <c r="F697" s="90"/>
      <c r="G697" s="83"/>
    </row>
    <row r="698" spans="1:7" ht="24" customHeight="1"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22.5" x14ac:dyDescent="0.45">
      <c r="A700" s="92" t="s">
        <v>422</v>
      </c>
      <c r="B700" s="89">
        <v>2</v>
      </c>
      <c r="C700" s="89"/>
      <c r="D700" s="271">
        <v>1</v>
      </c>
      <c r="E700" s="206"/>
      <c r="F700" s="90"/>
      <c r="G700" s="83"/>
    </row>
    <row r="701" spans="1:7" ht="22.5" x14ac:dyDescent="0.45">
      <c r="A701" s="301" t="s">
        <v>427</v>
      </c>
      <c r="B701" s="311"/>
      <c r="C701" s="312"/>
      <c r="D701" s="304">
        <f>SUM(B681:C700)</f>
        <v>18</v>
      </c>
      <c r="E701" s="79"/>
      <c r="F701" s="83"/>
      <c r="G701" s="83"/>
    </row>
    <row r="702" spans="1:7" ht="22.5" x14ac:dyDescent="0.45">
      <c r="A702" s="301" t="s">
        <v>428</v>
      </c>
      <c r="B702" s="311"/>
      <c r="C702" s="312"/>
      <c r="D702" s="305">
        <f>D701/(COUNT(B681:C700)*2)</f>
        <v>0.9</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43602</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6"/>
      <c r="C715" s="427"/>
      <c r="D715" s="289">
        <f>SUM(B710:C714)</f>
        <v>10</v>
      </c>
      <c r="E715" s="79"/>
      <c r="F715" s="83"/>
      <c r="G715" s="83"/>
    </row>
    <row r="716" spans="1:7" ht="21" x14ac:dyDescent="0.4">
      <c r="A716" s="284" t="s">
        <v>33</v>
      </c>
      <c r="B716" s="426"/>
      <c r="C716" s="427"/>
      <c r="D716" s="298">
        <f>D715/(COUNT(B710:C714)*2)</f>
        <v>1</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2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0.87140000000000006</v>
      </c>
      <c r="E728" s="72"/>
      <c r="F728" s="73"/>
      <c r="G728" s="67"/>
    </row>
    <row r="729" spans="1:7" ht="24.75" x14ac:dyDescent="0.3">
      <c r="A729" s="326" t="s">
        <v>423</v>
      </c>
      <c r="B729" s="322"/>
      <c r="C729" s="323"/>
      <c r="D729" s="327">
        <f>SUM(D725,D701,D672,D609,D569,D526,D475,D428,D370,D303,D248,D186,D130,D47)</f>
        <v>148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0.77894736842105261</v>
      </c>
      <c r="E730" s="3"/>
      <c r="F730" s="3"/>
    </row>
  </sheetData>
  <sheetProtection algorithmName="SHA-512" hashValue="QBn9uBbHAIYqDO27IsqZ9T/UJVecfaMGADfQhsAG3X/5Wrvdt7JIo8VNscmoucNdVF+qNT+I8y0iL84/25q+ng==" saltValue="mnyFRTgmnR4uyxd41f8sWQ=="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4" zoomScale="80" zoomScaleNormal="90" zoomScaleSheetLayoutView="80" workbookViewId="0">
      <selection activeCell="E76" sqref="E7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Nafta</v>
      </c>
      <c r="B7" s="444"/>
      <c r="C7" s="444"/>
      <c r="D7" s="444"/>
      <c r="E7" s="444"/>
      <c r="F7" s="444"/>
      <c r="G7" s="66"/>
    </row>
    <row r="8" spans="1:7" s="2" customFormat="1" ht="24" x14ac:dyDescent="0.45">
      <c r="A8" s="329" t="s">
        <v>39</v>
      </c>
      <c r="B8" s="445" t="str">
        <f>'A1 Exploitation'!B9:F9</f>
        <v>Mme Meriam CHOUCHENE</v>
      </c>
      <c r="C8" s="445"/>
      <c r="D8" s="445"/>
      <c r="E8" s="445"/>
      <c r="F8" s="445"/>
      <c r="G8" s="66"/>
    </row>
    <row r="9" spans="1:7" s="2" customFormat="1" ht="24" x14ac:dyDescent="0.45">
      <c r="A9" s="330" t="s">
        <v>41</v>
      </c>
      <c r="B9" s="446" t="str">
        <f>'A1 Exploitation'!B10:F10</f>
        <v>Directeur magasin &amp; chefs rayons</v>
      </c>
      <c r="C9" s="446"/>
      <c r="D9" s="446"/>
      <c r="E9" s="446"/>
      <c r="F9" s="446"/>
      <c r="G9" s="66"/>
    </row>
    <row r="10" spans="1:7" s="2" customFormat="1" ht="24" x14ac:dyDescent="0.45">
      <c r="A10" s="329" t="s">
        <v>40</v>
      </c>
      <c r="B10" s="441">
        <f>'A1 Exploitation'!B11:F11</f>
        <v>43602</v>
      </c>
      <c r="C10" s="441"/>
      <c r="D10" s="441"/>
      <c r="E10" s="441"/>
      <c r="F10" s="441"/>
      <c r="G10" s="66"/>
    </row>
    <row r="11" spans="1:7" s="2" customFormat="1" ht="24" x14ac:dyDescent="0.45">
      <c r="A11" s="329" t="s">
        <v>250</v>
      </c>
      <c r="B11" s="447">
        <f>D199</f>
        <v>0.71794871794871795</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ht="49.5" x14ac:dyDescent="0.3">
      <c r="A17" s="4" t="s">
        <v>225</v>
      </c>
      <c r="B17" s="42">
        <v>1</v>
      </c>
      <c r="C17" s="42"/>
      <c r="D17" s="43" t="s">
        <v>504</v>
      </c>
      <c r="E17" s="43" t="s">
        <v>505</v>
      </c>
      <c r="F17" s="42"/>
      <c r="G17" s="67" t="s">
        <v>298</v>
      </c>
    </row>
    <row r="18" spans="1:7" x14ac:dyDescent="0.3">
      <c r="A18" s="4" t="s">
        <v>67</v>
      </c>
      <c r="B18" s="42">
        <v>2</v>
      </c>
      <c r="C18" s="42"/>
      <c r="D18" s="43"/>
      <c r="E18" s="42"/>
      <c r="F18" s="42"/>
    </row>
    <row r="19" spans="1:7" ht="49.5" x14ac:dyDescent="0.3">
      <c r="A19" s="4" t="s">
        <v>68</v>
      </c>
      <c r="B19" s="42">
        <v>1</v>
      </c>
      <c r="C19" s="42"/>
      <c r="D19" s="43" t="s">
        <v>497</v>
      </c>
      <c r="E19" s="43" t="s">
        <v>498</v>
      </c>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7" t="s">
        <v>34</v>
      </c>
      <c r="B22" s="451"/>
      <c r="C22" s="452"/>
      <c r="D22" s="334">
        <f>SUM(B17:C21)</f>
        <v>8</v>
      </c>
    </row>
    <row r="23" spans="1:7" x14ac:dyDescent="0.3">
      <c r="A23" s="450" t="s">
        <v>251</v>
      </c>
      <c r="B23" s="453"/>
      <c r="C23" s="454"/>
      <c r="D23" s="332">
        <f>D22/(COUNT(B17:C21)*2)</f>
        <v>0.8</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v>2</v>
      </c>
      <c r="C46" s="42"/>
      <c r="D46" s="46"/>
      <c r="E46" s="42"/>
      <c r="F46" s="42"/>
    </row>
    <row r="47" spans="1:6" x14ac:dyDescent="0.3">
      <c r="A47" s="4" t="s">
        <v>70</v>
      </c>
      <c r="B47" s="42">
        <v>2</v>
      </c>
      <c r="C47" s="42"/>
      <c r="D47" s="46"/>
      <c r="E47" s="42"/>
      <c r="F47" s="42"/>
    </row>
    <row r="48" spans="1:6" x14ac:dyDescent="0.3">
      <c r="A48" s="4" t="s">
        <v>192</v>
      </c>
      <c r="B48" s="42">
        <v>2</v>
      </c>
      <c r="C48" s="42"/>
      <c r="D48" s="43"/>
      <c r="E48" s="43"/>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0" t="s">
        <v>34</v>
      </c>
      <c r="B52" s="453"/>
      <c r="C52" s="454"/>
      <c r="D52" s="331">
        <f>SUM(B46:C51)</f>
        <v>12</v>
      </c>
    </row>
    <row r="53" spans="1:6" x14ac:dyDescent="0.3">
      <c r="A53" s="450" t="s">
        <v>251</v>
      </c>
      <c r="B53" s="453"/>
      <c r="C53" s="454"/>
      <c r="D53" s="332">
        <f>D52/(COUNT(B46:C51)*2)</f>
        <v>1</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v>2</v>
      </c>
      <c r="C56" s="4" t="str">
        <f>IF(B56=0, -5, "0")</f>
        <v>0</v>
      </c>
      <c r="D56" s="43"/>
      <c r="E56" s="42"/>
      <c r="F56" s="42"/>
    </row>
    <row r="57" spans="1:6" x14ac:dyDescent="0.3">
      <c r="A57" s="5" t="s">
        <v>141</v>
      </c>
      <c r="B57" s="42">
        <v>2</v>
      </c>
      <c r="C57" s="42"/>
      <c r="D57" s="42"/>
      <c r="E57" s="47"/>
      <c r="F57" s="42"/>
    </row>
    <row r="58" spans="1:6" ht="33" x14ac:dyDescent="0.3">
      <c r="A58" s="5" t="s">
        <v>205</v>
      </c>
      <c r="B58" s="42">
        <v>0</v>
      </c>
      <c r="C58" s="42"/>
      <c r="D58" s="43" t="s">
        <v>499</v>
      </c>
      <c r="E58" s="43" t="s">
        <v>500</v>
      </c>
      <c r="F58" s="42"/>
    </row>
    <row r="59" spans="1:6" x14ac:dyDescent="0.3">
      <c r="A59" s="5" t="s">
        <v>79</v>
      </c>
      <c r="B59" s="42">
        <v>2</v>
      </c>
      <c r="C59" s="42"/>
      <c r="D59" s="46"/>
      <c r="E59" s="42"/>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3"/>
      <c r="E62" s="43"/>
      <c r="F62" s="42"/>
    </row>
    <row r="63" spans="1:6" x14ac:dyDescent="0.3">
      <c r="A63" s="450" t="s">
        <v>34</v>
      </c>
      <c r="B63" s="453"/>
      <c r="C63" s="454"/>
      <c r="D63" s="331">
        <f>SUM(B56:C62)</f>
        <v>12</v>
      </c>
    </row>
    <row r="64" spans="1:6" x14ac:dyDescent="0.3">
      <c r="A64" s="450" t="s">
        <v>251</v>
      </c>
      <c r="B64" s="453"/>
      <c r="C64" s="454"/>
      <c r="D64" s="332">
        <f>D63/(COUNT(B56:C62)*2)</f>
        <v>0.8571428571428571</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v>2</v>
      </c>
      <c r="C153" s="42"/>
      <c r="D153" s="43"/>
      <c r="E153" s="42"/>
      <c r="F153" s="42"/>
    </row>
    <row r="154" spans="1:6" x14ac:dyDescent="0.3">
      <c r="A154" s="4" t="s">
        <v>127</v>
      </c>
      <c r="B154" s="42">
        <v>2</v>
      </c>
      <c r="C154" s="42"/>
      <c r="D154" s="43"/>
      <c r="E154" s="42"/>
      <c r="F154" s="42"/>
    </row>
    <row r="155" spans="1:6" ht="50.25" x14ac:dyDescent="0.35">
      <c r="A155" s="14" t="s">
        <v>262</v>
      </c>
      <c r="B155" s="42">
        <v>0</v>
      </c>
      <c r="C155" s="4">
        <f>IF(B155=0, -5, "0")</f>
        <v>-5</v>
      </c>
      <c r="D155" s="43" t="s">
        <v>506</v>
      </c>
      <c r="E155" s="43" t="s">
        <v>501</v>
      </c>
      <c r="F155" s="42"/>
    </row>
    <row r="156" spans="1:6" ht="50.25" x14ac:dyDescent="0.35">
      <c r="A156" s="14" t="s">
        <v>263</v>
      </c>
      <c r="B156" s="42">
        <v>0</v>
      </c>
      <c r="C156" s="4">
        <f>IF(B156=0, -5, "0")</f>
        <v>-5</v>
      </c>
      <c r="D156" s="43" t="s">
        <v>507</v>
      </c>
      <c r="E156" s="43" t="s">
        <v>502</v>
      </c>
      <c r="F156" s="42"/>
    </row>
    <row r="157" spans="1:6" ht="18" x14ac:dyDescent="0.35">
      <c r="A157" s="14" t="s">
        <v>264</v>
      </c>
      <c r="B157" s="42" t="s">
        <v>30</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0" t="s">
        <v>34</v>
      </c>
      <c r="B161" s="451"/>
      <c r="C161" s="452"/>
      <c r="D161" s="334">
        <f>SUM(B153:C160)</f>
        <v>0</v>
      </c>
    </row>
    <row r="162" spans="1:6" x14ac:dyDescent="0.3">
      <c r="A162" s="450" t="s">
        <v>251</v>
      </c>
      <c r="B162" s="453"/>
      <c r="C162" s="454"/>
      <c r="D162" s="332">
        <f>D161/(COUNT(B153:C160)*2)</f>
        <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2</v>
      </c>
    </row>
    <row r="170" spans="1:6" x14ac:dyDescent="0.3">
      <c r="A170" s="450" t="s">
        <v>251</v>
      </c>
      <c r="B170" s="453"/>
      <c r="C170" s="454"/>
      <c r="D170" s="332">
        <f>D169/(COUNT(B165:C168)*2)</f>
        <v>1</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0" t="s">
        <v>34</v>
      </c>
      <c r="B177" s="453"/>
      <c r="C177" s="454"/>
      <c r="D177" s="331">
        <f>SUM(B173:C176)</f>
        <v>8</v>
      </c>
    </row>
    <row r="178" spans="1:7" x14ac:dyDescent="0.3">
      <c r="A178" s="450" t="s">
        <v>251</v>
      </c>
      <c r="B178" s="453"/>
      <c r="C178" s="454"/>
      <c r="D178" s="332">
        <f>D177/(COUNT(B173:C176)*2)</f>
        <v>1</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v>2</v>
      </c>
      <c r="C181" s="42"/>
      <c r="D181" s="43"/>
      <c r="E181" s="43"/>
      <c r="F181" s="42"/>
    </row>
    <row r="182" spans="1:7" x14ac:dyDescent="0.3">
      <c r="A182" s="16" t="s">
        <v>181</v>
      </c>
      <c r="B182" s="42">
        <v>2</v>
      </c>
      <c r="C182" s="42"/>
      <c r="D182" s="43"/>
      <c r="E182" s="28"/>
      <c r="F182" s="42"/>
    </row>
    <row r="183" spans="1:7"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0" t="s">
        <v>34</v>
      </c>
      <c r="B186" s="453"/>
      <c r="C186" s="454"/>
      <c r="D186" s="331">
        <f>SUM(B181:C185)</f>
        <v>10</v>
      </c>
    </row>
    <row r="187" spans="1:7" x14ac:dyDescent="0.3">
      <c r="A187" s="450" t="s">
        <v>251</v>
      </c>
      <c r="B187" s="453"/>
      <c r="C187" s="454"/>
      <c r="D187" s="332">
        <f>D186/(COUNT(B181:C185)*2)</f>
        <v>1</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v>2</v>
      </c>
      <c r="C190" s="42"/>
      <c r="D190" s="43"/>
      <c r="E190" s="43"/>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4</v>
      </c>
    </row>
    <row r="195" spans="1:6" x14ac:dyDescent="0.3">
      <c r="A195" s="450" t="s">
        <v>251</v>
      </c>
      <c r="B195" s="453"/>
      <c r="C195" s="454"/>
      <c r="D195" s="332">
        <f>D194/(COUNT(B190:C193)*2)</f>
        <v>1</v>
      </c>
    </row>
    <row r="197" spans="1:6" ht="18" x14ac:dyDescent="0.35">
      <c r="A197" s="26" t="s">
        <v>422</v>
      </c>
      <c r="B197" s="25"/>
      <c r="C197" s="25"/>
      <c r="D197" s="75">
        <v>0.7</v>
      </c>
      <c r="E197" s="72"/>
      <c r="F197" s="73"/>
    </row>
    <row r="198" spans="1:6" ht="22.5" x14ac:dyDescent="0.3">
      <c r="A198" s="321" t="s">
        <v>423</v>
      </c>
      <c r="B198" s="322"/>
      <c r="C198" s="323"/>
      <c r="D198" s="324">
        <f>SUM(D194,D186,D177,D169,D161,D63,D52,D33,D22,D118,D149,D133,D102,D84,D42)</f>
        <v>56</v>
      </c>
    </row>
    <row r="199" spans="1:6" ht="22.5" x14ac:dyDescent="0.3">
      <c r="A199" s="321" t="s">
        <v>276</v>
      </c>
      <c r="B199" s="322"/>
      <c r="C199" s="323"/>
      <c r="D199" s="325">
        <f>D198/(COUNT(B190:C193,B181:C185,B173:C176,B165:C168,B153:C160,B56:C62,B46:C51,B26:C32,B17:C21,B107:C117,B137:C148,B122:C132,B88:C101,B67:C83,B37:C41)*2)</f>
        <v>0.71794871794871795</v>
      </c>
    </row>
  </sheetData>
  <sheetProtection algorithmName="SHA-512" hashValue="q1nVHJFWDdS/zvDb3M4jBNFEODNKsKC203OpVq/wDfThJkvGmAjWMg6O1HJQagQkcq4oikUCZCML6gsBSusukQ==" saltValue="fvyHeTfnLNqKKGuIRPByEg=="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Nafta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D609/(COUNT(B579:C587,B592:C597,B599:C605)*2)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Nafta</v>
      </c>
      <c r="B7" s="444"/>
      <c r="C7" s="444"/>
      <c r="D7" s="444"/>
      <c r="E7" s="444"/>
      <c r="F7" s="444"/>
      <c r="G7" s="66"/>
    </row>
    <row r="8" spans="1:7" s="2" customFormat="1" ht="24" x14ac:dyDescent="0.45">
      <c r="A8" s="329" t="s">
        <v>39</v>
      </c>
      <c r="B8" s="445" t="str">
        <f>'A1 Exploitation'!B9:F9</f>
        <v>Mme Meriam CHOUCHENE</v>
      </c>
      <c r="C8" s="445"/>
      <c r="D8" s="445"/>
      <c r="E8" s="445"/>
      <c r="F8" s="445"/>
      <c r="G8" s="66"/>
    </row>
    <row r="9" spans="1:7" s="2" customFormat="1" ht="24" x14ac:dyDescent="0.45">
      <c r="A9" s="330" t="s">
        <v>41</v>
      </c>
      <c r="B9" s="446" t="str">
        <f>'A1 Exploitation'!B10:F10</f>
        <v>Directeur magasin &amp; chefs rayons</v>
      </c>
      <c r="C9" s="446"/>
      <c r="D9" s="446"/>
      <c r="E9" s="446"/>
      <c r="F9" s="446"/>
      <c r="G9" s="66"/>
    </row>
    <row r="10" spans="1:7" s="2" customFormat="1" ht="24" x14ac:dyDescent="0.45">
      <c r="A10" s="329" t="s">
        <v>40</v>
      </c>
      <c r="B10" s="441">
        <f>'A1 Exploitation'!B11:F11</f>
        <v>43602</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Nafta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Nafta</v>
      </c>
      <c r="B7" s="444"/>
      <c r="C7" s="444"/>
      <c r="D7" s="444"/>
      <c r="E7" s="444"/>
      <c r="F7" s="444"/>
      <c r="G7" s="66"/>
    </row>
    <row r="8" spans="1:7" s="2" customFormat="1" ht="24" x14ac:dyDescent="0.45">
      <c r="A8" s="329" t="s">
        <v>39</v>
      </c>
      <c r="B8" s="445" t="str">
        <f>'A1 Exploitation'!B9:F9</f>
        <v>Mme Meriam CHOUCHENE</v>
      </c>
      <c r="C8" s="445"/>
      <c r="D8" s="445"/>
      <c r="E8" s="445"/>
      <c r="F8" s="445"/>
      <c r="G8" s="66"/>
    </row>
    <row r="9" spans="1:7" s="2" customFormat="1" ht="24" x14ac:dyDescent="0.45">
      <c r="A9" s="330" t="s">
        <v>41</v>
      </c>
      <c r="B9" s="446" t="str">
        <f>'A1 Exploitation'!B10:F10</f>
        <v>Directeur magasin &amp; chefs rayons</v>
      </c>
      <c r="C9" s="446"/>
      <c r="D9" s="446"/>
      <c r="E9" s="446"/>
      <c r="F9" s="446"/>
      <c r="G9" s="66"/>
    </row>
    <row r="10" spans="1:7" s="2" customFormat="1" ht="24" x14ac:dyDescent="0.45">
      <c r="A10" s="329" t="s">
        <v>40</v>
      </c>
      <c r="B10" s="441">
        <f>'A1 Exploitation'!B11:F11</f>
        <v>43602</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Nafta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Nafta</v>
      </c>
      <c r="B7" s="444"/>
      <c r="C7" s="444"/>
      <c r="D7" s="444"/>
      <c r="E7" s="444"/>
      <c r="F7" s="444"/>
      <c r="G7" s="66"/>
    </row>
    <row r="8" spans="1:7" s="2" customFormat="1" ht="24" x14ac:dyDescent="0.45">
      <c r="A8" s="329" t="s">
        <v>39</v>
      </c>
      <c r="B8" s="445" t="str">
        <f>'A1 Exploitation'!B9:F9</f>
        <v>Mme Meriam CHOUCHENE</v>
      </c>
      <c r="C8" s="445"/>
      <c r="D8" s="445"/>
      <c r="E8" s="445"/>
      <c r="F8" s="445"/>
      <c r="G8" s="66"/>
    </row>
    <row r="9" spans="1:7" s="2" customFormat="1" ht="24" x14ac:dyDescent="0.45">
      <c r="A9" s="330" t="s">
        <v>41</v>
      </c>
      <c r="B9" s="446" t="str">
        <f>'A1 Exploitation'!B10:F10</f>
        <v>Directeur magasin &amp; chefs rayons</v>
      </c>
      <c r="C9" s="446"/>
      <c r="D9" s="446"/>
      <c r="E9" s="446"/>
      <c r="F9" s="446"/>
      <c r="G9" s="66"/>
    </row>
    <row r="10" spans="1:7" s="2" customFormat="1" ht="24" x14ac:dyDescent="0.45">
      <c r="A10" s="329" t="s">
        <v>40</v>
      </c>
      <c r="B10" s="441">
        <f>'A1 Exploitation'!B11:F11</f>
        <v>43602</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2019-05-22T15:35:15Z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