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Nefta\2018\11\"/>
    </mc:Choice>
  </mc:AlternateContent>
  <bookViews>
    <workbookView xWindow="0" yWindow="0" windowWidth="16815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D444" i="43"/>
  <c r="D476" i="43"/>
  <c r="F532" i="43"/>
  <c r="F543" i="43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C116" i="35"/>
  <c r="C115" i="35"/>
  <c r="C112" i="35"/>
  <c r="D118" i="35" s="1"/>
  <c r="D119" i="35" s="1"/>
  <c r="C100" i="35"/>
  <c r="C99" i="35"/>
  <c r="C94" i="35"/>
  <c r="C93" i="35"/>
  <c r="C82" i="35"/>
  <c r="C80" i="35"/>
  <c r="C77" i="35"/>
  <c r="C76" i="35"/>
  <c r="D84" i="35" s="1"/>
  <c r="D85" i="35" s="1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E543" i="43"/>
  <c r="C542" i="43"/>
  <c r="A537" i="43"/>
  <c r="D532" i="43"/>
  <c r="B532" i="43" s="1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D426" i="43" s="1"/>
  <c r="D427" i="43" s="1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/>
  <c r="C194" i="43"/>
  <c r="C190" i="43"/>
  <c r="C186" i="43"/>
  <c r="C184" i="43"/>
  <c r="D201" i="43" s="1"/>
  <c r="D202" i="43" s="1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D117" i="43"/>
  <c r="D118" i="43" s="1"/>
  <c r="C115" i="43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D118" i="37" s="1"/>
  <c r="D119" i="37" s="1"/>
  <c r="C115" i="37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D63" i="37" s="1"/>
  <c r="D64" i="37" s="1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D493" i="36"/>
  <c r="D494" i="36" s="1"/>
  <c r="C490" i="36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C381" i="36"/>
  <c r="C378" i="36"/>
  <c r="C371" i="36"/>
  <c r="C369" i="36"/>
  <c r="C368" i="36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D84" i="36" s="1"/>
  <c r="C68" i="36"/>
  <c r="C65" i="36"/>
  <c r="D61" i="36"/>
  <c r="D62" i="36" s="1"/>
  <c r="C59" i="36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43" i="43" l="1"/>
  <c r="B543" i="43" s="1"/>
  <c r="D439" i="43"/>
  <c r="B439" i="43" s="1"/>
  <c r="D440" i="43" s="1"/>
  <c r="D386" i="43"/>
  <c r="B386" i="43" s="1"/>
  <c r="D387" i="43" s="1"/>
  <c r="D41" i="43"/>
  <c r="D102" i="35"/>
  <c r="D103" i="35" s="1"/>
  <c r="D63" i="35"/>
  <c r="D64" i="35" s="1"/>
  <c r="D533" i="43"/>
  <c r="D534" i="43" s="1"/>
  <c r="B162" i="29" s="1"/>
  <c r="D502" i="43"/>
  <c r="D503" i="43" s="1"/>
  <c r="B143" i="29" s="1"/>
  <c r="D417" i="43"/>
  <c r="D418" i="43" s="1"/>
  <c r="D406" i="43"/>
  <c r="D407" i="43" s="1"/>
  <c r="D244" i="43"/>
  <c r="D245" i="43" s="1"/>
  <c r="D222" i="43"/>
  <c r="D223" i="43" s="1"/>
  <c r="D154" i="43"/>
  <c r="D155" i="43" s="1"/>
  <c r="D139" i="43"/>
  <c r="D140" i="43" s="1"/>
  <c r="D161" i="37"/>
  <c r="D162" i="37" s="1"/>
  <c r="D149" i="37"/>
  <c r="D150" i="37" s="1"/>
  <c r="D477" i="36"/>
  <c r="D478" i="36" s="1"/>
  <c r="D426" i="36"/>
  <c r="D427" i="36" s="1"/>
  <c r="D387" i="36"/>
  <c r="D388" i="36" s="1"/>
  <c r="D373" i="36"/>
  <c r="D374" i="36" s="1"/>
  <c r="D354" i="36"/>
  <c r="D355" i="36" s="1"/>
  <c r="D314" i="36"/>
  <c r="D317" i="36" s="1"/>
  <c r="D318" i="36" s="1"/>
  <c r="B97" i="29" s="1"/>
  <c r="D201" i="36"/>
  <c r="D202" i="36" s="1"/>
  <c r="D154" i="36"/>
  <c r="D155" i="36" s="1"/>
  <c r="D100" i="36"/>
  <c r="D101" i="36" s="1"/>
  <c r="D42" i="36"/>
  <c r="D43" i="36" s="1"/>
  <c r="D544" i="43"/>
  <c r="D45" i="31"/>
  <c r="D46" i="31" s="1"/>
  <c r="B55" i="29" s="1"/>
  <c r="D43" i="31"/>
  <c r="D85" i="36"/>
  <c r="D441" i="36"/>
  <c r="D195" i="35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47" i="43" l="1"/>
  <c r="B44" i="29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5" i="36"/>
  <c r="D204" i="36"/>
  <c r="D205" i="36" s="1"/>
  <c r="B79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<sst xmlns="http://schemas.openxmlformats.org/spreadsheetml/2006/main" count="4084" uniqueCount="507">
  <si>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</si>
  <si>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</si>
  <si>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</si>
  <si>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</si>
  <si>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</si>
  <si>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</si>
  <si>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</si>
  <si>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</si>
  <si>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</si>
  <si>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</si>
  <si>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</si>
  <si>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</si>
  <si>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</si>
  <si>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</si>
  <si>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</si>
  <si>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</si>
  <si>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</si>
  <si>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</si>
  <si>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</si>
  <si>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</si>
  <si>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</si>
  <si>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</si>
  <si>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</si>
  <si>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</si>
  <si>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</si>
  <si>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</si>
  <si>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</si>
  <si>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</si>
  <si>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</si>
  <si>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</si>
  <si>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</si>
  <si>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</si>
  <si>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</si>
  <si>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</si>
  <si>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</si>
  <si>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</si>
  <si>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</si>
  <si>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</si>
  <si>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</si>
  <si>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</si>
  <si>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</si>
  <si>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</si>
  <si>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</si>
  <si>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</si>
  <si>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</si>
  <si>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</si>
  <si>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</si>
  <si>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</si>
  <si>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</si>
  <si>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</si>
  <si>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</si>
  <si>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</si>
  <si>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</si>
  <si>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</si>
  <si>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</si>
  <si>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</si>
  <si>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</si>
  <si>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</si>
  <si>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</si>
  <si>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</si>
  <si>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</si>
  <si>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</si>
  <si>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</si>
  <si>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</si>
  <si>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</si>
  <si>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</si>
  <si>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</si>
  <si>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</si>
  <si>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</si>
  <si>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</si>
  <si>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</si>
  <si>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</si>
  <si>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</si>
  <si>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</si>
  <si>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</si>
  <si>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</si>
  <si>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</si>
  <si>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</si>
  <si>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</si>
  <si>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</si>
  <si>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</si>
  <si>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</si>
  <si>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</si>
  <si>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</si>
  <si>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</si>
  <si>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</si>
  <si>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</si>
  <si>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</si>
  <si>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</si>
  <si>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</si>
  <si>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</si>
  <si>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</si>
  <si>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</si>
  <si>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</si>
  <si>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</si>
  <si>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</si>
  <si>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</si>
  <si>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</si>
  <si>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</si>
  <si>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</si>
  <si>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</si>
  <si>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</si>
  <si>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</si>
  <si>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</si>
  <si>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</si>
  <si>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</si>
  <si>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</si>
  <si>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</si>
  <si>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</si>
  <si>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</si>
  <si>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</si>
  <si>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</si>
  <si>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</si>
  <si>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</si>
  <si>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</si>
  <si>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</si>
  <si>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</si>
  <si>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</si>
  <si>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</si>
  <si>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</si>
  <si>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</si>
  <si>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</si>
  <si>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</si>
  <si>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</si>
  <si>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</si>
  <si>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</si>
  <si>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</si>
  <si>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</si>
  <si>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</si>
  <si>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</si>
  <si>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</si>
  <si>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</si>
  <si>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</si>
  <si>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</si>
  <si>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</si>
  <si>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</si>
  <si>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</si>
  <si>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</si>
  <si>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</si>
  <si>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</si>
  <si>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</si>
  <si>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</si>
  <si>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</si>
  <si>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</si>
  <si>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</si>
  <si>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</si>
  <si>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</si>
  <si>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</si>
  <si>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</si>
  <si>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</si>
  <si>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</si>
  <si>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</si>
  <si>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</si>
  <si>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</si>
  <si>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</si>
  <si>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</si>
  <si>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</si>
  <si>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</si>
  <si>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</si>
  <si>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</si>
  <si>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</si>
  <si>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</si>
  <si>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</si>
  <si>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</si>
  <si>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</si>
  <si>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</si>
  <si>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</si>
  <si>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</si>
  <si>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</si>
  <si>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</si>
  <si>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</si>
  <si>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</si>
  <si>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</si>
  <si>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</si>
  <si>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</si>
  <si>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</si>
  <si>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</si>
  <si>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</si>
  <si>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</si>
  <si>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</si>
  <si>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</si>
  <si>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</si>
  <si>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</si>
  <si>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</si>
  <si>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</si>
  <si>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</si>
  <si>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</si>
  <si>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</si>
  <si>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</si>
  <si>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</si>
  <si>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</si>
  <si>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</si>
  <si>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</si>
  <si>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</si>
  <si>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</si>
  <si>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</si>
  <si>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</si>
  <si>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</si>
  <si>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</si>
  <si>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</si>
  <si>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</si>
  <si>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</si>
  <si>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</si>
  <si>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</si>
  <si>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</si>
  <si>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</si>
  <si>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</si>
  <si>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</si>
  <si>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</si>
  <si>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</si>
  <si>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</si>
  <si>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</si>
  <si>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</si>
  <si>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</si>
  <si>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</si>
  <si>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</si>
  <si>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</si>
  <si>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</si>
  <si>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</si>
  <si>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</si>
  <si>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</si>
  <si>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</si>
  <si>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</si>
  <si>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</si>
  <si>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</si>
  <si>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</si>
  <si>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</si>
  <si>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</si>
  <si>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</si>
  <si>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</si>
  <si>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</si>
  <si>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</si>
  <si>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</si>
  <si>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</si>
  <si>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</si>
  <si>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</si>
  <si>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</si>
  <si>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</si>
  <si>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</si>
  <si>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</si>
  <si>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</si>
  <si>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</si>
  <si>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</si>
  <si>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</si>
  <si>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</si>
  <si>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</si>
  <si>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</si>
  <si>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</si>
  <si>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</si>
  <si>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</si>
  <si>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</si>
  <si>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</si>
  <si>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</si>
  <si>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</si>
  <si>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</si>
  <si>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</si>
  <si>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</si>
  <si>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</si>
  <si>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</si>
  <si>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</si>
  <si>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</si>
  <si>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</si>
  <si>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</si>
  <si>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</si>
  <si>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</si>
  <si>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</si>
  <si>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</si>
  <si>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</si>
  <si>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</si>
  <si>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</si>
  <si>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</si>
  <si>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</si>
  <si>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</si>
  <si>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</si>
  <si>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</si>
  <si>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</si>
  <si>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</si>
  <si>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</si>
  <si>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</si>
  <si>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</si>
  <si>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</si>
  <si>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</si>
  <si>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</si>
  <si>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</si>
  <si>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</si>
  <si>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</si>
  <si>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</si>
  <si>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</si>
  <si>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</si>
  <si>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</si>
  <si>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</si>
  <si>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</si>
  <si>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</si>
  <si>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</si>
  <si>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</si>
  <si>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</si>
  <si>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</si>
  <si>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</si>
  <si>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</si>
  <si>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</si>
  <si>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</si>
  <si>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</si>
  <si>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</si>
  <si>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</si>
  <si>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</si>
  <si>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</si>
  <si>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</si>
  <si>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</si>
  <si>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</si>
  <si>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</si>
  <si>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</si>
  <si>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</si>
  <si>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</si>
  <si>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</si>
  <si>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</si>
  <si>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</si>
  <si>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</si>
  <si>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</si>
  <si>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</si>
  <si>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</si>
  <si>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</si>
  <si>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</si>
  <si>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</si>
  <si>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</si>
  <si>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</si>
  <si>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</si>
  <si>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</si>
  <si>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</si>
  <si>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</si>
  <si>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</si>
  <si>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</si>
  <si>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</si>
  <si>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</si>
  <si>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</si>
  <si>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</si>
  <si>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</si>
  <si>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</si>
  <si>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</si>
  <si>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</si>
  <si>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</si>
  <si>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</si>
  <si>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</si>
  <si>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</si>
  <si>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</si>
  <si>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</si>
  <si>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</si>
  <si>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</si>
  <si>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</si>
  <si>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</si>
  <si>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</si>
  <si>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</si>
  <si>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</si>
  <si>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</si>
  <si>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</si>
  <si>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</si>
  <si>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</si>
  <si>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</si>
  <si>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</si>
  <si>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</si>
  <si>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</si>
  <si>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</si>
  <si>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</si>
  <si>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</si>
  <si>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</si>
  <si>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</si>
  <si>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</si>
  <si>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</si>
  <si>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</si>
  <si>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</si>
  <si>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</si>
  <si>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</si>
  <si>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</si>
  <si>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</si>
  <si>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</si>
  <si>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</si>
  <si>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</si>
  <si>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</si>
  <si>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</si>
  <si>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</si>
  <si>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</si>
  <si>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</si>
  <si>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</si>
  <si>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</si>
  <si>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</si>
  <si>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</si>
  <si>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</si>
  <si>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</si>
  <si>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</si>
  <si>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</si>
  <si>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</si>
  <si>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</si>
  <si>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</si>
  <si>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</si>
  <si>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</si>
  <si>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</si>
  <si>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</si>
  <si>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</si>
  <si>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</si>
  <si>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</si>
  <si>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</si>
  <si>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</si>
  <si>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</si>
  <si>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</si>
  <si>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</si>
  <si>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</si>
  <si>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</si>
  <si>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</si>
  <si>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</si>
  <si>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NAFTA</t>
  </si>
  <si>
    <t>M Souheil DRAOUI</t>
  </si>
  <si>
    <t>Directeur Magasin M Gley LEJRI</t>
  </si>
  <si>
    <t xml:space="preserve">Le tableau des températures règlementaire n'était pas présent. </t>
  </si>
  <si>
    <t>Absence d'affichage de l'horaire de sortie déchets.</t>
  </si>
  <si>
    <t>Veuillez afficher les horaires de sortie déchets.</t>
  </si>
  <si>
    <t>La boite de lingettes de désinfection était absente.</t>
  </si>
  <si>
    <t>La vérification mensuelle du thermomètre n'a pas était réalisée depuis l'ouverture.</t>
  </si>
  <si>
    <t>Assurer la vérification mensuelle du thermomètre à sonde.</t>
  </si>
  <si>
    <t>La zone casse n'était pas identifiée.</t>
  </si>
  <si>
    <t>Premier audit.</t>
  </si>
  <si>
    <t>Assurer l'enregistrement quotidien de autocontrôle du nettoyage.</t>
  </si>
  <si>
    <t>Renforcer le rangement à ce niveau.</t>
  </si>
  <si>
    <t xml:space="preserve">Présence de carton et de bouteilles d'eaux minérales stockés directement au sol. </t>
  </si>
  <si>
    <t>Renforcer le nettoyage des linéaires des pâtes, sucre, et farine.</t>
  </si>
  <si>
    <t>L'autocontrôle du nettoyage n'était pas réalisé depuis l'ouverture du magasin.</t>
  </si>
  <si>
    <t>Assurer l'enregistrement de l'autocontrôle du nettoyage quotidiennement.</t>
  </si>
  <si>
    <t>Absence du thermomètre pour le rayon PLS. Utilisation du thermomètre de la réception.</t>
  </si>
  <si>
    <t>L'autocontrôle du nettoyage était réalisé juste la première semaine après l'ouverture du magasin.</t>
  </si>
  <si>
    <t>L'enregistrement des températures de tous les armoires froides n'était pas réalisé depuis l'ouverture du magasin.</t>
  </si>
  <si>
    <t>Assurer le suivi et l'enregistrement des températures de la chaine du froids quotidiennement.</t>
  </si>
  <si>
    <t>Absence de la procédure de contrôle et de son autocontrôle.</t>
  </si>
  <si>
    <t>Veuillez afficher la procédure de nettoyage et assurer l'enregistrement de son autocontrôle quotidiennement.</t>
  </si>
  <si>
    <t>Absence de savon liquide et du papier essuie mains au niveau des sanitaires hommes et femmes ainsi que dans la salle de pause.</t>
  </si>
  <si>
    <t>Absence d'instruction d'hygiène dans tous le magasin.</t>
  </si>
  <si>
    <t>Afficher les instructions d'hygiène.</t>
  </si>
  <si>
    <t>Absence d'un classeur de retrait.</t>
  </si>
  <si>
    <t>L'étanchéité au niveau de la porte de réception n'était pas satisfaisante.</t>
  </si>
  <si>
    <t>L'hygromètrie était de 73% &gt; 65%. Renforcer l'aération.</t>
  </si>
  <si>
    <t>La température des produits surgelés était de 10°C. Les glaces ont fondus.</t>
  </si>
  <si>
    <t>Assurer une température adéquate pour les produits exposés (-18°C)</t>
  </si>
  <si>
    <t>Meuble d'exposition des produits surgelés:
T° mesurée: 13°C
T° affichée: -2°C</t>
  </si>
  <si>
    <t>Veuillez assurer la réparation.</t>
  </si>
  <si>
    <t>Distributeur présent mais pas encore fixé.</t>
  </si>
  <si>
    <t>Présence d'une regard d'égout au niveau de la réserve PGC qui n'était pas bien protégée.</t>
  </si>
  <si>
    <t>Absence de DEIV au niveau du local poubelles.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</si>
  <si>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</si>
  <si>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</si>
  <si>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</si>
  <si>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Renforcer le rangement au niveau des meubles froids d'expositions des yaourts.</t>
  </si>
  <si>
    <t>Présence d'un sachet de fromage râpé "primo gruyère" dont les DF, DLC et N°Lot étaient absents. Avertir fournisseur.</t>
  </si>
  <si>
    <t>Absence de climatisation.
La porte du local poubelles ne permet pas le passage des bennes a ordures.</t>
  </si>
  <si>
    <t>Taux de réalisation du plan d'action précédent</t>
  </si>
  <si>
    <t>Veuillez acquérir le tableau en question et l'afficher au niveau de la réception.</t>
  </si>
  <si>
    <t>Présence d'un sachet de couscous "AOULA" dont les DF, DLC et N°Lot étaient illisibles.</t>
  </si>
  <si>
    <t xml:space="preserve">Veuillez fournir un thermomètre </t>
  </si>
  <si>
    <t>Les employés non pas bénéficié d'une formation relative aux bonnes pratiques d'hygiène.</t>
  </si>
  <si>
    <t>Absence d'affichage de l'horaire de sortie des poubelles pour la séparation des flux des produits et des déchets.</t>
  </si>
  <si>
    <t>Veuillez assurer l'enregistrement quotidien des produits réceptionnés.</t>
  </si>
  <si>
    <t>La vérification du thermomètre n'était jamais réalisée.</t>
  </si>
  <si>
    <t>Absence de l'autocontrôle du nettoyage.</t>
  </si>
  <si>
    <t>Armoire froide.</t>
  </si>
  <si>
    <t>La qualité de fraicheur des légumes n'était pas satisfaisante.</t>
  </si>
  <si>
    <t>L'armoire froide était en panne. La température des produits stockés était de 14°C.</t>
  </si>
  <si>
    <t>Assurer l'enregistrement quotidien des autocontrôle du nettoyage.</t>
  </si>
  <si>
    <t>Le suivi et l'enregistrement des températures de la chaine du froid n'étaient pas réalisés depuis octobre 2018.</t>
  </si>
  <si>
    <t>Absence de l'autocontrôle du nettoyage depuis octobre 2018.</t>
  </si>
  <si>
    <t>Assurer le suivi et l'enregistrement quotidien des température de la chaine du froid.</t>
  </si>
  <si>
    <t>Renforcer le nettoyage de la réserve.</t>
  </si>
  <si>
    <t>Le rangement à ce niveau n'était pas satisfaisant.</t>
  </si>
  <si>
    <t>Présence de 6 KETCHUP 250g dont la DLC était dépassée depuis le 10/2018.
Présence de 8 sacs de ships Joy's dont la DLC était dépassée depuis le 08/07/18.</t>
  </si>
  <si>
    <t>Renforcer la gestion du FEFO.</t>
  </si>
  <si>
    <t>Renforcer le contrôles des DLC.</t>
  </si>
  <si>
    <t>Renforcer le contrôle des DLC.</t>
  </si>
  <si>
    <t>Présence de 5 pots de TAHINA dont les DF, DLC et N°Lot étaient absents.
Présence d'un paquet de crème Olé "VANOISE" dont les DF,DLC et N°Lot étaient absents.
Les sacs de sucres n'étaient pas identifiés.</t>
  </si>
  <si>
    <t>Le suivi et l'enregistrement des températures de la chaine du froid n'étaient pas réalisés depuis octobre 2018.
Absence de thermomètre à sonde pour les prises des températures cœur.</t>
  </si>
  <si>
    <t>Armoire froide</t>
  </si>
  <si>
    <t>Absence de thermomètre. Utilisation du thermomètre de la réception.</t>
  </si>
  <si>
    <t>L'armoire froide était en panne. La température des produits stockés était de 13°C.</t>
  </si>
  <si>
    <t>Présence d'une sac du produit white fish fillet dont les DF, DLC et N°Lot étaient illisibles.</t>
  </si>
  <si>
    <t>Absence de la procédure de nettoyage et de son autocontrôle.</t>
  </si>
  <si>
    <t>Assurer l'enregistrement quotidien des autocontrôles du nettoyage.</t>
  </si>
  <si>
    <t>Absence de papier essuie mains au niveau des sanitaires hommes et femmes.</t>
  </si>
  <si>
    <t>Absence du plan de positionnement des portes appâts.</t>
  </si>
  <si>
    <t>Présence de blattes américaines sur le couvercle de la bouche d'égout au niveau de la réserve (voir photo).</t>
  </si>
  <si>
    <t>Absence d'instruction d'hygiène dans tout le magasin.</t>
  </si>
  <si>
    <t>Absence de la procédure de destruction des produits.</t>
  </si>
  <si>
    <t>Le sol était ébréché sous la porte de la réception.</t>
  </si>
  <si>
    <t>La température des produits stockés était élevée 14°C.</t>
  </si>
  <si>
    <t>Veuillez maintenir les produits à une température inférieur à 10°C.</t>
  </si>
  <si>
    <t>Le taux d'hygromètrie était de 38% &lt; 65%, correct.</t>
  </si>
  <si>
    <t>Absence de distributeur savon dans les sanitaires hommes et femmes</t>
  </si>
  <si>
    <t>Absence de distributeur papier dans les sanitaires hommes et femmes</t>
  </si>
  <si>
    <t>Installer un distributeur.</t>
  </si>
  <si>
    <t>Présence d'un regard d'égout défoncée et mal protégée au niveau de la réserve PGC.</t>
  </si>
  <si>
    <t>Remplacer le couvercle et renforcer l'étanchéité.</t>
  </si>
  <si>
    <t>Les pédales des poubelles de la salle de pause et du rayon FLEG étaient rompues.</t>
  </si>
  <si>
    <t>Absence de DEIV au niveau du local poubelle.</t>
  </si>
  <si>
    <t>L'armoire froide destinée pour le stockage était en panne.</t>
  </si>
  <si>
    <t>Le local est très étroit. Les bennes de poubelles étaient maintenues à l'extérieur du magasin.</t>
  </si>
  <si>
    <t>La plupart des feuilles de contrôle à la réception étaient absentes. L'employés n'assure pas l'enregistrement.</t>
  </si>
  <si>
    <t>Renforcer le nettoyage des linéaires de farines, sucre, pâtes , et semoules.
Renforcer le dépoussiérage des boites de conserves.</t>
  </si>
  <si>
    <t>Assurer le suivi et l'enregistrement quotidien des températures de la chaine du froid.</t>
  </si>
  <si>
    <t>Présence de blattes américaine dans la réserve GC.</t>
  </si>
  <si>
    <t xml:space="preserve">Absence de lingettes désinfectante /coton alccol </t>
  </si>
  <si>
    <t>Certains certificats de salubrités n'étaient pas présents.</t>
  </si>
  <si>
    <t>Renforcer le nettoyage de la balance.</t>
  </si>
  <si>
    <t>Présence de 3 pots de (485g) et tout un lot de (240g) du produit moutarde dont la DLC était le 12/2018. Nous rappelons que la date limite de retrait est de J-7 pour les produits des rayons PGC.</t>
  </si>
  <si>
    <t>Présence de deux sacs remplis de pain au niveau des casiers des vestiaires femmes.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</si>
</sst>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45" fillId="2" borderId="0" xfId="0" applyFont="1" applyFill="1"/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0" fontId="7" fillId="9" borderId="5" xfId="0" applyFont="1" applyFill="1" applyBorder="1" applyAlignment="1" applyProtection="1">
      <alignment horizontal="center" vertical="center"/>
      <protection locked="0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0.61538461538461542</c:v>
                </c:pt>
                <c:pt idx="1">
                  <c:v>0.4375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97286048"/>
        <c:axId val="1597290944"/>
      </c:barChart>
      <c:catAx>
        <c:axId val="159728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7290944"/>
        <c:crosses val="autoZero"/>
        <c:auto val="1"/>
        <c:lblAlgn val="ctr"/>
        <c:lblOffset val="100"/>
        <c:noMultiLvlLbl val="0"/>
      </c:catAx>
      <c:valAx>
        <c:axId val="159729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9728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283664"/>
        <c:axId val="1638289104"/>
      </c:barChart>
      <c:catAx>
        <c:axId val="163828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89104"/>
        <c:crosses val="autoZero"/>
        <c:auto val="1"/>
        <c:lblAlgn val="ctr"/>
        <c:lblOffset val="100"/>
        <c:noMultiLvlLbl val="0"/>
      </c:catAx>
      <c:valAx>
        <c:axId val="163828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28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0.7857142857142857</c:v>
                </c:pt>
                <c:pt idx="1">
                  <c:v>0.7142857142857143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290736"/>
        <c:axId val="1638286928"/>
      </c:barChart>
      <c:catAx>
        <c:axId val="163829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86928"/>
        <c:crosses val="autoZero"/>
        <c:auto val="1"/>
        <c:lblAlgn val="ctr"/>
        <c:lblOffset val="100"/>
        <c:noMultiLvlLbl val="0"/>
      </c:catAx>
      <c:valAx>
        <c:axId val="163828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29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293456"/>
        <c:axId val="1638289648"/>
      </c:barChart>
      <c:catAx>
        <c:axId val="163829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89648"/>
        <c:crosses val="autoZero"/>
        <c:auto val="1"/>
        <c:lblAlgn val="ctr"/>
        <c:lblOffset val="100"/>
        <c:noMultiLvlLbl val="0"/>
      </c:catAx>
      <c:valAx>
        <c:axId val="1638289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29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0.75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291824"/>
        <c:axId val="1638278224"/>
      </c:barChart>
      <c:catAx>
        <c:axId val="163829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78224"/>
        <c:crosses val="autoZero"/>
        <c:auto val="1"/>
        <c:lblAlgn val="ctr"/>
        <c:lblOffset val="100"/>
        <c:noMultiLvlLbl val="0"/>
      </c:catAx>
      <c:valAx>
        <c:axId val="163827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29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9444832"/>
        <c:axId val="1639451904"/>
      </c:barChart>
      <c:catAx>
        <c:axId val="163944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51904"/>
        <c:crosses val="autoZero"/>
        <c:auto val="1"/>
        <c:lblAlgn val="ctr"/>
        <c:lblOffset val="100"/>
        <c:noMultiLvlLbl val="0"/>
      </c:catAx>
      <c:valAx>
        <c:axId val="163945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944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0.67105263157894735</c:v>
                </c:pt>
                <c:pt idx="1">
                  <c:v>0.64444444444444449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9445376"/>
        <c:axId val="1639445920"/>
      </c:barChart>
      <c:catAx>
        <c:axId val="163944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45920"/>
        <c:crosses val="autoZero"/>
        <c:auto val="1"/>
        <c:lblAlgn val="ctr"/>
        <c:lblOffset val="100"/>
        <c:noMultiLvlLbl val="0"/>
      </c:catAx>
      <c:valAx>
        <c:axId val="163944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944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0.73648648648648651</c:v>
                </c:pt>
                <c:pt idx="1">
                  <c:v>0.6711711711711712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9450816"/>
        <c:axId val="1639452992"/>
      </c:barChart>
      <c:catAx>
        <c:axId val="163945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52992"/>
        <c:crosses val="autoZero"/>
        <c:auto val="1"/>
        <c:lblAlgn val="ctr"/>
        <c:lblOffset val="100"/>
        <c:noMultiLvlLbl val="0"/>
      </c:catAx>
      <c:valAx>
        <c:axId val="1639452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945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0.70376955903271687</c:v>
                </c:pt>
                <c:pt idx="1">
                  <c:v>0.65780780780780779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39449184"/>
        <c:axId val="1639450272"/>
        <c:extLst xmlns:c16r2="http://schemas.microsoft.com/office/drawing/2015/06/chart"/>
      </c:barChart>
      <c:catAx>
        <c:axId val="1639449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50272"/>
        <c:crosses val="autoZero"/>
        <c:auto val="1"/>
        <c:lblAlgn val="ctr"/>
        <c:lblOffset val="100"/>
        <c:noMultiLvlLbl val="0"/>
      </c:catAx>
      <c:valAx>
        <c:axId val="16394502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4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0.41190476190476188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39444288"/>
        <c:axId val="1639447552"/>
        <c:extLst xmlns:c16r2="http://schemas.microsoft.com/office/drawing/2015/06/chart"/>
      </c:barChart>
      <c:catAx>
        <c:axId val="163944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47552"/>
        <c:crosses val="autoZero"/>
        <c:auto val="1"/>
        <c:lblAlgn val="ctr"/>
        <c:lblOffset val="100"/>
        <c:noMultiLvlLbl val="0"/>
      </c:catAx>
      <c:valAx>
        <c:axId val="163944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4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97283872"/>
        <c:axId val="1597282240"/>
      </c:barChart>
      <c:catAx>
        <c:axId val="159728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7282240"/>
        <c:crosses val="autoZero"/>
        <c:auto val="1"/>
        <c:lblAlgn val="ctr"/>
        <c:lblOffset val="100"/>
        <c:noMultiLvlLbl val="0"/>
      </c:catAx>
      <c:valAx>
        <c:axId val="1597282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9728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97284960"/>
        <c:axId val="1597292032"/>
      </c:barChart>
      <c:catAx>
        <c:axId val="159728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7292032"/>
        <c:crosses val="autoZero"/>
        <c:auto val="1"/>
        <c:lblAlgn val="ctr"/>
        <c:lblOffset val="100"/>
        <c:noMultiLvlLbl val="0"/>
      </c:catAx>
      <c:valAx>
        <c:axId val="1597292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9728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97293120"/>
        <c:axId val="1597285504"/>
      </c:barChart>
      <c:catAx>
        <c:axId val="159729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7285504"/>
        <c:crosses val="autoZero"/>
        <c:auto val="1"/>
        <c:lblAlgn val="ctr"/>
        <c:lblOffset val="100"/>
        <c:noMultiLvlLbl val="0"/>
      </c:catAx>
      <c:valAx>
        <c:axId val="1597285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9729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97287136"/>
        <c:axId val="1597287680"/>
      </c:barChart>
      <c:catAx>
        <c:axId val="159728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7287680"/>
        <c:crosses val="autoZero"/>
        <c:auto val="1"/>
        <c:lblAlgn val="ctr"/>
        <c:lblOffset val="100"/>
        <c:noMultiLvlLbl val="0"/>
      </c:catAx>
      <c:valAx>
        <c:axId val="159728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9728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97290400"/>
        <c:axId val="1597291488"/>
      </c:barChart>
      <c:catAx>
        <c:axId val="159729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7291488"/>
        <c:crosses val="autoZero"/>
        <c:auto val="1"/>
        <c:lblAlgn val="ctr"/>
        <c:lblOffset val="100"/>
        <c:noMultiLvlLbl val="0"/>
      </c:catAx>
      <c:valAx>
        <c:axId val="1597291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9729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0.89130434782608692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292368"/>
        <c:axId val="1638279312"/>
      </c:barChart>
      <c:catAx>
        <c:axId val="163829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79312"/>
        <c:crosses val="autoZero"/>
        <c:auto val="1"/>
        <c:lblAlgn val="ctr"/>
        <c:lblOffset val="100"/>
        <c:noMultiLvlLbl val="0"/>
      </c:catAx>
      <c:valAx>
        <c:axId val="1638279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29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288016"/>
        <c:axId val="1638280944"/>
      </c:barChart>
      <c:catAx>
        <c:axId val="163828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80944"/>
        <c:crosses val="autoZero"/>
        <c:auto val="1"/>
        <c:lblAlgn val="ctr"/>
        <c:lblOffset val="100"/>
        <c:noMultiLvlLbl val="0"/>
      </c:catAx>
      <c:valAx>
        <c:axId val="163828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28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0.7142857142857143</c:v>
                </c:pt>
                <c:pt idx="1">
                  <c:v>0.73333333333333328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281488"/>
        <c:axId val="1638279856"/>
      </c:barChart>
      <c:catAx>
        <c:axId val="163828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79856"/>
        <c:crosses val="autoZero"/>
        <c:auto val="1"/>
        <c:lblAlgn val="ctr"/>
        <c:lblOffset val="100"/>
        <c:noMultiLvlLbl val="0"/>
      </c:catAx>
      <c:valAx>
        <c:axId val="163827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28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B28" sqref="B28:C28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3" t="s">
        <v>407</v>
      </c>
      <c r="B18" s="313"/>
      <c r="C18" s="313"/>
      <c r="D18" s="314" t="s">
        <v>408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5" t="s">
        <v>324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NAFTA</v>
      </c>
    </row>
    <row r="24" spans="1:11" ht="33" customHeight="1" x14ac:dyDescent="0.25">
      <c r="A24" s="242" t="s">
        <v>327</v>
      </c>
      <c r="B24" s="317">
        <f>AVERAGE('A1 Exploitation'!D549,'A1 Technique'!D199)</f>
        <v>0.70376955903271687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0.65780780780780779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NAFTA</v>
      </c>
    </row>
    <row r="34" spans="1:10" ht="33" customHeight="1" x14ac:dyDescent="0.25">
      <c r="A34" s="242" t="s">
        <v>327</v>
      </c>
      <c r="B34" s="317">
        <f>'A1 Exploitation'!D549</f>
        <v>0.73648648648648651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0.6711711711711712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NAFTA</v>
      </c>
    </row>
    <row r="43" spans="1:10" ht="33" customHeight="1" x14ac:dyDescent="0.25">
      <c r="A43" s="242" t="s">
        <v>327</v>
      </c>
      <c r="B43" s="317" t="e">
        <f>AVERAGE('A1 Exploitation'!D547, 'A1 Technique'!D197)</f>
        <v>#DIV/0!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>
        <f>AVERAGE('A2 Exploitation'!D547, 'A2 Technique'!D197)</f>
        <v>0.41190476190476188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NAFTA</v>
      </c>
    </row>
    <row r="52" spans="1:10" ht="33" customHeight="1" x14ac:dyDescent="0.25">
      <c r="A52" s="242" t="s">
        <v>327</v>
      </c>
      <c r="B52" s="319">
        <f>'A1 Exploitation'!D46</f>
        <v>0.61538461538461542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0.4375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NAFTA</v>
      </c>
    </row>
    <row r="61" spans="1:10" ht="33" customHeight="1" x14ac:dyDescent="0.25">
      <c r="A61" s="242" t="s">
        <v>327</v>
      </c>
      <c r="B61" s="317" t="e">
        <f>'A1 Exploitation'!D103</f>
        <v>#DIV/0!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 t="e">
        <f>'A2 Exploitation'!D103</f>
        <v>#DIV/0!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NAFTA</v>
      </c>
    </row>
    <row r="70" spans="1:10" ht="33" customHeight="1" x14ac:dyDescent="0.25">
      <c r="A70" s="242" t="s">
        <v>327</v>
      </c>
      <c r="B70" s="317" t="e">
        <f>'A1 Exploitation'!D158</f>
        <v>#DIV/0!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 t="e">
        <f>'A2 Exploitation'!D158</f>
        <v>#DIV/0!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NAFTA</v>
      </c>
    </row>
    <row r="79" spans="1:10" ht="33" customHeight="1" x14ac:dyDescent="0.25">
      <c r="A79" s="242" t="s">
        <v>327</v>
      </c>
      <c r="B79" s="317" t="e">
        <f>'A1 Exploitation'!D205</f>
        <v>#DIV/0!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 t="e">
        <f>'A2 Exploitation'!D205</f>
        <v>#DIV/0!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NAFTA</v>
      </c>
    </row>
    <row r="88" spans="1:10" ht="33" customHeight="1" x14ac:dyDescent="0.25">
      <c r="A88" s="242" t="s">
        <v>327</v>
      </c>
      <c r="B88" s="317" t="e">
        <f>'A1 Exploitation'!D266</f>
        <v>#DIV/0!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 t="e">
        <f>'A2 Exploitation'!D266</f>
        <v>#DIV/0!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NAFTA</v>
      </c>
    </row>
    <row r="97" spans="1:10" ht="33" customHeight="1" x14ac:dyDescent="0.25">
      <c r="A97" s="242" t="s">
        <v>327</v>
      </c>
      <c r="B97" s="317" t="e">
        <f>'A1 Exploitation'!D318</f>
        <v>#DIV/0!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 t="e">
        <f>'A2 Exploitation'!D318</f>
        <v>#DIV/0!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NAFTA</v>
      </c>
    </row>
    <row r="106" spans="1:10" ht="33" customHeight="1" x14ac:dyDescent="0.25">
      <c r="A106" s="242" t="s">
        <v>327</v>
      </c>
      <c r="B106" s="317" t="e">
        <f>'A1 Exploitation'!D358</f>
        <v>#DIV/0!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0.89130434782608692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NAFTA</v>
      </c>
    </row>
    <row r="115" spans="1:10" ht="33" customHeight="1" x14ac:dyDescent="0.25">
      <c r="A115" s="242" t="s">
        <v>327</v>
      </c>
      <c r="B115" s="317">
        <f>'A1 Exploitation'!D391</f>
        <v>0.8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0.33333333333333331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NAFTA</v>
      </c>
    </row>
    <row r="124" spans="1:10" ht="33" customHeight="1" x14ac:dyDescent="0.25">
      <c r="A124" s="242" t="s">
        <v>327</v>
      </c>
      <c r="B124" s="317">
        <f>'A1 Exploitation'!D444</f>
        <v>0.7142857142857143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0.73333333333333328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NAFTA</v>
      </c>
    </row>
    <row r="133" spans="1:10" ht="33" customHeight="1" x14ac:dyDescent="0.25">
      <c r="A133" s="242" t="s">
        <v>327</v>
      </c>
      <c r="B133" s="317" t="e">
        <f>'A1 Exploitation'!D481</f>
        <v>#DIV/0!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 t="e">
        <f>'A2 Exploitation'!D481</f>
        <v>#DIV/0!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NAFTA</v>
      </c>
    </row>
    <row r="142" spans="1:10" ht="33" customHeight="1" x14ac:dyDescent="0.25">
      <c r="A142" s="242" t="s">
        <v>327</v>
      </c>
      <c r="B142" s="317">
        <f>'A1 Exploitation'!D503</f>
        <v>0.7857142857142857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0.7142857142857143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NAFTA</v>
      </c>
    </row>
    <row r="151" spans="1:10" ht="33" customHeight="1" x14ac:dyDescent="0.25">
      <c r="A151" s="242" t="s">
        <v>327</v>
      </c>
      <c r="B151" s="317">
        <f>'A1 Exploitation'!D514</f>
        <v>1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0.75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0"/>
      <c r="C159" s="320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NAFTA</v>
      </c>
    </row>
    <row r="161" spans="1:10" ht="33" customHeight="1" x14ac:dyDescent="0.25">
      <c r="A161" s="242" t="s">
        <v>327</v>
      </c>
      <c r="B161" s="317">
        <f>'A1 Exploitation'!D534</f>
        <v>0.75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0.77777777777777779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NAFTA</v>
      </c>
    </row>
    <row r="170" spans="1:10" ht="33" customHeight="1" x14ac:dyDescent="0.25">
      <c r="A170" s="242" t="s">
        <v>327</v>
      </c>
      <c r="B170" s="317">
        <f>'A1 Exploitation'!D545</f>
        <v>0.75</v>
      </c>
      <c r="C170" s="317"/>
    </row>
    <row r="171" spans="1:10" ht="33" customHeight="1" x14ac:dyDescent="0.25">
      <c r="A171" s="241" t="s">
        <v>328</v>
      </c>
      <c r="B171" s="317">
        <f>'A2 Exploitation'!D545</f>
        <v>1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NAFTA</v>
      </c>
    </row>
    <row r="179" spans="1:10" ht="33" customHeight="1" x14ac:dyDescent="0.25">
      <c r="A179" s="242" t="s">
        <v>327</v>
      </c>
      <c r="B179" s="317">
        <f>'A1 Technique'!D199</f>
        <v>0.67105263157894735</v>
      </c>
      <c r="C179" s="317"/>
    </row>
    <row r="180" spans="1:10" ht="33" customHeight="1" x14ac:dyDescent="0.25">
      <c r="A180" s="241" t="s">
        <v>328</v>
      </c>
      <c r="B180" s="317">
        <f>'A2 Technique'!D199</f>
        <v>0.64444444444444449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NAFTA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 t="s">
        <v>409</v>
      </c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 t="s">
        <v>410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43277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0.73648648648648651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43277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ht="66" x14ac:dyDescent="0.3">
      <c r="A29" s="4" t="s">
        <v>2</v>
      </c>
      <c r="B29" s="109">
        <v>0</v>
      </c>
      <c r="C29" s="109"/>
      <c r="D29" s="74" t="s">
        <v>411</v>
      </c>
      <c r="E29" s="74" t="s">
        <v>451</v>
      </c>
      <c r="F29" s="158" t="s">
        <v>355</v>
      </c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ht="49.5" x14ac:dyDescent="0.3">
      <c r="A31" s="53" t="s">
        <v>400</v>
      </c>
      <c r="B31" s="109">
        <v>0</v>
      </c>
      <c r="C31" s="109"/>
      <c r="D31" s="74" t="s">
        <v>412</v>
      </c>
      <c r="E31" s="74" t="s">
        <v>413</v>
      </c>
      <c r="F31" s="158" t="s">
        <v>356</v>
      </c>
    </row>
    <row r="32" spans="1:8" ht="33" x14ac:dyDescent="0.3">
      <c r="A32" s="53" t="s">
        <v>152</v>
      </c>
      <c r="B32" s="109">
        <v>1</v>
      </c>
      <c r="C32" s="109"/>
      <c r="D32" s="113" t="s">
        <v>414</v>
      </c>
      <c r="E32" s="73"/>
      <c r="F32" s="158"/>
    </row>
    <row r="33" spans="1:7" ht="49.5" x14ac:dyDescent="0.3">
      <c r="A33" s="4" t="s">
        <v>51</v>
      </c>
      <c r="B33" s="109">
        <v>0</v>
      </c>
      <c r="C33" s="110"/>
      <c r="D33" s="192" t="s">
        <v>415</v>
      </c>
      <c r="E33" s="74" t="s">
        <v>416</v>
      </c>
      <c r="F33" s="158" t="s">
        <v>356</v>
      </c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1</v>
      </c>
      <c r="C35" s="112" t="str">
        <f>IF(B35=0, -5, "0")</f>
        <v>0</v>
      </c>
      <c r="D35" s="102" t="s">
        <v>417</v>
      </c>
      <c r="E35" s="73"/>
      <c r="F35" s="158" t="s">
        <v>355</v>
      </c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 t="s">
        <v>32</v>
      </c>
      <c r="C39" s="109"/>
      <c r="D39" s="74" t="s">
        <v>418</v>
      </c>
      <c r="E39" s="73"/>
      <c r="F39" s="158"/>
    </row>
    <row r="40" spans="1:7" ht="51" customHeight="1" x14ac:dyDescent="0.3">
      <c r="A40" s="53" t="s">
        <v>380</v>
      </c>
      <c r="B40" s="109">
        <v>0</v>
      </c>
      <c r="C40" s="109"/>
      <c r="D40" s="74" t="s">
        <v>423</v>
      </c>
      <c r="E40" s="74" t="s">
        <v>419</v>
      </c>
      <c r="F40" s="158" t="s">
        <v>356</v>
      </c>
    </row>
    <row r="41" spans="1:7" ht="45" x14ac:dyDescent="0.3">
      <c r="A41" s="4" t="s">
        <v>249</v>
      </c>
      <c r="B41" s="225" t="s">
        <v>32</v>
      </c>
      <c r="C41" s="109"/>
      <c r="D41" s="199"/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10</v>
      </c>
    </row>
    <row r="43" spans="1:7" x14ac:dyDescent="0.3">
      <c r="A43" s="248" t="s">
        <v>35</v>
      </c>
      <c r="B43" s="249"/>
      <c r="C43" s="250"/>
      <c r="D43" s="251">
        <f>D42/(COUNT(B29:C37,B39:C41)*2)</f>
        <v>0.5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16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0.61538461538461542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43277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444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445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43277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446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444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445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43277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444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445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43277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444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445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43277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444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445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43277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445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43277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1</v>
      </c>
      <c r="C366" s="109"/>
      <c r="D366" s="11" t="s">
        <v>420</v>
      </c>
      <c r="E366" s="73"/>
      <c r="F366" s="158" t="s">
        <v>356</v>
      </c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ht="33" x14ac:dyDescent="0.3">
      <c r="A368" s="164" t="s">
        <v>22</v>
      </c>
      <c r="B368" s="109">
        <v>1</v>
      </c>
      <c r="C368" s="122" t="str">
        <f>IF(B368=0, -5, "0")</f>
        <v>0</v>
      </c>
      <c r="D368" s="74" t="s">
        <v>421</v>
      </c>
      <c r="E368" s="73"/>
      <c r="F368" s="158" t="s">
        <v>355</v>
      </c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422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3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452</v>
      </c>
      <c r="E381" s="73"/>
      <c r="F381" s="158" t="s">
        <v>356</v>
      </c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 t="s">
        <v>32</v>
      </c>
      <c r="C384" s="109"/>
      <c r="D384" s="121" t="s">
        <v>418</v>
      </c>
      <c r="E384" s="73"/>
      <c r="F384" s="158"/>
      <c r="G384" s="106"/>
    </row>
    <row r="385" spans="1:7" ht="49.5" customHeight="1" x14ac:dyDescent="0.3">
      <c r="A385" s="9" t="s">
        <v>445</v>
      </c>
      <c r="B385" s="109">
        <v>0</v>
      </c>
      <c r="C385" s="109"/>
      <c r="D385" s="92" t="s">
        <v>423</v>
      </c>
      <c r="E385" s="74" t="s">
        <v>424</v>
      </c>
      <c r="F385" s="158" t="s">
        <v>356</v>
      </c>
      <c r="G385" s="106"/>
    </row>
    <row r="386" spans="1:7" ht="45" x14ac:dyDescent="0.3">
      <c r="A386" s="7" t="s">
        <v>249</v>
      </c>
      <c r="B386" s="109" t="s">
        <v>32</v>
      </c>
      <c r="C386" s="109"/>
      <c r="D386" s="199"/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0.7142857142857143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24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43277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425</v>
      </c>
      <c r="E404" s="74" t="s">
        <v>453</v>
      </c>
      <c r="F404" s="158" t="s">
        <v>356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31.5" customHeight="1" x14ac:dyDescent="0.3">
      <c r="A414" s="7" t="s">
        <v>104</v>
      </c>
      <c r="B414" s="109">
        <v>1</v>
      </c>
      <c r="C414" s="109"/>
      <c r="D414" s="188" t="s">
        <v>447</v>
      </c>
      <c r="E414" s="73"/>
      <c r="F414" s="158" t="s">
        <v>355</v>
      </c>
      <c r="G414" s="106"/>
    </row>
    <row r="415" spans="1:7" ht="48.75" customHeight="1" x14ac:dyDescent="0.3">
      <c r="A415" s="164" t="s">
        <v>105</v>
      </c>
      <c r="B415" s="109">
        <v>1</v>
      </c>
      <c r="C415" s="112" t="str">
        <f>IF(B415=0, -5, "0")</f>
        <v>0</v>
      </c>
      <c r="D415" s="132" t="s">
        <v>448</v>
      </c>
      <c r="E415" s="73"/>
      <c r="F415" s="158" t="s">
        <v>356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1</v>
      </c>
      <c r="C430" s="109"/>
      <c r="D430" s="108" t="s">
        <v>420</v>
      </c>
      <c r="E430" s="74"/>
      <c r="F430" s="158" t="s">
        <v>355</v>
      </c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 t="s">
        <v>32</v>
      </c>
      <c r="C436" s="109"/>
      <c r="D436" s="108" t="s">
        <v>418</v>
      </c>
      <c r="E436" s="73"/>
      <c r="F436" s="158"/>
      <c r="G436" s="186"/>
    </row>
    <row r="437" spans="1:7" ht="69" customHeight="1" x14ac:dyDescent="0.3">
      <c r="A437" s="9" t="s">
        <v>445</v>
      </c>
      <c r="B437" s="109">
        <v>0</v>
      </c>
      <c r="C437" s="109"/>
      <c r="D437" s="113" t="s">
        <v>426</v>
      </c>
      <c r="E437" s="92" t="s">
        <v>424</v>
      </c>
      <c r="F437" s="158" t="s">
        <v>356</v>
      </c>
      <c r="G437" s="11"/>
    </row>
    <row r="438" spans="1:7" ht="82.5" x14ac:dyDescent="0.3">
      <c r="A438" s="240" t="s">
        <v>391</v>
      </c>
      <c r="B438" s="109">
        <v>0</v>
      </c>
      <c r="C438" s="122">
        <f>IF(B438=0, -5, "0")</f>
        <v>-5</v>
      </c>
      <c r="D438" s="108" t="s">
        <v>427</v>
      </c>
      <c r="E438" s="74" t="s">
        <v>428</v>
      </c>
      <c r="F438" s="158" t="s">
        <v>356</v>
      </c>
      <c r="G438" s="11"/>
    </row>
    <row r="439" spans="1:7" ht="45" x14ac:dyDescent="0.3">
      <c r="A439" s="4" t="s">
        <v>249</v>
      </c>
      <c r="B439" s="225" t="s">
        <v>32</v>
      </c>
      <c r="C439" s="109"/>
      <c r="D439" s="199"/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4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0.25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0.7142857142857143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43277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444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445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43277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76.5" customHeight="1" x14ac:dyDescent="0.3">
      <c r="A489" s="4" t="s">
        <v>388</v>
      </c>
      <c r="B489" s="109">
        <v>0</v>
      </c>
      <c r="C489" s="109"/>
      <c r="D489" s="74" t="s">
        <v>429</v>
      </c>
      <c r="E489" s="74" t="s">
        <v>430</v>
      </c>
      <c r="F489" s="158" t="s">
        <v>356</v>
      </c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49.5" x14ac:dyDescent="0.3">
      <c r="A492" s="49" t="s">
        <v>399</v>
      </c>
      <c r="B492" s="109">
        <v>1</v>
      </c>
      <c r="C492" s="110"/>
      <c r="D492" s="95" t="s">
        <v>431</v>
      </c>
      <c r="E492" s="85"/>
      <c r="F492" s="158" t="s">
        <v>356</v>
      </c>
      <c r="G492" s="106"/>
    </row>
    <row r="493" spans="1:7" x14ac:dyDescent="0.3">
      <c r="A493" s="248" t="s">
        <v>36</v>
      </c>
      <c r="B493" s="248"/>
      <c r="C493" s="248"/>
      <c r="D493" s="259">
        <f>SUM(B488:C492)</f>
        <v>7</v>
      </c>
    </row>
    <row r="494" spans="1:7" x14ac:dyDescent="0.3">
      <c r="A494" s="248" t="s">
        <v>35</v>
      </c>
      <c r="B494" s="249"/>
      <c r="C494" s="250"/>
      <c r="D494" s="251">
        <f>D493/(COUNT(B488:C492)*2)</f>
        <v>0.7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">
        <v>32</v>
      </c>
      <c r="C498" s="167"/>
      <c r="D498" s="199"/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11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0.7857142857142857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43277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">
        <v>32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43277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ht="33" x14ac:dyDescent="0.3">
      <c r="A525" s="4" t="s">
        <v>79</v>
      </c>
      <c r="B525" s="109">
        <v>0</v>
      </c>
      <c r="C525" s="109"/>
      <c r="D525" s="74" t="s">
        <v>432</v>
      </c>
      <c r="E525" s="74" t="s">
        <v>433</v>
      </c>
      <c r="F525" s="158" t="s">
        <v>356</v>
      </c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454</v>
      </c>
      <c r="E528" s="85"/>
      <c r="F528" s="158" t="s">
        <v>355</v>
      </c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">
        <v>32</v>
      </c>
      <c r="C532" s="116"/>
      <c r="D532" s="199"/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9</v>
      </c>
    </row>
    <row r="534" spans="1:7" x14ac:dyDescent="0.3">
      <c r="A534" s="248" t="s">
        <v>35</v>
      </c>
      <c r="B534" s="249"/>
      <c r="C534" s="250"/>
      <c r="D534" s="251">
        <f>D533/(COUNT(B520:C532)*2)</f>
        <v>0.75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43277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x14ac:dyDescent="0.3">
      <c r="A540" s="53" t="s">
        <v>372</v>
      </c>
      <c r="B540" s="109">
        <v>1</v>
      </c>
      <c r="C540" s="109"/>
      <c r="D540" s="114" t="s">
        <v>434</v>
      </c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">
        <v>32</v>
      </c>
      <c r="C543" s="109"/>
      <c r="D543" s="199"/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3</v>
      </c>
    </row>
    <row r="545" spans="1:4" x14ac:dyDescent="0.3">
      <c r="A545" s="248" t="s">
        <v>35</v>
      </c>
      <c r="B545" s="260"/>
      <c r="C545" s="261"/>
      <c r="D545" s="262">
        <f>D544/(COUNT(B540:C543)*2)</f>
        <v>0.75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109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0.73648648648648651</v>
      </c>
    </row>
  </sheetData>
  <sheetProtection algorithmName="SHA-512" hashValue="sqjHBAWtI8yk5IlQuAdb9/ybSUpjSGQRUoY6Ck4dRQ1QRksP0MRW2E+ppQoIr71Y8cs43VHxeu8pCyV0sdSaBw==" saltValue="ZthWVIfE47Wfs6AQBfe/u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65:B83 B39:B40 B95:B99 B110:B116 B121:B138 B88:B93 B149:B153 B165:B171 B143:B147 B196:B200 B212:B221 B226:B243 B176:B194 B257:B261 B273:B284 B248:B255 B309:B313 B325:B332 B289:B307 B350:B353 B365:B372 B337:B348 B398:B405 B410:B416 B421:B425 B430:B434 B377:B382 B384:B386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"/>
  </dataValidations>
  <pageMargins left="0.7" right="0.7" top="0.75" bottom="0.75" header="0.3" footer="0.3"/>
  <pageSetup paperSize="9" scale="29" orientation="portrait" r:id="rId1"/>
  <rowBreaks count="5" manualBreakCount="5">
    <brk id="85" max="6" man="1"/>
    <brk id="205" max="6" man="1"/>
    <brk id="267" max="6" man="1"/>
    <brk id="391" max="6" man="1"/>
    <brk id="51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90" zoomScale="96" zoomScaleNormal="90" zoomScaleSheetLayoutView="96" workbookViewId="0">
      <selection activeCell="F182" sqref="F182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'A1 Exploitation'!A8:F8</f>
        <v>NAFTA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5" t="s">
        <v>42</v>
      </c>
      <c r="B8" s="347" t="str">
        <f>'A1 Exploitation'!B9:F9</f>
        <v>M Souheil DRAOUI</v>
      </c>
      <c r="C8" s="347"/>
      <c r="D8" s="347"/>
      <c r="E8" s="347"/>
      <c r="F8" s="347"/>
      <c r="G8" s="104"/>
    </row>
    <row r="9" spans="1:7" s="11" customFormat="1" ht="24" x14ac:dyDescent="0.45">
      <c r="A9" s="246" t="s">
        <v>44</v>
      </c>
      <c r="B9" s="348" t="str">
        <f>'A1 Exploitation'!B10:F10</f>
        <v>Directeur Magasin M Gley LEJRI</v>
      </c>
      <c r="C9" s="348"/>
      <c r="D9" s="348"/>
      <c r="E9" s="348"/>
      <c r="F9" s="348"/>
      <c r="G9" s="104"/>
    </row>
    <row r="10" spans="1:7" s="11" customFormat="1" ht="24" x14ac:dyDescent="0.45">
      <c r="A10" s="245" t="s">
        <v>43</v>
      </c>
      <c r="B10" s="345">
        <f>'A1 Exploitation'!B11:F11</f>
        <v>43277</v>
      </c>
      <c r="C10" s="345"/>
      <c r="D10" s="345"/>
      <c r="E10" s="345"/>
      <c r="F10" s="345"/>
      <c r="G10" s="104"/>
    </row>
    <row r="11" spans="1:7" s="11" customFormat="1" ht="24" x14ac:dyDescent="0.45">
      <c r="A11" s="245" t="s">
        <v>294</v>
      </c>
      <c r="B11" s="349">
        <f>D199</f>
        <v>0.67105263157894735</v>
      </c>
      <c r="C11" s="349"/>
      <c r="D11" s="349"/>
      <c r="E11" s="349"/>
      <c r="F11" s="349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435</v>
      </c>
      <c r="E17" s="73"/>
      <c r="F17" s="73" t="s">
        <v>356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9</v>
      </c>
    </row>
    <row r="23" spans="1:7" x14ac:dyDescent="0.3">
      <c r="A23" s="350" t="s">
        <v>295</v>
      </c>
      <c r="B23" s="351"/>
      <c r="C23" s="352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1</v>
      </c>
      <c r="C50" s="73"/>
      <c r="D50" s="74" t="s">
        <v>436</v>
      </c>
      <c r="E50" s="73"/>
      <c r="F50" s="73" t="s">
        <v>355</v>
      </c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11</v>
      </c>
    </row>
    <row r="53" spans="1:7" x14ac:dyDescent="0.3">
      <c r="A53" s="350" t="s">
        <v>295</v>
      </c>
      <c r="B53" s="351"/>
      <c r="C53" s="352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66.75" x14ac:dyDescent="0.35">
      <c r="A60" s="30" t="s">
        <v>221</v>
      </c>
      <c r="B60" s="73">
        <v>0</v>
      </c>
      <c r="C60" s="99">
        <f>IF(B60=0, -5, "0")</f>
        <v>-5</v>
      </c>
      <c r="D60" s="74" t="s">
        <v>439</v>
      </c>
      <c r="E60" s="74" t="s">
        <v>440</v>
      </c>
      <c r="F60" s="73" t="s">
        <v>355</v>
      </c>
    </row>
    <row r="61" spans="1:7" ht="83.25" x14ac:dyDescent="0.35">
      <c r="A61" s="29" t="s">
        <v>297</v>
      </c>
      <c r="B61" s="73">
        <v>0</v>
      </c>
      <c r="C61" s="99">
        <f>IF(B61=0, -5, "0")</f>
        <v>-5</v>
      </c>
      <c r="D61" s="74" t="s">
        <v>437</v>
      </c>
      <c r="E61" s="74" t="s">
        <v>438</v>
      </c>
      <c r="F61" s="73" t="s">
        <v>355</v>
      </c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441</v>
      </c>
      <c r="E155" s="73"/>
      <c r="F155" s="73" t="s">
        <v>356</v>
      </c>
    </row>
    <row r="156" spans="1:7" ht="33.7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441</v>
      </c>
      <c r="E156" s="73"/>
      <c r="F156" s="73" t="s">
        <v>356</v>
      </c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14</v>
      </c>
    </row>
    <row r="162" spans="1:7" x14ac:dyDescent="0.3">
      <c r="A162" s="350" t="s">
        <v>295</v>
      </c>
      <c r="B162" s="351"/>
      <c r="C162" s="352"/>
      <c r="D162" s="288">
        <f>D161/(COUNT(B153:C160)*2)</f>
        <v>0.875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2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ht="33" x14ac:dyDescent="0.3">
      <c r="A173" s="17" t="s">
        <v>180</v>
      </c>
      <c r="B173" s="73">
        <v>1</v>
      </c>
      <c r="C173" s="73"/>
      <c r="D173" s="74" t="s">
        <v>443</v>
      </c>
      <c r="E173" s="73"/>
      <c r="F173" s="73" t="s">
        <v>356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ht="49.5" x14ac:dyDescent="0.3">
      <c r="A176" s="14" t="s">
        <v>150</v>
      </c>
      <c r="B176" s="73">
        <v>1</v>
      </c>
      <c r="C176" s="73"/>
      <c r="D176" s="74" t="s">
        <v>442</v>
      </c>
      <c r="E176" s="74"/>
      <c r="F176" s="73" t="s">
        <v>356</v>
      </c>
    </row>
    <row r="177" spans="1:7" x14ac:dyDescent="0.3">
      <c r="A177" s="350" t="s">
        <v>36</v>
      </c>
      <c r="B177" s="351"/>
      <c r="C177" s="352"/>
      <c r="D177" s="289">
        <f>SUM(B173:C176)</f>
        <v>6</v>
      </c>
    </row>
    <row r="178" spans="1:7" x14ac:dyDescent="0.3">
      <c r="A178" s="350" t="s">
        <v>295</v>
      </c>
      <c r="B178" s="351"/>
      <c r="C178" s="352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ht="49.5" x14ac:dyDescent="0.3">
      <c r="A181" s="31" t="s">
        <v>315</v>
      </c>
      <c r="B181" s="73">
        <v>1</v>
      </c>
      <c r="C181" s="73"/>
      <c r="D181" s="74" t="s">
        <v>449</v>
      </c>
      <c r="E181" s="74"/>
      <c r="F181" s="73" t="s">
        <v>356</v>
      </c>
    </row>
    <row r="182" spans="1:7" x14ac:dyDescent="0.3">
      <c r="A182" s="39" t="s">
        <v>220</v>
      </c>
      <c r="B182" s="73" t="s">
        <v>32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7</v>
      </c>
    </row>
    <row r="187" spans="1:7" x14ac:dyDescent="0.3">
      <c r="A187" s="350" t="s">
        <v>295</v>
      </c>
      <c r="B187" s="351"/>
      <c r="C187" s="352"/>
      <c r="D187" s="288">
        <f>D186/(COUNT(B181:C185)*2)</f>
        <v>0.875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2</v>
      </c>
    </row>
    <row r="195" spans="1:6" x14ac:dyDescent="0.3">
      <c r="A195" s="350" t="s">
        <v>295</v>
      </c>
      <c r="B195" s="351"/>
      <c r="C195" s="352"/>
      <c r="D195" s="288">
        <f>D194/(COUNT(B190:C193)*2)</f>
        <v>1</v>
      </c>
    </row>
    <row r="197" spans="1:6" ht="18" x14ac:dyDescent="0.35">
      <c r="A197" s="47" t="s">
        <v>450</v>
      </c>
      <c r="B197" s="46"/>
      <c r="C197" s="46"/>
      <c r="D197" s="238"/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51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0.67105263157894735</v>
      </c>
    </row>
  </sheetData>
  <sheetProtection algorithmName="SHA-512" hashValue="Hi7BbtpskzM07hdzqvH5HQxzRJ6Z588hW4UrKV91eIE67JNXomlksEH9JxNcTIO19HpFbn9y5xWosx8PrqGQwA==" saltValue="3VnbJGVtloBlNJFupqvR5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98" zoomScaleSheetLayoutView="98" workbookViewId="0">
      <selection activeCell="B10" sqref="B10:F10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NAFTA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65" t="s">
        <v>409</v>
      </c>
      <c r="C9" s="365"/>
      <c r="D9" s="365"/>
      <c r="E9" s="365"/>
      <c r="F9" s="365"/>
      <c r="G9" s="104"/>
    </row>
    <row r="10" spans="1:7" ht="24" x14ac:dyDescent="0.45">
      <c r="A10" s="246" t="s">
        <v>44</v>
      </c>
      <c r="B10" s="326" t="s">
        <v>410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43431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0.6711711711711712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43431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66.75" x14ac:dyDescent="0.35">
      <c r="A30" s="169" t="s">
        <v>169</v>
      </c>
      <c r="B30" s="109">
        <v>0</v>
      </c>
      <c r="C30" s="112">
        <f>IF(B30=0, -5, "0")</f>
        <v>-5</v>
      </c>
      <c r="D30" s="74" t="s">
        <v>498</v>
      </c>
      <c r="E30" s="74" t="s">
        <v>456</v>
      </c>
      <c r="F30" s="158"/>
    </row>
    <row r="31" spans="1:8" ht="49.5" x14ac:dyDescent="0.3">
      <c r="A31" s="53" t="s">
        <v>400</v>
      </c>
      <c r="B31" s="109">
        <v>1</v>
      </c>
      <c r="C31" s="109"/>
      <c r="D31" s="74" t="s">
        <v>455</v>
      </c>
      <c r="E31" s="73"/>
      <c r="F31" s="158"/>
    </row>
    <row r="32" spans="1:8" ht="45" x14ac:dyDescent="0.3">
      <c r="A32" s="53" t="s">
        <v>152</v>
      </c>
      <c r="B32" s="109">
        <v>1</v>
      </c>
      <c r="C32" s="109"/>
      <c r="D32" s="113" t="s">
        <v>502</v>
      </c>
      <c r="E32" s="73"/>
      <c r="F32" s="158"/>
    </row>
    <row r="33" spans="1:7" ht="49.5" x14ac:dyDescent="0.3">
      <c r="A33" s="4" t="s">
        <v>51</v>
      </c>
      <c r="B33" s="109">
        <v>0</v>
      </c>
      <c r="C33" s="110"/>
      <c r="D33" s="192" t="s">
        <v>457</v>
      </c>
      <c r="E33" s="74" t="s">
        <v>416</v>
      </c>
      <c r="F33" s="158"/>
    </row>
    <row r="34" spans="1:7" ht="82.5" x14ac:dyDescent="0.3">
      <c r="A34" s="170" t="s">
        <v>153</v>
      </c>
      <c r="B34" s="109">
        <v>1</v>
      </c>
      <c r="C34" s="172" t="str">
        <f>IF(B34=0, -5, "0")</f>
        <v>0</v>
      </c>
      <c r="D34" s="74" t="s">
        <v>503</v>
      </c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x14ac:dyDescent="0.3">
      <c r="A36" s="4" t="s">
        <v>250</v>
      </c>
      <c r="B36" s="109">
        <v>1</v>
      </c>
      <c r="C36" s="110"/>
      <c r="D36" s="74" t="s">
        <v>504</v>
      </c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 t="s">
        <v>458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1</v>
      </c>
      <c r="C41" s="109"/>
      <c r="D41" s="226">
        <f>IFERROR(E41/F41,"N.A")</f>
        <v>0.4</v>
      </c>
      <c r="E41" s="227">
        <f>COUNTIF('A1 Exploitation'!F21:F40,"ok")</f>
        <v>2</v>
      </c>
      <c r="F41" s="228">
        <f>COUNTA('A1 Exploitation'!F21:F40)</f>
        <v>5</v>
      </c>
    </row>
    <row r="42" spans="1:7" x14ac:dyDescent="0.3">
      <c r="A42" s="252" t="s">
        <v>36</v>
      </c>
      <c r="B42" s="252"/>
      <c r="C42" s="252"/>
      <c r="D42" s="252">
        <f>SUM(B29:C37,B39:C41)</f>
        <v>8</v>
      </c>
    </row>
    <row r="43" spans="1:7" x14ac:dyDescent="0.3">
      <c r="A43" s="248" t="s">
        <v>35</v>
      </c>
      <c r="B43" s="249"/>
      <c r="C43" s="250"/>
      <c r="D43" s="251">
        <f>D42/(COUNT(B29:C37,B39:C41)*2)</f>
        <v>0.30769230769230771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14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0.4375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43431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444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445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43431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446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444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445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43431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444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445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43431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444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445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43431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444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445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43431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 t="s">
        <v>459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74" t="s">
        <v>460</v>
      </c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1</v>
      </c>
      <c r="C348" s="112" t="str">
        <f>IF(B348=0, -10, "0")</f>
        <v>0</v>
      </c>
      <c r="D348" s="74" t="s">
        <v>461</v>
      </c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82.5" x14ac:dyDescent="0.3">
      <c r="A351" s="173" t="s">
        <v>445</v>
      </c>
      <c r="B351" s="109">
        <v>1</v>
      </c>
      <c r="C351" s="122"/>
      <c r="D351" s="177" t="s">
        <v>464</v>
      </c>
      <c r="E351" s="95" t="s">
        <v>462</v>
      </c>
      <c r="F351" s="158"/>
      <c r="G351" s="106"/>
    </row>
    <row r="352" spans="1:7" s="91" customFormat="1" ht="82.5" x14ac:dyDescent="0.3">
      <c r="A352" s="173" t="s">
        <v>391</v>
      </c>
      <c r="B352" s="109">
        <v>0</v>
      </c>
      <c r="C352" s="110"/>
      <c r="D352" s="95" t="s">
        <v>473</v>
      </c>
      <c r="E352" s="95" t="s">
        <v>465</v>
      </c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25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0.83333333333333337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41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0.89130434782608692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43431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466</v>
      </c>
      <c r="E365" s="73"/>
      <c r="F365" s="158"/>
    </row>
    <row r="366" spans="1:7" x14ac:dyDescent="0.3">
      <c r="A366" s="53" t="s">
        <v>49</v>
      </c>
      <c r="B366" s="109">
        <v>1</v>
      </c>
      <c r="C366" s="109"/>
      <c r="D366" s="11" t="s">
        <v>467</v>
      </c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66" x14ac:dyDescent="0.3">
      <c r="A377" s="53" t="s">
        <v>100</v>
      </c>
      <c r="B377" s="109">
        <v>1</v>
      </c>
      <c r="C377" s="109"/>
      <c r="D377" s="74" t="s">
        <v>499</v>
      </c>
      <c r="E377" s="73"/>
      <c r="F377" s="158"/>
      <c r="G377" s="106"/>
    </row>
    <row r="378" spans="1:7" ht="66.7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468</v>
      </c>
      <c r="E378" s="95" t="s">
        <v>470</v>
      </c>
      <c r="F378" s="158"/>
      <c r="G378" s="106"/>
    </row>
    <row r="379" spans="1:7" x14ac:dyDescent="0.3">
      <c r="A379" s="53" t="s">
        <v>132</v>
      </c>
      <c r="B379" s="109">
        <v>1</v>
      </c>
      <c r="C379" s="109"/>
      <c r="D379" s="74" t="s">
        <v>469</v>
      </c>
      <c r="E379" s="73"/>
      <c r="F379" s="158"/>
      <c r="G379" s="106"/>
    </row>
    <row r="380" spans="1:7" ht="82.5" x14ac:dyDescent="0.3">
      <c r="A380" s="53" t="s">
        <v>225</v>
      </c>
      <c r="B380" s="109">
        <v>0</v>
      </c>
      <c r="C380" s="109"/>
      <c r="D380" s="74" t="s">
        <v>505</v>
      </c>
      <c r="E380" s="74" t="s">
        <v>471</v>
      </c>
      <c r="F380" s="158"/>
      <c r="G380" s="106"/>
    </row>
    <row r="381" spans="1:7" ht="82.5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472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54" customHeight="1" x14ac:dyDescent="0.3">
      <c r="A385" s="9" t="s">
        <v>445</v>
      </c>
      <c r="B385" s="109">
        <v>0</v>
      </c>
      <c r="C385" s="109"/>
      <c r="D385" s="177" t="s">
        <v>464</v>
      </c>
      <c r="E385" s="95" t="s">
        <v>462</v>
      </c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0.2</v>
      </c>
      <c r="E386" s="227">
        <f>COUNTIF('A1 Exploitation'!F365:F385,"ok")</f>
        <v>1</v>
      </c>
      <c r="F386" s="228">
        <f>COUNTA('A1 Exploitation'!F365:F385)</f>
        <v>5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-2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-0.1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0.33333333333333331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43431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 t="s">
        <v>474</v>
      </c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475</v>
      </c>
      <c r="E404" s="73"/>
      <c r="F404" s="158"/>
      <c r="G404" s="106"/>
    </row>
    <row r="405" spans="1:7" ht="33" x14ac:dyDescent="0.3">
      <c r="A405" s="217" t="s">
        <v>405</v>
      </c>
      <c r="B405" s="109">
        <v>1</v>
      </c>
      <c r="C405" s="112" t="str">
        <f>IF(B405=0, -10, "0")</f>
        <v>0</v>
      </c>
      <c r="D405" s="74" t="s">
        <v>476</v>
      </c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13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0.8125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ht="33" x14ac:dyDescent="0.3">
      <c r="A431" s="164" t="s">
        <v>137</v>
      </c>
      <c r="B431" s="109">
        <v>1</v>
      </c>
      <c r="C431" s="122" t="str">
        <f>IF(B431=0, -5, "0")</f>
        <v>0</v>
      </c>
      <c r="D431" s="123" t="s">
        <v>477</v>
      </c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52.5" customHeight="1" x14ac:dyDescent="0.3">
      <c r="A437" s="9" t="s">
        <v>445</v>
      </c>
      <c r="B437" s="109">
        <v>0</v>
      </c>
      <c r="C437" s="109"/>
      <c r="D437" s="177" t="s">
        <v>464</v>
      </c>
      <c r="E437" s="95" t="s">
        <v>462</v>
      </c>
      <c r="F437" s="158"/>
      <c r="G437" s="11"/>
    </row>
    <row r="438" spans="1:7" ht="82.5" x14ac:dyDescent="0.3">
      <c r="A438" s="210" t="s">
        <v>391</v>
      </c>
      <c r="B438" s="109">
        <v>0</v>
      </c>
      <c r="C438" s="122">
        <f>IF(B438=0, -5, "0")</f>
        <v>-5</v>
      </c>
      <c r="D438" s="108" t="s">
        <v>463</v>
      </c>
      <c r="E438" s="74" t="s">
        <v>500</v>
      </c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0.33333333333333331</v>
      </c>
      <c r="E439" s="227">
        <f>COUNTIF('A1 Exploitation'!F398:F438,"ok")</f>
        <v>2</v>
      </c>
      <c r="F439" s="228">
        <f>COUNTA('A1 Exploitation'!F398:F438)</f>
        <v>6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0.35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0.73333333333333328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43431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444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445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IFERROR(E476/F476,"N.A")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43431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3" x14ac:dyDescent="0.3">
      <c r="A488" s="4" t="s">
        <v>263</v>
      </c>
      <c r="B488" s="109">
        <v>1</v>
      </c>
      <c r="C488" s="109"/>
      <c r="D488" s="74" t="s">
        <v>506</v>
      </c>
      <c r="E488" s="73"/>
      <c r="F488" s="158"/>
    </row>
    <row r="489" spans="1:7" ht="50.25" customHeight="1" x14ac:dyDescent="0.3">
      <c r="A489" s="4" t="s">
        <v>388</v>
      </c>
      <c r="B489" s="109">
        <v>0</v>
      </c>
      <c r="C489" s="109"/>
      <c r="D489" s="74" t="s">
        <v>478</v>
      </c>
      <c r="E489" s="74" t="s">
        <v>479</v>
      </c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1</v>
      </c>
      <c r="C492" s="110"/>
      <c r="D492" s="95" t="s">
        <v>480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6</v>
      </c>
    </row>
    <row r="494" spans="1:7" x14ac:dyDescent="0.3">
      <c r="A494" s="248" t="s">
        <v>35</v>
      </c>
      <c r="B494" s="249"/>
      <c r="C494" s="250"/>
      <c r="D494" s="251">
        <f>D493/(COUNT(B488:C492)*2)</f>
        <v>0.6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>
        <f>IFERROR(E498/F498,"N.A")</f>
        <v>0</v>
      </c>
      <c r="E498" s="227">
        <f>COUNTIF('A1 Exploitation'!F488:F497,"ok")</f>
        <v>0</v>
      </c>
      <c r="F498" s="228">
        <f>COUNTA('A1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0.7142857142857143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43431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64"/>
      <c r="E508" s="331"/>
      <c r="F508" s="331"/>
    </row>
    <row r="509" spans="1:7" ht="33" x14ac:dyDescent="0.3">
      <c r="A509" s="5" t="s">
        <v>15</v>
      </c>
      <c r="B509" s="109">
        <v>1</v>
      </c>
      <c r="C509" s="109"/>
      <c r="D509" s="74" t="s">
        <v>481</v>
      </c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ht="49.5" x14ac:dyDescent="0.3">
      <c r="A511" s="8" t="s">
        <v>16</v>
      </c>
      <c r="B511" s="109">
        <v>1</v>
      </c>
      <c r="C511" s="109"/>
      <c r="D511" s="114" t="s">
        <v>482</v>
      </c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0.75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43431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64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ht="33" x14ac:dyDescent="0.3">
      <c r="A525" s="4" t="s">
        <v>79</v>
      </c>
      <c r="B525" s="109">
        <v>0</v>
      </c>
      <c r="C525" s="109"/>
      <c r="D525" s="74" t="s">
        <v>483</v>
      </c>
      <c r="E525" s="74" t="s">
        <v>433</v>
      </c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1</v>
      </c>
      <c r="C531" s="179"/>
      <c r="D531" s="182" t="s">
        <v>484</v>
      </c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1</v>
      </c>
      <c r="C532" s="116"/>
      <c r="D532" s="226">
        <f>IFERROR(E532/F532,"N.A")</f>
        <v>0.5</v>
      </c>
      <c r="E532" s="227">
        <f>COUNTIF('A1 Exploitation'!F520:F531,"ok")</f>
        <v>1</v>
      </c>
      <c r="F532" s="228">
        <f>COUNTA('A1 Exploitation'!F520:F531)</f>
        <v>2</v>
      </c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0.77777777777777779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43431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64"/>
      <c r="E539" s="331"/>
      <c r="F539" s="331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0.49047619047619051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149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0.6711711711711712</v>
      </c>
    </row>
  </sheetData>
  <sheetProtection algorithmName="SHA-512" hashValue="oBgzgkl+awNvzakXjVd7RXZu8ohzYP9jd9OOCKaLIWIUze9UONrJ8Magg9Bhbr72X3MIREJmgpwtZgsC4EaLdQ==" saltValue="tGRcN4bEwG4rPHKGl+N9i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33" orientation="portrait" r:id="rId1"/>
  <rowBreaks count="4" manualBreakCount="4">
    <brk id="85" max="6" man="1"/>
    <brk id="267" max="6" man="1"/>
    <brk id="359" max="6" man="1"/>
    <brk id="44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6" zoomScale="106" zoomScaleNormal="90" zoomScaleSheetLayoutView="106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NAFTA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 t="s">
        <v>409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 t="str">
        <f>'A2 Exploitation'!B10:F10</f>
        <v>Directeur Magasin M Gley LEJRI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43431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0.64444444444444449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435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485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8</v>
      </c>
    </row>
    <row r="23" spans="1:7" x14ac:dyDescent="0.3">
      <c r="A23" s="350" t="s">
        <v>295</v>
      </c>
      <c r="B23" s="351"/>
      <c r="C23" s="352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33.75" x14ac:dyDescent="0.35">
      <c r="A26" s="29" t="s">
        <v>97</v>
      </c>
      <c r="B26" s="73">
        <v>1</v>
      </c>
      <c r="C26" s="99" t="str">
        <f>IF(B26=0, -5, "0")</f>
        <v>0</v>
      </c>
      <c r="D26" s="74" t="s">
        <v>496</v>
      </c>
      <c r="E26" s="74"/>
      <c r="F26" s="73"/>
    </row>
    <row r="27" spans="1:7" ht="66" x14ac:dyDescent="0.3">
      <c r="A27" s="14" t="s">
        <v>90</v>
      </c>
      <c r="B27" s="73">
        <v>0</v>
      </c>
      <c r="C27" s="73"/>
      <c r="D27" s="74" t="s">
        <v>486</v>
      </c>
      <c r="E27" s="74" t="s">
        <v>487</v>
      </c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7</v>
      </c>
    </row>
    <row r="34" spans="1:7" x14ac:dyDescent="0.3">
      <c r="A34" s="350" t="s">
        <v>295</v>
      </c>
      <c r="B34" s="351"/>
      <c r="C34" s="352"/>
      <c r="D34" s="288">
        <f>D33/(COUNT(B26:C32)*2)</f>
        <v>0.7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488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12</v>
      </c>
    </row>
    <row r="53" spans="1:7" x14ac:dyDescent="0.3">
      <c r="A53" s="350" t="s">
        <v>295</v>
      </c>
      <c r="B53" s="351"/>
      <c r="C53" s="352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1</v>
      </c>
      <c r="C56" s="99" t="str">
        <f>IF(B56=0, -5, "0")</f>
        <v>0</v>
      </c>
      <c r="D56" s="74" t="s">
        <v>496</v>
      </c>
      <c r="E56" s="74"/>
      <c r="F56" s="73"/>
    </row>
    <row r="57" spans="1:7" x14ac:dyDescent="0.3">
      <c r="A57" s="18" t="s">
        <v>168</v>
      </c>
      <c r="B57" s="73">
        <v>2</v>
      </c>
      <c r="C57" s="73"/>
      <c r="D57" s="74"/>
      <c r="E57" s="74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13</v>
      </c>
    </row>
    <row r="64" spans="1:7" x14ac:dyDescent="0.3">
      <c r="A64" s="350" t="s">
        <v>295</v>
      </c>
      <c r="B64" s="351"/>
      <c r="C64" s="352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0</v>
      </c>
      <c r="C155" s="99">
        <f>IF(B155=0, -5, "0")</f>
        <v>-5</v>
      </c>
      <c r="D155" s="74" t="s">
        <v>489</v>
      </c>
      <c r="E155" s="74" t="s">
        <v>491</v>
      </c>
      <c r="F155" s="73"/>
    </row>
    <row r="156" spans="1:7" ht="33.75" x14ac:dyDescent="0.35">
      <c r="A156" s="29" t="s">
        <v>307</v>
      </c>
      <c r="B156" s="73">
        <v>0</v>
      </c>
      <c r="C156" s="99">
        <f>IF(B156=0, -5, "0")</f>
        <v>-5</v>
      </c>
      <c r="D156" s="74" t="s">
        <v>490</v>
      </c>
      <c r="E156" s="74" t="s">
        <v>491</v>
      </c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74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74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74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2</v>
      </c>
    </row>
    <row r="162" spans="1:7" x14ac:dyDescent="0.3">
      <c r="A162" s="350" t="s">
        <v>295</v>
      </c>
      <c r="B162" s="351"/>
      <c r="C162" s="352"/>
      <c r="D162" s="288">
        <f>D161/(COUNT(B153:C160)*2)</f>
        <v>0.1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2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ht="33" x14ac:dyDescent="0.3">
      <c r="A173" s="17" t="s">
        <v>180</v>
      </c>
      <c r="B173" s="73">
        <v>1</v>
      </c>
      <c r="C173" s="73"/>
      <c r="D173" s="74" t="s">
        <v>495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ht="33" x14ac:dyDescent="0.3">
      <c r="A175" s="31" t="s">
        <v>197</v>
      </c>
      <c r="B175" s="73">
        <v>1</v>
      </c>
      <c r="C175" s="73"/>
      <c r="D175" s="74" t="s">
        <v>501</v>
      </c>
      <c r="E175" s="73"/>
      <c r="F175" s="73"/>
    </row>
    <row r="176" spans="1:7" ht="66" x14ac:dyDescent="0.3">
      <c r="A176" s="14" t="s">
        <v>150</v>
      </c>
      <c r="B176" s="73">
        <v>0</v>
      </c>
      <c r="C176" s="73"/>
      <c r="D176" s="74" t="s">
        <v>492</v>
      </c>
      <c r="E176" s="74" t="s">
        <v>493</v>
      </c>
      <c r="F176" s="73"/>
    </row>
    <row r="177" spans="1:7" x14ac:dyDescent="0.3">
      <c r="A177" s="350" t="s">
        <v>36</v>
      </c>
      <c r="B177" s="351"/>
      <c r="C177" s="352"/>
      <c r="D177" s="289">
        <f>SUM(B173:C176)</f>
        <v>4</v>
      </c>
    </row>
    <row r="178" spans="1:7" x14ac:dyDescent="0.3">
      <c r="A178" s="350" t="s">
        <v>295</v>
      </c>
      <c r="B178" s="351"/>
      <c r="C178" s="352"/>
      <c r="D178" s="288">
        <f>D177/(COUNT(B173:C176)*2)</f>
        <v>0.5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ht="49.5" x14ac:dyDescent="0.3">
      <c r="A181" s="31" t="s">
        <v>315</v>
      </c>
      <c r="B181" s="73">
        <v>1</v>
      </c>
      <c r="C181" s="73"/>
      <c r="D181" s="74" t="s">
        <v>497</v>
      </c>
      <c r="E181" s="74"/>
      <c r="F181" s="73"/>
    </row>
    <row r="182" spans="1:7" ht="49.5" x14ac:dyDescent="0.3">
      <c r="A182" s="39" t="s">
        <v>220</v>
      </c>
      <c r="B182" s="73">
        <v>1</v>
      </c>
      <c r="C182" s="73"/>
      <c r="D182" s="74" t="s">
        <v>494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6</v>
      </c>
    </row>
    <row r="187" spans="1:7" x14ac:dyDescent="0.3">
      <c r="A187" s="350" t="s">
        <v>295</v>
      </c>
      <c r="B187" s="351"/>
      <c r="C187" s="352"/>
      <c r="D187" s="288">
        <f>D186/(COUNT(B181:C185)*2)</f>
        <v>0.6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4</v>
      </c>
    </row>
    <row r="195" spans="1:6" x14ac:dyDescent="0.3">
      <c r="A195" s="350" t="s">
        <v>295</v>
      </c>
      <c r="B195" s="351"/>
      <c r="C195" s="352"/>
      <c r="D195" s="288">
        <f>D194/(COUNT(B190:C193)*2)</f>
        <v>1</v>
      </c>
    </row>
    <row r="197" spans="1:6" ht="18" x14ac:dyDescent="0.35">
      <c r="A197" s="47" t="s">
        <v>450</v>
      </c>
      <c r="B197" s="46"/>
      <c r="C197" s="46"/>
      <c r="D197" s="239">
        <f>E197/F197</f>
        <v>0.33333333333333331</v>
      </c>
      <c r="E197" s="312">
        <f>COUNTIF('A1 Technique'!F17:F193,"ok")</f>
        <v>3</v>
      </c>
      <c r="F197" s="312">
        <f>COUNTA('A1 Technique'!F17:F193)</f>
        <v>9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58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0.64444444444444449</v>
      </c>
    </row>
  </sheetData>
  <sheetProtection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NAFTA</v>
      </c>
      <c r="B8" s="324"/>
      <c r="C8" s="324"/>
      <c r="D8" s="324"/>
      <c r="E8" s="324"/>
      <c r="F8" s="324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'A3 Exploitation'!A8:F8</f>
        <v>NAFTA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NAFTA</v>
      </c>
      <c r="B8" s="324"/>
      <c r="C8" s="324"/>
      <c r="D8" s="324"/>
      <c r="E8" s="324"/>
      <c r="F8" s="324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ht="16.5" customHeight="1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ht="16.5" customHeight="1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ht="16.5" customHeight="1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ht="16.5" customHeight="1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ht="16.5" customHeigh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ht="16.5" customHeight="1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ht="16.5" customHeight="1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ht="16.5" customHeight="1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ht="16.5" customHeight="1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ht="16.5" customHeight="1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ht="16.5" customHeight="1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ht="16.5" customHeight="1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ht="16.5" customHeight="1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2018-12-04T15:02:52Z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