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net:2078/UHD/UHD/Audits magasins UHD/Express/CE Mornaguia/2019/10/"/>
    </mc:Choice>
  </mc:AlternateContent>
  <bookViews>
    <workbookView xWindow="0" yWindow="0" windowWidth="20490" windowHeight="6555" tabRatio="916" activeTab="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39" l="1"/>
  <c r="B8" i="39"/>
  <c r="B9" i="39"/>
  <c r="B124" i="29" l="1"/>
  <c r="B106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F424" i="40"/>
  <c r="E424" i="40"/>
  <c r="F366" i="40"/>
  <c r="E366" i="40"/>
  <c r="F299" i="40"/>
  <c r="E299" i="40"/>
  <c r="F244" i="40"/>
  <c r="D244" i="40" s="1"/>
  <c r="B244" i="40" s="1"/>
  <c r="F244" i="38"/>
  <c r="E244" i="40"/>
  <c r="F185" i="40"/>
  <c r="E185" i="40"/>
  <c r="F129" i="40"/>
  <c r="E129" i="40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A7" i="39"/>
  <c r="B525" i="36"/>
  <c r="B42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25" i="36"/>
  <c r="D424" i="36"/>
  <c r="D129" i="36"/>
  <c r="D471" i="40" l="1"/>
  <c r="B471" i="40" s="1"/>
  <c r="D472" i="40" s="1"/>
  <c r="D118" i="39"/>
  <c r="D119" i="39" s="1"/>
  <c r="D197" i="39"/>
  <c r="D299" i="40"/>
  <c r="B299" i="40" s="1"/>
  <c r="D300" i="40" s="1"/>
  <c r="D301" i="40" s="1"/>
  <c r="D424" i="40"/>
  <c r="B424" i="40" s="1"/>
  <c r="E244" i="42"/>
  <c r="D605" i="40"/>
  <c r="B605" i="40" s="1"/>
  <c r="D609" i="40" s="1"/>
  <c r="D610" i="40" s="1"/>
  <c r="B144" i="29" s="1"/>
  <c r="D129" i="40"/>
  <c r="B129" i="40" s="1"/>
  <c r="D161" i="43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246" i="40"/>
  <c r="D248" i="40"/>
  <c r="D249" i="40" s="1"/>
  <c r="B81" i="29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428" i="38" s="1"/>
  <c r="D429" i="38" s="1"/>
  <c r="B107" i="29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588" i="38"/>
  <c r="D589" i="38" s="1"/>
  <c r="D606" i="40" l="1"/>
  <c r="D607" i="40" s="1"/>
  <c r="D248" i="38"/>
  <c r="D249" i="38" s="1"/>
  <c r="B80" i="29" s="1"/>
  <c r="D301" i="38"/>
  <c r="D303" i="38"/>
  <c r="D304" i="38" s="1"/>
  <c r="B89" i="29" s="1"/>
  <c r="B11" i="43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B185" i="38"/>
  <c r="D186" i="38" s="1"/>
  <c r="D187" i="38" s="1"/>
  <c r="B71" i="29" s="1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B70" i="29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<sst xmlns="http://schemas.openxmlformats.org/spreadsheetml/2006/main" count="5420" uniqueCount="602">
  <si>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</si>
  <si>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</si>
  <si>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</si>
  <si>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</si>
  <si>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</si>
  <si>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</si>
  <si>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</si>
  <si>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</si>
  <si>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</si>
  <si>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</si>
  <si>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</si>
  <si>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</si>
  <si>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</si>
  <si>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</si>
  <si>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</si>
  <si>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</si>
  <si>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</si>
  <si>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</si>
  <si>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</si>
  <si>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</si>
  <si>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</si>
  <si>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</si>
  <si>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</si>
  <si>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</si>
  <si>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</si>
  <si>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</si>
  <si>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</si>
  <si>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</si>
  <si>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</si>
  <si>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</si>
  <si>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</si>
  <si>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</si>
  <si>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</si>
  <si>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</si>
  <si>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</si>
  <si>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</si>
  <si>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</si>
  <si>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</si>
  <si>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</si>
  <si>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</si>
  <si>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</si>
  <si>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</si>
  <si>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</si>
  <si>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</si>
  <si>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</si>
  <si>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</si>
  <si>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</si>
  <si>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</si>
  <si>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</si>
  <si>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</si>
  <si>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</si>
  <si>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</si>
  <si>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</si>
  <si>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</si>
  <si>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</si>
  <si>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</si>
  <si>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</si>
  <si>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</si>
  <si>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</si>
  <si>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</si>
  <si>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</si>
  <si>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</si>
  <si>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</si>
  <si>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</si>
  <si>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</si>
  <si>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</si>
  <si>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</si>
  <si>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</si>
  <si>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</si>
  <si>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</si>
  <si>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</si>
  <si>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</si>
  <si>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</si>
  <si>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</si>
  <si>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</si>
  <si>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</si>
  <si>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</si>
  <si>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</si>
  <si>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</si>
  <si>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</si>
  <si>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</si>
  <si>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</si>
  <si>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</si>
  <si>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</si>
  <si>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</si>
  <si>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</si>
  <si>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</si>
  <si>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</si>
  <si>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</si>
  <si>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</si>
  <si>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</si>
  <si>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</si>
  <si>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</si>
  <si>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</si>
  <si>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</si>
  <si>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</si>
  <si>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</si>
  <si>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</si>
  <si>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</si>
  <si>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</si>
  <si>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</si>
  <si>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</si>
  <si>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</si>
  <si>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</si>
  <si>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</si>
  <si>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</si>
  <si>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</si>
  <si>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</si>
  <si>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</si>
  <si>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</si>
  <si>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</si>
  <si>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</si>
  <si>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</si>
  <si>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</si>
  <si>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</si>
  <si>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</si>
  <si>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</si>
  <si>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</si>
  <si>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</si>
  <si>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</si>
  <si>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</si>
  <si>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</si>
  <si>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</si>
  <si>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</si>
  <si>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</si>
  <si>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</si>
  <si>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</si>
  <si>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</si>
  <si>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</si>
  <si>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</si>
  <si>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</si>
  <si>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</si>
  <si>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</si>
  <si>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</si>
  <si>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</si>
  <si>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</si>
  <si>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</si>
  <si>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</si>
  <si>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</si>
  <si>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</si>
  <si>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</si>
  <si>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</si>
  <si>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</si>
  <si>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</si>
  <si>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</si>
  <si>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</si>
  <si>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</si>
  <si>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</si>
  <si>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</si>
  <si>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</si>
  <si>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</si>
  <si>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</si>
  <si>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</si>
  <si>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</si>
  <si>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</si>
  <si>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</si>
  <si>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</si>
  <si>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</si>
  <si>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</si>
  <si>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</si>
  <si>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</si>
  <si>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</si>
  <si>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</si>
  <si>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</si>
  <si>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</si>
  <si>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</si>
  <si>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</si>
  <si>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</si>
  <si>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</si>
  <si>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</si>
  <si>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</si>
  <si>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</si>
  <si>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</si>
  <si>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</si>
  <si>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</si>
  <si>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</si>
  <si>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</si>
  <si>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</si>
  <si>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</si>
  <si>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</si>
  <si>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</si>
  <si>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</si>
  <si>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</si>
  <si>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</si>
  <si>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</si>
  <si>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</si>
  <si>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</si>
  <si>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</si>
  <si>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</si>
  <si>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</si>
  <si>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</si>
  <si>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</si>
  <si>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</si>
  <si>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</si>
  <si>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</si>
  <si>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</si>
  <si>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</si>
  <si>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</si>
  <si>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</si>
  <si>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</si>
  <si>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</si>
  <si>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</si>
  <si>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</si>
  <si>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</si>
  <si>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</si>
  <si>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</si>
  <si>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</si>
  <si>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</si>
  <si>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</si>
  <si>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</si>
  <si>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</si>
  <si>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</si>
  <si>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</si>
  <si>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</si>
  <si>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</si>
  <si>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</si>
  <si>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</si>
  <si>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</si>
  <si>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</si>
  <si>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</si>
  <si>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</si>
  <si>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</si>
  <si>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</si>
  <si>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</si>
  <si>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</si>
  <si>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</si>
  <si>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</si>
  <si>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</si>
  <si>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</si>
  <si>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</si>
  <si>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</si>
  <si>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</si>
  <si>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</si>
  <si>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</si>
  <si>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</si>
  <si>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</si>
  <si>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</si>
  <si>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</si>
  <si>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</si>
  <si>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</si>
  <si>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</si>
  <si>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</si>
  <si>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</si>
  <si>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</si>
  <si>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</si>
  <si>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</si>
  <si>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</si>
  <si>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</si>
  <si>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</si>
  <si>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</si>
  <si>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</si>
  <si>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</si>
  <si>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</si>
  <si>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</si>
  <si>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</si>
  <si>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</si>
  <si>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</si>
  <si>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</si>
  <si>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</si>
  <si>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</si>
  <si>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</si>
  <si>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</si>
  <si>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</si>
  <si>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</si>
  <si>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</si>
  <si>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</si>
  <si>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</si>
  <si>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</si>
  <si>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</si>
  <si>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</si>
  <si>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</si>
  <si>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</si>
  <si>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</si>
  <si>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</si>
  <si>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</si>
  <si>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</si>
  <si>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</si>
  <si>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</si>
  <si>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</si>
  <si>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</si>
  <si>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</si>
  <si>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</si>
  <si>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</si>
  <si>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</si>
  <si>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</si>
  <si>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</si>
  <si>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</si>
  <si>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</si>
  <si>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</si>
  <si>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</si>
  <si>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</si>
  <si>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</si>
  <si>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</si>
  <si>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</si>
  <si>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</si>
  <si>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</si>
  <si>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</si>
  <si>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</si>
  <si>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</si>
  <si>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</si>
  <si>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</si>
  <si>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</si>
  <si>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</si>
  <si>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</si>
  <si>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</si>
  <si>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</si>
  <si>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</si>
  <si>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</si>
  <si>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</si>
  <si>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</si>
  <si>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</si>
  <si>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</si>
  <si>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</si>
  <si>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</si>
  <si>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</si>
  <si>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</si>
  <si>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</si>
  <si>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</si>
  <si>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</si>
  <si>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</si>
  <si>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</si>
  <si>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</si>
  <si>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</si>
  <si>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</si>
  <si>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</si>
  <si>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</si>
  <si>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</si>
  <si>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</si>
  <si>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</si>
  <si>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</si>
  <si>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</si>
  <si>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</si>
  <si>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</si>
  <si>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</si>
  <si>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</si>
  <si>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</si>
  <si>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</si>
  <si>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</si>
  <si>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</si>
  <si>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</si>
  <si>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</si>
  <si>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</si>
  <si>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</si>
  <si>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</si>
  <si>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</si>
  <si>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</si>
  <si>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</si>
  <si>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</si>
  <si>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</si>
  <si>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</si>
  <si>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</si>
  <si>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</si>
  <si>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</si>
  <si>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</si>
  <si>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</si>
  <si>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</si>
  <si>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</si>
  <si>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</si>
  <si>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</si>
  <si>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</si>
  <si>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</si>
  <si>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</si>
  <si>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</si>
  <si>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</si>
  <si>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</si>
  <si>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</si>
  <si>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</si>
  <si>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</si>
  <si>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</si>
  <si>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</si>
  <si>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</si>
  <si>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</si>
  <si>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</si>
  <si>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</si>
  <si>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</si>
  <si>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</si>
  <si>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</si>
  <si>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</si>
  <si>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</si>
  <si>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</si>
  <si>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</si>
  <si>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</si>
  <si>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</si>
  <si>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</si>
  <si>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</si>
  <si>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</si>
  <si>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</si>
  <si>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</si>
  <si>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</si>
  <si>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</si>
  <si>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</si>
  <si>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</si>
  <si>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</si>
  <si>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</si>
  <si>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</si>
  <si>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</si>
  <si>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</si>
  <si>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</si>
  <si>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</si>
  <si>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</si>
  <si>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</si>
  <si>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</si>
  <si>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</si>
  <si>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</si>
  <si>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</si>
  <si>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</si>
  <si>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</si>
  <si>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</si>
  <si>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</si>
  <si>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</si>
  <si>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</si>
  <si>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</si>
  <si>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</si>
  <si>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</si>
  <si>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</si>
  <si>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</si>
  <si>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</si>
  <si>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</si>
  <si>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</si>
  <si>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</si>
  <si>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</si>
  <si>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</si>
  <si>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</si>
  <si>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</si>
  <si>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</si>
  <si>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</si>
  <si>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</si>
  <si>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</si>
  <si>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</si>
  <si>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</si>
  <si>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</si>
  <si>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</si>
  <si>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</si>
  <si>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</si>
  <si>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</si>
  <si>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</si>
  <si>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</si>
  <si>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</si>
  <si>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</si>
  <si>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</si>
  <si>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</si>
  <si>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</si>
  <si>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</si>
  <si>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</si>
  <si>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</si>
  <si>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</si>
  <si>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</si>
  <si>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</si>
  <si>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</si>
  <si>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</si>
  <si>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</si>
  <si>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</si>
  <si>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</si>
  <si>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</si>
  <si>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</si>
  <si>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</si>
  <si>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</si>
  <si>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</si>
  <si>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</si>
  <si>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</si>
  <si>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</si>
  <si>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</si>
  <si>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</si>
  <si>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</si>
  <si>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</si>
  <si>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</si>
  <si>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</si>
  <si>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</si>
  <si>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</si>
  <si>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</si>
  <si>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</si>
  <si>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</si>
  <si>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</si>
  <si>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</si>
  <si>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</si>
  <si>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MORNAGUIA</t>
  </si>
  <si>
    <t>M Souheil DRAOUI</t>
  </si>
  <si>
    <t>Directeur magasin et Gestionnaire de stock</t>
  </si>
  <si>
    <t>Les poissons réceptionnés pour les opérations "one shot" n'étaient pas enregistrés sur les feuilles de contrôle à la réception.
Bien que sur le système les réception était réalisés du 07 au 13 avril 2019 et pour le 29/04/19 mais les feuilles de contrôle à la réception pour ces dates étaient absentes.</t>
  </si>
  <si>
    <t>Avertir le fournisseur sur cet écart.</t>
  </si>
  <si>
    <t>Présence de certains sachets de pain oriental dont les mentions légales (DF, DLC et N°lot) étaient absentes.</t>
  </si>
  <si>
    <t>Renforcer le contrôle de l'étiquetage des produits réceptionnés.</t>
  </si>
  <si>
    <t>Absence de savon liquide le jour de l'audit.</t>
  </si>
  <si>
    <t>Fournir du savon liquide.</t>
  </si>
  <si>
    <t>L'employée assure le traitement et la vente au niveau de différents rayons (traiteur, charcuterie/fromage et volaillerie)</t>
  </si>
  <si>
    <t>Remplacer l'huile.</t>
  </si>
  <si>
    <t>Absence de meuble froid d'exposition.</t>
  </si>
  <si>
    <t>Les heures de fin d'exposition n'étaient pas enregistrés pour les dates suivantes: 01, 05 et 23 avril 2019 ainsi que pour le 02/05/19 (voir photos).</t>
  </si>
  <si>
    <t>Manque d'enregistrement des produits sur les feuilles de traçabilité.
Le produit Edam Rouge emballé le 01/05/19 et n'était pas tracé.
Le produit Gruyère "MERIEH" entamé le 10/04/19 et n'était pas tracé.</t>
  </si>
  <si>
    <t>Assurer l'enregistrement de tous les produits entamés sur les feuilles de traçabilité.</t>
  </si>
  <si>
    <t>La trancheuse n'était pas propre le jour de l'audit.</t>
  </si>
  <si>
    <t>Renforcer le nettoyage.</t>
  </si>
  <si>
    <t>Présence de piqures de moisissure sur la partie inférieur des étagères de stockage.</t>
  </si>
  <si>
    <t>Les températures à cœurs des produits TRAD exposés le jour de l'audit n'étaient pas satisfaisantes.
T escalope: 6,8°C
T cuisses de poulets: 7,3°C</t>
  </si>
  <si>
    <t>Veuillez maintenir ces produits à une température &lt; 4°C.</t>
  </si>
  <si>
    <t>Veuillez respecter les durées de vie des produits.</t>
  </si>
  <si>
    <t>Fournir des égouttoirs pour remédier à cet écart.</t>
  </si>
  <si>
    <t>Certaines caisses n'étaient pas propres.
Présence de sable sous les caisses d'exposition.</t>
  </si>
  <si>
    <t>Les paquets de dattes "Amiret El Bostène" exposés au niveau du meuble 4 éme gamme étaient dépourvus de l'étiquetage fournisseur (Absence des DF, DLC et N°Lot).</t>
  </si>
  <si>
    <t>Renforcer le tri.</t>
  </si>
  <si>
    <t>Le suivi et l'enregistrement des températures au niveau du tableau de relevé mensuel du mois de mars n'étaient pas réalisés.</t>
  </si>
  <si>
    <t>Les étagères des pâtes, sucre, thé et farines n'étaient pas propres le jour de l'audit.</t>
  </si>
  <si>
    <t>Présence de 3 paquets de chips "Lay's" dont la DLC était le 04/05/19. Nous rappelons que la date de retrait est de DLC -7.</t>
  </si>
  <si>
    <t>Respecter les dates limites de retrait.</t>
  </si>
  <si>
    <t>Présence de certaines boites de conserve cabossés.</t>
  </si>
  <si>
    <t>Veuillez retirer les boites cabossés.</t>
  </si>
  <si>
    <t>Le GTC n'est pas fonctionnel.</t>
  </si>
  <si>
    <t>Absence de local poubelles.</t>
  </si>
  <si>
    <t>Présence d'odeur désagréable dans les vestiaires hommes.</t>
  </si>
  <si>
    <t>Renforcer l'aération.</t>
  </si>
  <si>
    <t>Veuillez réduire l'espace sous la porte.</t>
  </si>
  <si>
    <t>Le sol était ébréché au niveau du quai de réception.</t>
  </si>
  <si>
    <t>Assurer la réparation.</t>
  </si>
  <si>
    <t>La peinture était écaillée au niveau de certaines étagères d'exposition.</t>
  </si>
  <si>
    <t>Veuillez repeindre ces éléments.</t>
  </si>
  <si>
    <t>Le taux d'hygromètrie était de 48% &lt; 65%, correct.</t>
  </si>
  <si>
    <t>Présence de 3 afficheurs non fonctionnels au niveau des meubles d'exposition des yaourts.</t>
  </si>
  <si>
    <t>Les grilles d'aération n'étaient pas propres pour le meuble d'exposition des beurres.</t>
  </si>
  <si>
    <t>Renforcer la protection des meubles d'exposition.</t>
  </si>
  <si>
    <t>Le sol était ébréché au niveau du rayon.</t>
  </si>
  <si>
    <t>Présence d'un afficheur non fonctionnel au niveau du meuble d'exposition des produits TRAD.
T affichée: 2,8°C
T mesurée: 7°C.</t>
  </si>
  <si>
    <t>Fournir une température d'exposition des produits &lt; 4°C.</t>
  </si>
  <si>
    <t>La pédale de la poubelle dans la salle de pause était rompue.</t>
  </si>
  <si>
    <t>Les alarmes n'étaient pas fonctionnelles.</t>
  </si>
  <si>
    <t>Veuillez terminer l'installation et mettre en marche les alarmes.</t>
  </si>
  <si>
    <t>Le sol était ébréché à l'entrée de la CF(+).</t>
  </si>
  <si>
    <t>La réserve manquait de rangement.</t>
  </si>
  <si>
    <t>Renforcer le rangement.</t>
  </si>
  <si>
    <t>Veuillez affecter un employé par rayon et interdire la polyvalence.</t>
  </si>
  <si>
    <t>L'huile de friture était d'aspect brunâtre.</t>
  </si>
  <si>
    <t>Assurer l'enregistrement des températures dans les tableaux de relevés mensuels.</t>
  </si>
  <si>
    <t>Interdire le réemballage des produits.</t>
  </si>
  <si>
    <t>Les températures à cœur des produits exposés n'étaient pas satisfaisantes.
T escalope: 6,8°C
T cuisses de poulets: 7,3°C
T poulets: 6,1°C</t>
  </si>
  <si>
    <t>Veuillez aménager un espace cloisonné pour un local poubelles.</t>
  </si>
  <si>
    <t>Veuillez repeindre ces étagères.</t>
  </si>
  <si>
    <t>Absence des certificats de salubrité au niveau de la réception. Les certificats des volailles étaient transférés au rayon.
Certains certificats de salubrité des poissons étaient absents (exp: les poissons rougets réceptionnés le 13/04/19).</t>
  </si>
  <si>
    <t>Pour chaque document sanitaire, une copie doit demeurer dans la réception pondant 6 mois.</t>
  </si>
  <si>
    <t>Assurer l'enregistrement quotidien des paramètres de contrôle à la réception.</t>
  </si>
  <si>
    <t>L'employé ne maitrise pas le système 3 bacs pour le lavage et la désinfection des fruits et des œufs (dosage erroné). Une sensibilisation à était faite sur place.</t>
  </si>
  <si>
    <t>Sensibiliser le personnel sur le lavage et la désinfection des fruits et œufs.</t>
  </si>
  <si>
    <t>Les poids des pains allégés n'était pas conformes
Pain allégé 1: 162g
Pain allégé 2: 184g</t>
  </si>
  <si>
    <t>Le carton du produit chouquette X10 entamé le 13/04/19 contient au total 12 pièces dont 7 étaient tracées, 4 stockés dans la CF(-) et une absente.
Le carton du produit crème au beurre caramel X3 entamé le 23/04/19 contient au total 8 pièces dont 4 étaient tracés, 3 stockés dans la CF(-) et une absente.</t>
  </si>
  <si>
    <t>Enregistrer tous les paramètres de la traçabilité</t>
  </si>
  <si>
    <t>Veuillez enregistrer les heures de fin d'exposition de tous les produits exposés.</t>
  </si>
  <si>
    <t>Nous avons constaté le réemballage des produits suivants: Fondant Rapé et Mozza Pizza emballés respectivement le 28/04/19 et le 27/04/19 (Voir photo).</t>
  </si>
  <si>
    <t>Dépassement de la durée de vie des cailles mises en rayon le 29/03/19 et exposé jusqu'au 01/04/19. Nous rappelons que la durée de vie des produits volailles TRAD est de J de mise en vente +2.</t>
  </si>
  <si>
    <t>Les produits osso bucco et les abats exposés n'étaient pas munis d'égouttoirs. Les osso bucco baignent dans leurs sérosités.</t>
  </si>
  <si>
    <t>La fraicheur des légumes n'était pas satisfaisante, exemple les laitues étaient flétries.</t>
  </si>
  <si>
    <t>Présence de piqures de moisissure sur les fixateurs de prix.
Les grilles d'aération du meuble des beurres n'étaient pas propres le jour de l'audit.</t>
  </si>
  <si>
    <t>Bien que le directeur du magasin à envoyé un mail pour la réalisation des analyses copro pour la boucherie depuis le 06/11/18, les analyses n'étaient pas réalisés. Les derniers analyses copro étaient réalisés dans la première semestre en 2018.</t>
  </si>
  <si>
    <t>Assurer les analyses deux fois par an pour les employés de la boucherie et de la poissonnerie et 1 fois pour les autres du rayon PFT.</t>
  </si>
  <si>
    <t xml:space="preserve">Exiger la mise en place d'un local </t>
  </si>
  <si>
    <t>Absence de la procédure de destruction des produits.</t>
  </si>
  <si>
    <t>Veuillez télécharger la procédure de destruction des produits et l'appliquer</t>
  </si>
  <si>
    <t>L'étanchéité de la petite porte juste à côté de la porte de la réception était insatisfaisante</t>
  </si>
  <si>
    <t>La peinture était écaillée sur les étagères de meubles froids d'exposition des yaourts.</t>
  </si>
  <si>
    <t>Les meubles d'exposition n'étaient pas bien protégé.</t>
  </si>
  <si>
    <t>Le distributeur savon dans le laboratoire boul/pât était endommagé.</t>
  </si>
  <si>
    <t>Réparer ou remplacer celui de la boul/pât.</t>
  </si>
  <si>
    <t>M Mechlaoui Dhia</t>
  </si>
  <si>
    <t>Gestionnaire du stock M Zied Khaloud</t>
  </si>
  <si>
    <t>Manque de propreté des meubles de rangement au niveau du stand de vente.</t>
  </si>
  <si>
    <t>Le nettoyage est à renforcer.</t>
  </si>
  <si>
    <t>L'employée ne portait pas une coiffe.</t>
  </si>
  <si>
    <t>L'employée avait du vernis.</t>
  </si>
  <si>
    <t>Le port de la coiffe est obligatoire.</t>
  </si>
  <si>
    <t>Interdire l'utilisation du vernis.</t>
  </si>
  <si>
    <t>Fournir la lingette désinfectante.</t>
  </si>
  <si>
    <t xml:space="preserve">Dépassement de la durée de vie (45 jours) d’une meule de fromage (gruyère, Fiore) entamée depuis le 22/07/19.
</t>
  </si>
  <si>
    <t>Respecter les durées de vies des fromages après entame.</t>
  </si>
  <si>
    <t>Absence de la mention de la date d’entame de la ricotta entamée.</t>
  </si>
  <si>
    <t>Identifier les fromages après entame.</t>
  </si>
  <si>
    <t>présence de certaines dattes moisies dans un paquet emballé exposé à la vente.</t>
  </si>
  <si>
    <t>Renforcer le contrôle de l'aspect des paquets de dattes emballés.</t>
  </si>
  <si>
    <t>La propreté du sol sous les présentoirs de fruits et légumes n'était pas satisfaisante.</t>
  </si>
  <si>
    <t>Nettoyer régulièrement cette zone.</t>
  </si>
  <si>
    <t>Stockage des paquets de dattes emballés à température ambiante, ces derniers sont réceptionnés et stocker au froid, il y a rupture de la chaine du froid.</t>
  </si>
  <si>
    <t>La liaison froide à l'exposition est à respecter.</t>
  </si>
  <si>
    <t>Les fixateurs de prix des meubles froids étaient souillés (moisissures).</t>
  </si>
  <si>
    <t>Procéder au nettoyage.</t>
  </si>
  <si>
    <t>Le personnel de la PFT n'ont pas fait l'objet des analyses corpo et visites médicales depuis l'années 2018, la dernière demande envoyée depuis le magasin date de 15/10/19.</t>
  </si>
  <si>
    <t>Absence de lingette désinfectante, utilisation du vinaigre pour la désinfection du thermomètre.</t>
  </si>
  <si>
    <t>Programmer le passage pour les analyses corpo et visites médicales le plutôt possible.</t>
  </si>
  <si>
    <t>Le renforcement de l'étanchéité est à prévoir.</t>
  </si>
  <si>
    <t>Présence de plusieurs crevasses dans la réserve.</t>
  </si>
  <si>
    <t>Réparer le sol.</t>
  </si>
  <si>
    <t>f</t>
  </si>
  <si>
    <t>Développement de moisissures au niveau du meuble des glaces.</t>
  </si>
  <si>
    <t>Nettoyer les meubles.</t>
  </si>
  <si>
    <t>PLS surgelé: présence de givre.</t>
  </si>
  <si>
    <t>Dégivrer le meuble.</t>
  </si>
  <si>
    <t>Terminal de cuisson: le distributeur du savon était défaillant.</t>
  </si>
  <si>
    <t>Réparer ou remplacer le distributeur.</t>
  </si>
  <si>
    <t>le revêtement d’entré à la chambre froide négative était décollé.</t>
  </si>
  <si>
    <t>Réparer le revêtement.</t>
  </si>
  <si>
    <t>Protection partielle du meuble d’exposition.</t>
  </si>
  <si>
    <t>Fournir des vitres protectrices.</t>
  </si>
  <si>
    <t>Plonge charcuterie/fromage: la plonge était altérée par la rouille.</t>
  </si>
  <si>
    <t>Traiter la rouille.</t>
  </si>
  <si>
    <t xml:space="preserve">La résine du sol était décollée. </t>
  </si>
  <si>
    <t>Réparer la résine du sol.</t>
  </si>
  <si>
    <t>L'étanchéité était partielle.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</si>
</sst>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7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35" fillId="2" borderId="1" xfId="0" applyFont="1" applyFill="1" applyBorder="1" applyAlignment="1" applyProtection="1">
      <alignment horizontal="left" vertical="top" wrapText="1"/>
      <protection locked="0"/>
    </xf>
    <xf numFmtId="0" fontId="33" fillId="0" borderId="1" xfId="0" applyFont="1" applyBorder="1" applyAlignment="1" applyProtection="1">
      <alignment horizontal="left" vertical="top" wrapText="1"/>
      <protection locked="0"/>
    </xf>
    <xf numFmtId="0" fontId="6" fillId="0" borderId="6" xfId="0" applyFont="1" applyBorder="1" applyProtection="1">
      <protection locked="0"/>
    </xf>
    <xf numFmtId="166" fontId="35" fillId="0" borderId="1" xfId="0" applyNumberFormat="1" applyFont="1" applyBorder="1" applyAlignment="1" applyProtection="1">
      <alignment wrapText="1"/>
      <protection locked="0"/>
    </xf>
    <xf numFmtId="165" fontId="27" fillId="3" borderId="6" xfId="2" applyNumberFormat="1" applyFont="1" applyFill="1" applyBorder="1" applyAlignment="1">
      <alignment horizontal="center" vertical="center" wrapText="1"/>
    </xf>
    <xf numFmtId="10" fontId="26" fillId="13" borderId="5" xfId="2" applyNumberFormat="1" applyFont="1" applyFill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0.52631578947368418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19162048"/>
        <c:axId val="-1761781456"/>
      </c:barChart>
      <c:catAx>
        <c:axId val="-1119162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61781456"/>
        <c:crosses val="autoZero"/>
        <c:auto val="1"/>
        <c:lblAlgn val="ctr"/>
        <c:lblOffset val="100"/>
        <c:noMultiLvlLbl val="0"/>
      </c:catAx>
      <c:valAx>
        <c:axId val="-1761781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19162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87709520"/>
        <c:axId val="-587712240"/>
      </c:barChart>
      <c:catAx>
        <c:axId val="-587709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87712240"/>
        <c:crosses val="autoZero"/>
        <c:auto val="1"/>
        <c:lblAlgn val="ctr"/>
        <c:lblOffset val="100"/>
        <c:noMultiLvlLbl val="0"/>
      </c:catAx>
      <c:valAx>
        <c:axId val="-5877122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87709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0.83333333333333337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87718224"/>
        <c:axId val="-587706256"/>
      </c:barChart>
      <c:catAx>
        <c:axId val="-587718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87706256"/>
        <c:crosses val="autoZero"/>
        <c:auto val="1"/>
        <c:lblAlgn val="ctr"/>
        <c:lblOffset val="100"/>
        <c:noMultiLvlLbl val="0"/>
      </c:catAx>
      <c:valAx>
        <c:axId val="-587706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87718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0.98648648648648651</c:v>
                </c:pt>
                <c:pt idx="1">
                  <c:v>0.97297297297297303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87693744"/>
        <c:axId val="-587703536"/>
      </c:barChart>
      <c:catAx>
        <c:axId val="-587693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87703536"/>
        <c:crosses val="autoZero"/>
        <c:auto val="1"/>
        <c:lblAlgn val="ctr"/>
        <c:lblOffset val="100"/>
        <c:noMultiLvlLbl val="0"/>
      </c:catAx>
      <c:valAx>
        <c:axId val="-587703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87693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</c:v>
                </c:pt>
                <c:pt idx="1">
                  <c:v>0.875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87702992"/>
        <c:axId val="-587723664"/>
      </c:barChart>
      <c:catAx>
        <c:axId val="-587702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87723664"/>
        <c:crosses val="autoZero"/>
        <c:auto val="1"/>
        <c:lblAlgn val="ctr"/>
        <c:lblOffset val="100"/>
        <c:noMultiLvlLbl val="0"/>
      </c:catAx>
      <c:valAx>
        <c:axId val="-587723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87702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0.9375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87695920"/>
        <c:axId val="-587715504"/>
      </c:barChart>
      <c:catAx>
        <c:axId val="-587695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87715504"/>
        <c:crosses val="autoZero"/>
        <c:auto val="1"/>
        <c:lblAlgn val="ctr"/>
        <c:lblOffset val="100"/>
        <c:noMultiLvlLbl val="0"/>
      </c:catAx>
      <c:valAx>
        <c:axId val="-587715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87695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0.79081632653061229</c:v>
                </c:pt>
                <c:pt idx="1">
                  <c:v>0.9144144144144144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87695376"/>
        <c:axId val="-587713328"/>
      </c:barChart>
      <c:catAx>
        <c:axId val="-58769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87713328"/>
        <c:crosses val="autoZero"/>
        <c:auto val="1"/>
        <c:lblAlgn val="ctr"/>
        <c:lblOffset val="100"/>
        <c:noMultiLvlLbl val="0"/>
      </c:catAx>
      <c:valAx>
        <c:axId val="-587713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87695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0.8354838709677419</c:v>
                </c:pt>
                <c:pt idx="1">
                  <c:v>0.90213523131672602</c:v>
                </c:pt>
                <c:pt idx="2">
                  <c:v>0.875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87701360"/>
        <c:axId val="-587705712"/>
      </c:barChart>
      <c:catAx>
        <c:axId val="-587701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87705712"/>
        <c:crosses val="autoZero"/>
        <c:auto val="1"/>
        <c:lblAlgn val="ctr"/>
        <c:lblOffset val="100"/>
        <c:noMultiLvlLbl val="0"/>
      </c:catAx>
      <c:valAx>
        <c:axId val="-587705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87701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0.8131500987491771</c:v>
                </c:pt>
                <c:pt idx="1">
                  <c:v>0.90827482286557015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587692656"/>
        <c:axId val="-587712784"/>
        <c:extLst xmlns:c16r2="http://schemas.microsoft.com/office/drawing/2015/06/chart"/>
      </c:barChart>
      <c:catAx>
        <c:axId val="-5876926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87712784"/>
        <c:crosses val="autoZero"/>
        <c:auto val="1"/>
        <c:lblAlgn val="ctr"/>
        <c:lblOffset val="100"/>
        <c:noMultiLvlLbl val="0"/>
      </c:catAx>
      <c:valAx>
        <c:axId val="-58771278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87692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0.6363363636363637</c:v>
                </c:pt>
                <c:pt idx="1">
                  <c:v>0.64814814814814814</c:v>
                </c:pt>
                <c:pt idx="2">
                  <c:v>0.47222222222222221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587711696"/>
        <c:axId val="-587700816"/>
        <c:extLst xmlns:c16r2="http://schemas.microsoft.com/office/drawing/2015/06/chart"/>
      </c:barChart>
      <c:catAx>
        <c:axId val="-587711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87700816"/>
        <c:crosses val="autoZero"/>
        <c:auto val="1"/>
        <c:lblAlgn val="ctr"/>
        <c:lblOffset val="100"/>
        <c:noMultiLvlLbl val="0"/>
      </c:catAx>
      <c:valAx>
        <c:axId val="-587700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87711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61779824"/>
        <c:axId val="-1761778736"/>
      </c:barChart>
      <c:catAx>
        <c:axId val="-176177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61778736"/>
        <c:crosses val="autoZero"/>
        <c:auto val="1"/>
        <c:lblAlgn val="ctr"/>
        <c:lblOffset val="100"/>
        <c:noMultiLvlLbl val="0"/>
      </c:catAx>
      <c:valAx>
        <c:axId val="-1761778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61779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0.91025641025641024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61783632"/>
        <c:axId val="-1761782544"/>
      </c:barChart>
      <c:catAx>
        <c:axId val="-1761783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61782544"/>
        <c:crosses val="autoZero"/>
        <c:auto val="1"/>
        <c:lblAlgn val="ctr"/>
        <c:lblOffset val="100"/>
        <c:noMultiLvlLbl val="0"/>
      </c:catAx>
      <c:valAx>
        <c:axId val="-1761782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61783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0.625</c:v>
                </c:pt>
                <c:pt idx="1">
                  <c:v>0.82499999999999996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97087136"/>
        <c:axId val="-597080608"/>
      </c:barChart>
      <c:catAx>
        <c:axId val="-597087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97080608"/>
        <c:crosses val="autoZero"/>
        <c:auto val="1"/>
        <c:lblAlgn val="ctr"/>
        <c:lblOffset val="100"/>
        <c:noMultiLvlLbl val="0"/>
      </c:catAx>
      <c:valAx>
        <c:axId val="-597080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97087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0.67105263157894735</c:v>
                </c:pt>
                <c:pt idx="1">
                  <c:v>0.77631578947368418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62519280"/>
        <c:axId val="-587717680"/>
      </c:barChart>
      <c:catAx>
        <c:axId val="-1762519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87717680"/>
        <c:crosses val="autoZero"/>
        <c:auto val="1"/>
        <c:lblAlgn val="ctr"/>
        <c:lblOffset val="100"/>
        <c:noMultiLvlLbl val="0"/>
      </c:catAx>
      <c:valAx>
        <c:axId val="-587717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62519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0.95238095238095233</c:v>
                </c:pt>
                <c:pt idx="1">
                  <c:v>0.97560975609756095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87697008"/>
        <c:axId val="-587717136"/>
      </c:barChart>
      <c:catAx>
        <c:axId val="-587697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87717136"/>
        <c:crosses val="autoZero"/>
        <c:auto val="1"/>
        <c:lblAlgn val="ctr"/>
        <c:lblOffset val="100"/>
        <c:noMultiLvlLbl val="0"/>
      </c:catAx>
      <c:valAx>
        <c:axId val="-587717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87697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87706800"/>
        <c:axId val="-587704624"/>
      </c:barChart>
      <c:catAx>
        <c:axId val="-587706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87704624"/>
        <c:crosses val="autoZero"/>
        <c:auto val="1"/>
        <c:lblAlgn val="ctr"/>
        <c:lblOffset val="100"/>
        <c:noMultiLvlLbl val="0"/>
      </c:catAx>
      <c:valAx>
        <c:axId val="-587704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87706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0.8928571428571429</c:v>
                </c:pt>
                <c:pt idx="1">
                  <c:v>0.7068965517241379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87692112"/>
        <c:axId val="-587698096"/>
      </c:barChart>
      <c:catAx>
        <c:axId val="-587692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87698096"/>
        <c:crosses val="autoZero"/>
        <c:auto val="1"/>
        <c:lblAlgn val="ctr"/>
        <c:lblOffset val="100"/>
        <c:noMultiLvlLbl val="0"/>
      </c:catAx>
      <c:valAx>
        <c:axId val="-587698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87692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87714960"/>
        <c:axId val="-587700272"/>
      </c:barChart>
      <c:catAx>
        <c:axId val="-58771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87700272"/>
        <c:crosses val="autoZero"/>
        <c:auto val="1"/>
        <c:lblAlgn val="ctr"/>
        <c:lblOffset val="100"/>
        <c:noMultiLvlLbl val="0"/>
      </c:catAx>
      <c:valAx>
        <c:axId val="-587700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87714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xmlns="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6" zoomScaleSheetLayoutView="100" workbookViewId="0">
      <selection activeCell="B25" sqref="B25:C25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6" t="s">
        <v>474</v>
      </c>
      <c r="B18" s="346"/>
      <c r="C18" s="346"/>
      <c r="D18" s="347" t="s">
        <v>475</v>
      </c>
      <c r="E18" s="347"/>
      <c r="F18" s="347"/>
      <c r="G18" s="347"/>
      <c r="H18" s="347"/>
      <c r="I18" s="347"/>
      <c r="J18" s="347"/>
      <c r="K18" s="347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8" t="s">
        <v>277</v>
      </c>
      <c r="B21" s="348"/>
      <c r="C21" s="348"/>
      <c r="D21" s="348"/>
      <c r="E21" s="348"/>
      <c r="F21" s="348"/>
      <c r="G21" s="348"/>
      <c r="H21" s="348"/>
      <c r="I21" s="348"/>
      <c r="J21" s="348"/>
      <c r="K21" s="348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2" t="s">
        <v>279</v>
      </c>
      <c r="C23" s="342"/>
      <c r="D23" s="31"/>
      <c r="E23" s="31"/>
      <c r="F23" s="31"/>
      <c r="G23" s="31"/>
      <c r="H23" s="31"/>
      <c r="I23" s="31"/>
      <c r="J23" t="str">
        <f>D18</f>
        <v>MORNAGUIA</v>
      </c>
    </row>
    <row r="24" spans="1:11" ht="33" customHeight="1" x14ac:dyDescent="0.25">
      <c r="A24" s="277" t="s">
        <v>280</v>
      </c>
      <c r="B24" s="341">
        <f>AVERAGE('A1 Exploitation'!D730,'A1 Technique'!D199)</f>
        <v>0.8131500987491771</v>
      </c>
      <c r="C24" s="341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1">
        <f>AVERAGE('A2 Exploitation'!D730,'A2 Technique'!D199)</f>
        <v>0.90827482286557015</v>
      </c>
      <c r="C25" s="341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1" t="e">
        <f>AVERAGE('A3 Exploitation'!D730,'A3 Technique'!D199)</f>
        <v>#DIV/0!</v>
      </c>
      <c r="C26" s="341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1" t="e">
        <f>AVERAGE('A4 Exploitation'!D730,'A4 Technique'!D199)</f>
        <v>#DIV/0!</v>
      </c>
      <c r="C27" s="341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1"/>
      <c r="C28" s="341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1"/>
      <c r="C29" s="341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2" t="s">
        <v>286</v>
      </c>
      <c r="C33" s="342"/>
      <c r="D33" s="31"/>
      <c r="E33" s="31"/>
      <c r="F33" s="31"/>
      <c r="G33" s="31"/>
      <c r="H33" s="31"/>
      <c r="I33" s="31"/>
      <c r="J33" t="str">
        <f>D18</f>
        <v>MORNAGUIA</v>
      </c>
    </row>
    <row r="34" spans="1:10" ht="33" customHeight="1" x14ac:dyDescent="0.25">
      <c r="A34" s="277" t="s">
        <v>280</v>
      </c>
      <c r="B34" s="341">
        <f>'A1 Exploitation'!D730</f>
        <v>0.8354838709677419</v>
      </c>
      <c r="C34" s="341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1">
        <f>'A2 Exploitation'!D730</f>
        <v>0.90213523131672602</v>
      </c>
      <c r="C35" s="341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1">
        <f>'A3 Exploitation'!D730</f>
        <v>0.875</v>
      </c>
      <c r="C36" s="341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1" t="e">
        <f>'A4 Exploitation'!D730</f>
        <v>#DIV/0!</v>
      </c>
      <c r="C37" s="341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1"/>
      <c r="C38" s="341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1"/>
      <c r="C39" s="341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5" t="s">
        <v>287</v>
      </c>
      <c r="C42" s="345"/>
      <c r="D42" s="31"/>
      <c r="E42" s="31"/>
      <c r="F42" s="31"/>
      <c r="G42" s="31"/>
      <c r="H42" s="31"/>
      <c r="I42" s="31"/>
      <c r="J42" t="str">
        <f>D18</f>
        <v>MORNAGUIA</v>
      </c>
    </row>
    <row r="43" spans="1:10" ht="33" customHeight="1" x14ac:dyDescent="0.25">
      <c r="A43" s="277" t="s">
        <v>280</v>
      </c>
      <c r="B43" s="341">
        <f>AVERAGE('A1 Exploitation'!D728, 'A1 Technique'!D197)</f>
        <v>0.6363363636363637</v>
      </c>
      <c r="C43" s="341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1">
        <f>AVERAGE('A2 Exploitation'!D728, 'A2 Technique'!D197)</f>
        <v>0.64814814814814814</v>
      </c>
      <c r="C44" s="341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1">
        <f>AVERAGE('A3 Exploitation'!D728, 'A3 Technique'!D197)</f>
        <v>0.47222222222222221</v>
      </c>
      <c r="C45" s="341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1" t="e">
        <f>AVERAGE('A4 Exploitation'!D728, 'A4 Technique'!D197)</f>
        <v>#DIV/0!</v>
      </c>
      <c r="C46" s="341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1"/>
      <c r="C47" s="341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1"/>
      <c r="C48" s="341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2" t="s">
        <v>288</v>
      </c>
      <c r="C51" s="342"/>
      <c r="D51" s="31"/>
      <c r="E51" s="31"/>
      <c r="F51" s="31"/>
      <c r="G51" s="31"/>
      <c r="H51" s="31"/>
      <c r="I51" s="31"/>
      <c r="J51" t="str">
        <f>D18</f>
        <v>MORNAGUIA</v>
      </c>
    </row>
    <row r="52" spans="1:10" ht="33" customHeight="1" x14ac:dyDescent="0.25">
      <c r="A52" s="277" t="s">
        <v>280</v>
      </c>
      <c r="B52" s="344">
        <f>'A1 Exploitation'!D48</f>
        <v>0.52631578947368418</v>
      </c>
      <c r="C52" s="344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4">
        <f>'A2 Exploitation'!D48</f>
        <v>1</v>
      </c>
      <c r="C53" s="344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4">
        <f>'A3 Exploitation'!D48</f>
        <v>1</v>
      </c>
      <c r="C54" s="344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4" t="e">
        <f>'A4 Exploitation'!D48</f>
        <v>#DIV/0!</v>
      </c>
      <c r="C55" s="344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4"/>
      <c r="C56" s="344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4"/>
      <c r="C57" s="344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2" t="s">
        <v>289</v>
      </c>
      <c r="C60" s="342"/>
      <c r="D60" s="31"/>
      <c r="E60" s="31"/>
      <c r="F60" s="31"/>
      <c r="G60" s="31"/>
      <c r="H60" s="31"/>
      <c r="I60" s="31"/>
      <c r="J60" t="str">
        <f>D18</f>
        <v>MORNAGUIA</v>
      </c>
    </row>
    <row r="61" spans="1:10" ht="33" customHeight="1" x14ac:dyDescent="0.25">
      <c r="A61" s="277" t="s">
        <v>280</v>
      </c>
      <c r="B61" s="341" t="e">
        <f>'A1 Exploitation'!D131</f>
        <v>#DIV/0!</v>
      </c>
      <c r="C61" s="341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1" t="e">
        <f>'A2 Exploitation'!D131</f>
        <v>#DIV/0!</v>
      </c>
      <c r="C62" s="341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1" t="e">
        <f>'A3 Exploitation'!D131</f>
        <v>#DIV/0!</v>
      </c>
      <c r="C63" s="341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1" t="e">
        <f>'A4 Exploitation'!D131</f>
        <v>#DIV/0!</v>
      </c>
      <c r="C64" s="341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1"/>
      <c r="C65" s="341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1"/>
      <c r="C66" s="341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2" t="s">
        <v>464</v>
      </c>
      <c r="C69" s="342"/>
      <c r="D69" s="31"/>
      <c r="E69" s="31"/>
      <c r="F69" s="31"/>
      <c r="G69" s="31"/>
      <c r="H69" s="31"/>
      <c r="I69" s="31"/>
      <c r="J69" t="str">
        <f>D18</f>
        <v>MORNAGUIA</v>
      </c>
    </row>
    <row r="70" spans="1:10" ht="33" customHeight="1" x14ac:dyDescent="0.25">
      <c r="A70" s="277" t="s">
        <v>280</v>
      </c>
      <c r="B70" s="341">
        <f>'A1 Exploitation'!D187</f>
        <v>0.91025641025641024</v>
      </c>
      <c r="C70" s="341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1">
        <f>'A2 Exploitation'!D187</f>
        <v>1</v>
      </c>
      <c r="C71" s="341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1" t="e">
        <f>'A3 Exploitation'!D187</f>
        <v>#DIV/0!</v>
      </c>
      <c r="C72" s="341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1" t="e">
        <f>'A4 Exploitation'!D187</f>
        <v>#DIV/0!</v>
      </c>
      <c r="C73" s="341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1"/>
      <c r="C74" s="341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1"/>
      <c r="C75" s="341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2" t="s">
        <v>465</v>
      </c>
      <c r="C78" s="342"/>
      <c r="D78" s="31"/>
      <c r="E78" s="31"/>
      <c r="F78" s="31"/>
      <c r="G78" s="31"/>
      <c r="H78" s="31"/>
      <c r="I78" s="31"/>
      <c r="J78" t="str">
        <f>D18</f>
        <v>MORNAGUIA</v>
      </c>
    </row>
    <row r="79" spans="1:10" ht="33" customHeight="1" x14ac:dyDescent="0.25">
      <c r="A79" s="277" t="s">
        <v>280</v>
      </c>
      <c r="B79" s="341">
        <f>'A1 Exploitation'!D249</f>
        <v>0.625</v>
      </c>
      <c r="C79" s="341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1">
        <f>'A2 Exploitation'!D249</f>
        <v>0.82499999999999996</v>
      </c>
      <c r="C80" s="341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1" t="e">
        <f>'A3 Exploitation'!D249</f>
        <v>#DIV/0!</v>
      </c>
      <c r="C81" s="341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1" t="e">
        <f>'A4 Exploitation'!D249</f>
        <v>#DIV/0!</v>
      </c>
      <c r="C82" s="341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1"/>
      <c r="C83" s="341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1"/>
      <c r="C84" s="341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2" t="s">
        <v>466</v>
      </c>
      <c r="C87" s="342"/>
      <c r="D87" s="31"/>
      <c r="E87" s="31"/>
      <c r="F87" s="31"/>
      <c r="G87" s="31"/>
      <c r="H87" s="31"/>
      <c r="I87" s="31"/>
      <c r="J87" t="str">
        <f>D18</f>
        <v>MORNAGUIA</v>
      </c>
    </row>
    <row r="88" spans="1:10" ht="33" customHeight="1" x14ac:dyDescent="0.25">
      <c r="A88" s="277" t="s">
        <v>280</v>
      </c>
      <c r="B88" s="341">
        <f>'A1 Exploitation'!D304</f>
        <v>0.67105263157894735</v>
      </c>
      <c r="C88" s="341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1">
        <f>'A2 Exploitation'!D304</f>
        <v>0.77631578947368418</v>
      </c>
      <c r="C89" s="341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1">
        <f>'A3 Exploitation'!D304</f>
        <v>0.5</v>
      </c>
      <c r="C90" s="341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1" t="e">
        <f>'A4 Exploitation'!D304</f>
        <v>#DIV/0!</v>
      </c>
      <c r="C91" s="341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1"/>
      <c r="C92" s="341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1"/>
      <c r="C93" s="341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2" t="s">
        <v>467</v>
      </c>
      <c r="C96" s="342"/>
      <c r="D96" s="31"/>
      <c r="E96" s="31"/>
      <c r="F96" s="31"/>
      <c r="G96" s="31"/>
      <c r="H96" s="31"/>
      <c r="I96" s="31"/>
      <c r="J96" t="str">
        <f>D18</f>
        <v>MORNAGUIA</v>
      </c>
    </row>
    <row r="97" spans="1:10" ht="33" customHeight="1" x14ac:dyDescent="0.25">
      <c r="A97" s="277" t="s">
        <v>280</v>
      </c>
      <c r="B97" s="341">
        <f>'A1 Exploitation'!D371</f>
        <v>0.95238095238095233</v>
      </c>
      <c r="C97" s="341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1">
        <f>'A2 Exploitation'!D371</f>
        <v>0.97560975609756095</v>
      </c>
      <c r="C98" s="341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1" t="e">
        <f>'A3 Exploitation'!D371</f>
        <v>#DIV/0!</v>
      </c>
      <c r="C99" s="341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1" t="e">
        <f>'A4 Exploitation'!D371</f>
        <v>#DIV/0!</v>
      </c>
      <c r="C100" s="341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1"/>
      <c r="C101" s="341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1"/>
      <c r="C102" s="341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2" t="s">
        <v>468</v>
      </c>
      <c r="C105" s="342"/>
      <c r="D105" s="31"/>
      <c r="E105" s="31"/>
      <c r="F105" s="31"/>
      <c r="G105" s="31"/>
      <c r="H105" s="31"/>
      <c r="I105" s="31"/>
      <c r="J105" t="str">
        <f>D18</f>
        <v>MORNAGUIA</v>
      </c>
    </row>
    <row r="106" spans="1:10" ht="33" customHeight="1" x14ac:dyDescent="0.25">
      <c r="A106" s="277" t="s">
        <v>280</v>
      </c>
      <c r="B106" s="341" t="e">
        <f>'A1 Exploitation'!D429</f>
        <v>#DIV/0!</v>
      </c>
      <c r="C106" s="341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1" t="e">
        <f>'A2 Exploitation'!D429</f>
        <v>#DIV/0!</v>
      </c>
      <c r="C107" s="341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1" t="e">
        <f>'A3 Exploitation'!D429</f>
        <v>#DIV/0!</v>
      </c>
      <c r="C108" s="341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1" t="e">
        <f>'A4 Exploitation'!D429</f>
        <v>#DIV/0!</v>
      </c>
      <c r="C109" s="341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1"/>
      <c r="C110" s="341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1"/>
      <c r="C111" s="341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2" t="s">
        <v>469</v>
      </c>
      <c r="C114" s="342"/>
      <c r="D114" s="31"/>
      <c r="E114" s="31"/>
      <c r="F114" s="31"/>
      <c r="G114" s="31"/>
      <c r="H114" s="31"/>
      <c r="I114" s="31"/>
      <c r="J114" t="str">
        <f>D18</f>
        <v>MORNAGUIA</v>
      </c>
    </row>
    <row r="115" spans="1:10" ht="33" customHeight="1" x14ac:dyDescent="0.25">
      <c r="A115" s="277" t="s">
        <v>280</v>
      </c>
      <c r="B115" s="341">
        <f>'A1 Exploitation'!D476</f>
        <v>0.8928571428571429</v>
      </c>
      <c r="C115" s="341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1">
        <f>'A2 Exploitation'!D476</f>
        <v>0.7068965517241379</v>
      </c>
      <c r="C116" s="341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1">
        <f>'A3 Exploitation'!D476</f>
        <v>1</v>
      </c>
      <c r="C117" s="341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1" t="e">
        <f>'A4 Exploitation'!D476</f>
        <v>#DIV/0!</v>
      </c>
      <c r="C118" s="341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1"/>
      <c r="C119" s="341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1"/>
      <c r="C120" s="341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2" t="s">
        <v>470</v>
      </c>
      <c r="C123" s="342"/>
      <c r="D123" s="31"/>
      <c r="E123" s="31"/>
      <c r="F123" s="31"/>
      <c r="G123" s="31"/>
      <c r="H123" s="31"/>
      <c r="I123" s="31"/>
      <c r="J123" t="str">
        <f>D18</f>
        <v>MORNAGUIA</v>
      </c>
    </row>
    <row r="124" spans="1:10" ht="33" customHeight="1" x14ac:dyDescent="0.25">
      <c r="A124" s="277" t="s">
        <v>280</v>
      </c>
      <c r="B124" s="341" t="e">
        <f>'A1 Exploitation'!D527</f>
        <v>#DIV/0!</v>
      </c>
      <c r="C124" s="341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1" t="e">
        <f>'A2 Exploitation'!D527</f>
        <v>#DIV/0!</v>
      </c>
      <c r="C125" s="341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1" t="e">
        <f>'A3 Exploitation'!D527</f>
        <v>#DIV/0!</v>
      </c>
      <c r="C126" s="341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1" t="e">
        <f>'A4 Exploitation'!D527</f>
        <v>#DIV/0!</v>
      </c>
      <c r="C127" s="341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1"/>
      <c r="C128" s="341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1"/>
      <c r="C129" s="341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2" t="s">
        <v>471</v>
      </c>
      <c r="C132" s="342"/>
      <c r="D132" s="31"/>
      <c r="E132" s="31"/>
      <c r="F132" s="31"/>
      <c r="G132" s="31"/>
      <c r="H132" s="31"/>
      <c r="I132" s="31"/>
      <c r="J132" t="str">
        <f>D18</f>
        <v>MORNAGUIA</v>
      </c>
    </row>
    <row r="133" spans="1:10" ht="33" customHeight="1" x14ac:dyDescent="0.25">
      <c r="A133" s="277" t="s">
        <v>280</v>
      </c>
      <c r="B133" s="341">
        <f>'A1 Exploitation'!D570</f>
        <v>1</v>
      </c>
      <c r="C133" s="341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1" t="e">
        <f>'A2 Exploitation'!D570</f>
        <v>#DIV/0!</v>
      </c>
      <c r="C134" s="341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1" t="e">
        <f>'A3 Exploitation'!D570</f>
        <v>#DIV/0!</v>
      </c>
      <c r="C135" s="341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1" t="e">
        <f>'A4 Exploitation'!D570</f>
        <v>#DIV/0!</v>
      </c>
      <c r="C136" s="341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1"/>
      <c r="C137" s="341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1"/>
      <c r="C138" s="341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2" t="s">
        <v>290</v>
      </c>
      <c r="C141" s="342"/>
      <c r="D141" s="31"/>
      <c r="E141" s="31"/>
      <c r="F141" s="31"/>
      <c r="G141" s="31"/>
      <c r="H141" s="31"/>
      <c r="I141" s="31"/>
      <c r="J141" t="str">
        <f>D18</f>
        <v>MORNAGUIA</v>
      </c>
    </row>
    <row r="142" spans="1:10" ht="33" customHeight="1" x14ac:dyDescent="0.25">
      <c r="A142" s="277" t="s">
        <v>280</v>
      </c>
      <c r="B142" s="341">
        <f>'A1 Exploitation'!D610</f>
        <v>0.83333333333333337</v>
      </c>
      <c r="C142" s="341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1">
        <f>'A2 Exploitation'!D610</f>
        <v>1</v>
      </c>
      <c r="C143" s="341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1" t="e">
        <f>'A3 Exploitation'!D610</f>
        <v>#DIV/0!</v>
      </c>
      <c r="C144" s="341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1" t="e">
        <f>'A4 Exploitation'!D610</f>
        <v>#DIV/0!</v>
      </c>
      <c r="C145" s="341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1"/>
      <c r="C146" s="341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1"/>
      <c r="C147" s="341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2" t="s">
        <v>291</v>
      </c>
      <c r="C150" s="342"/>
      <c r="D150" s="31"/>
      <c r="E150" s="31"/>
      <c r="F150" s="31"/>
      <c r="G150" s="31"/>
      <c r="H150" s="31"/>
      <c r="I150" s="31"/>
      <c r="J150" t="str">
        <f>D18</f>
        <v>MORNAGUIA</v>
      </c>
    </row>
    <row r="151" spans="1:10" ht="33" customHeight="1" x14ac:dyDescent="0.25">
      <c r="A151" s="277" t="s">
        <v>280</v>
      </c>
      <c r="B151" s="341">
        <f>'A1 Exploitation'!D673</f>
        <v>0.98648648648648651</v>
      </c>
      <c r="C151" s="341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1">
        <f>'A2 Exploitation'!D673</f>
        <v>0.97297297297297303</v>
      </c>
      <c r="C152" s="341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1">
        <f>'A3 Exploitation'!D673</f>
        <v>1</v>
      </c>
      <c r="C153" s="341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1" t="e">
        <f>'A4 Exploitation'!D673</f>
        <v>#DIV/0!</v>
      </c>
      <c r="C154" s="341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1"/>
      <c r="C155" s="341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1"/>
      <c r="C156" s="341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3"/>
      <c r="C159" s="343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2" t="s">
        <v>472</v>
      </c>
      <c r="C160" s="342"/>
      <c r="D160" s="31"/>
      <c r="E160" s="31"/>
      <c r="F160" s="31"/>
      <c r="G160" s="31"/>
      <c r="H160" s="31"/>
      <c r="I160" s="31"/>
      <c r="J160" t="str">
        <f>D18</f>
        <v>MORNAGUIA</v>
      </c>
    </row>
    <row r="161" spans="1:10" ht="33" customHeight="1" x14ac:dyDescent="0.25">
      <c r="A161" s="277" t="s">
        <v>280</v>
      </c>
      <c r="B161" s="341">
        <f>'A1 Exploitation'!D702</f>
        <v>0.9</v>
      </c>
      <c r="C161" s="341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1">
        <f>'A2 Exploitation'!D702</f>
        <v>0.875</v>
      </c>
      <c r="C162" s="341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1" t="e">
        <f>'A3 Exploitation'!D702</f>
        <v>#DIV/0!</v>
      </c>
      <c r="C163" s="341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1" t="e">
        <f>'A4 Exploitation'!D702</f>
        <v>#DIV/0!</v>
      </c>
      <c r="C164" s="341"/>
    </row>
    <row r="165" spans="1:10" ht="33" customHeight="1" x14ac:dyDescent="0.25">
      <c r="A165" s="276" t="s">
        <v>284</v>
      </c>
      <c r="B165" s="341"/>
      <c r="C165" s="341"/>
    </row>
    <row r="166" spans="1:10" ht="18" x14ac:dyDescent="0.25">
      <c r="A166" s="276" t="s">
        <v>285</v>
      </c>
      <c r="B166" s="341"/>
      <c r="C166" s="341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2" t="s">
        <v>473</v>
      </c>
      <c r="C169" s="342"/>
      <c r="J169" t="str">
        <f>D18</f>
        <v>MORNAGUIA</v>
      </c>
    </row>
    <row r="170" spans="1:10" ht="33" customHeight="1" x14ac:dyDescent="0.25">
      <c r="A170" s="277" t="s">
        <v>280</v>
      </c>
      <c r="B170" s="341">
        <f>'A1 Exploitation'!D726</f>
        <v>0.9375</v>
      </c>
      <c r="C170" s="341"/>
    </row>
    <row r="171" spans="1:10" ht="33" customHeight="1" x14ac:dyDescent="0.25">
      <c r="A171" s="276" t="s">
        <v>281</v>
      </c>
      <c r="B171" s="341">
        <f>'A2 Exploitation'!D726</f>
        <v>1</v>
      </c>
      <c r="C171" s="341"/>
    </row>
    <row r="172" spans="1:10" ht="33" customHeight="1" x14ac:dyDescent="0.25">
      <c r="A172" s="277" t="s">
        <v>282</v>
      </c>
      <c r="B172" s="341" t="e">
        <f>'A3 Exploitation'!D726</f>
        <v>#DIV/0!</v>
      </c>
      <c r="C172" s="341"/>
    </row>
    <row r="173" spans="1:10" ht="33" customHeight="1" x14ac:dyDescent="0.25">
      <c r="A173" s="277" t="s">
        <v>283</v>
      </c>
      <c r="B173" s="341" t="e">
        <f>'A4 Exploitation'!D726</f>
        <v>#DIV/0!</v>
      </c>
      <c r="C173" s="341"/>
    </row>
    <row r="174" spans="1:10" ht="33" customHeight="1" x14ac:dyDescent="0.25">
      <c r="A174" s="276" t="s">
        <v>284</v>
      </c>
      <c r="B174" s="341"/>
      <c r="C174" s="341"/>
    </row>
    <row r="175" spans="1:10" ht="18" x14ac:dyDescent="0.25">
      <c r="A175" s="276" t="s">
        <v>285</v>
      </c>
      <c r="B175" s="341"/>
      <c r="C175" s="341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2" t="s">
        <v>292</v>
      </c>
      <c r="C178" s="342"/>
      <c r="J178" t="str">
        <f>D18</f>
        <v>MORNAGUIA</v>
      </c>
    </row>
    <row r="179" spans="1:10" ht="33" customHeight="1" x14ac:dyDescent="0.25">
      <c r="A179" s="277" t="s">
        <v>280</v>
      </c>
      <c r="B179" s="341">
        <f>'A1 Technique'!D199</f>
        <v>0.79081632653061229</v>
      </c>
      <c r="C179" s="341"/>
    </row>
    <row r="180" spans="1:10" ht="33" customHeight="1" x14ac:dyDescent="0.25">
      <c r="A180" s="276" t="s">
        <v>281</v>
      </c>
      <c r="B180" s="341">
        <f>'A2 Technique'!D199</f>
        <v>0.9144144144144144</v>
      </c>
      <c r="C180" s="341"/>
    </row>
    <row r="181" spans="1:10" ht="33" customHeight="1" x14ac:dyDescent="0.25">
      <c r="A181" s="277" t="s">
        <v>282</v>
      </c>
      <c r="B181" s="341" t="e">
        <f>'A3 Technique'!D199</f>
        <v>#DIV/0!</v>
      </c>
      <c r="C181" s="341"/>
    </row>
    <row r="182" spans="1:10" ht="33" customHeight="1" x14ac:dyDescent="0.25">
      <c r="A182" s="277" t="s">
        <v>283</v>
      </c>
      <c r="B182" s="341" t="e">
        <f>'A4 Technique'!D199</f>
        <v>#DIV/0!</v>
      </c>
      <c r="C182" s="341"/>
    </row>
    <row r="183" spans="1:10" ht="33" customHeight="1" x14ac:dyDescent="0.25">
      <c r="A183" s="276" t="s">
        <v>284</v>
      </c>
      <c r="B183" s="341"/>
      <c r="C183" s="341"/>
    </row>
    <row r="184" spans="1:10" ht="18" x14ac:dyDescent="0.25">
      <c r="A184" s="276" t="s">
        <v>285</v>
      </c>
      <c r="B184" s="341"/>
      <c r="C184" s="341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8" sqref="A8:F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9"/>
      <c r="E1" s="419"/>
      <c r="F1" s="419"/>
      <c r="G1" s="419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0" t="s">
        <v>151</v>
      </c>
      <c r="B7" s="420"/>
      <c r="C7" s="420"/>
      <c r="D7" s="420"/>
      <c r="E7" s="420"/>
      <c r="F7" s="420"/>
      <c r="G7" s="82"/>
    </row>
    <row r="8" spans="1:7" ht="22.5" x14ac:dyDescent="0.45">
      <c r="A8" s="421" t="str">
        <f>'Page de garde'!D18</f>
        <v>MORNAGUIA</v>
      </c>
      <c r="B8" s="421"/>
      <c r="C8" s="421"/>
      <c r="D8" s="421"/>
      <c r="E8" s="421"/>
      <c r="F8" s="421"/>
      <c r="G8" s="82"/>
    </row>
    <row r="9" spans="1:7" ht="22.5" x14ac:dyDescent="0.45">
      <c r="A9" s="278" t="s">
        <v>39</v>
      </c>
      <c r="B9" s="422" t="s">
        <v>476</v>
      </c>
      <c r="C9" s="422"/>
      <c r="D9" s="422"/>
      <c r="E9" s="422"/>
      <c r="F9" s="422"/>
      <c r="G9" s="82"/>
    </row>
    <row r="10" spans="1:7" ht="22.5" x14ac:dyDescent="0.45">
      <c r="A10" s="279" t="s">
        <v>41</v>
      </c>
      <c r="B10" s="423" t="s">
        <v>477</v>
      </c>
      <c r="C10" s="423"/>
      <c r="D10" s="423"/>
      <c r="E10" s="423"/>
      <c r="F10" s="423"/>
      <c r="G10" s="82"/>
    </row>
    <row r="11" spans="1:7" ht="22.5" x14ac:dyDescent="0.45">
      <c r="A11" s="278" t="s">
        <v>40</v>
      </c>
      <c r="B11" s="418">
        <v>43588</v>
      </c>
      <c r="C11" s="418"/>
      <c r="D11" s="418"/>
      <c r="E11" s="418"/>
      <c r="F11" s="418"/>
      <c r="G11" s="82"/>
    </row>
    <row r="12" spans="1:7" ht="22.5" x14ac:dyDescent="0.45">
      <c r="A12" s="278" t="s">
        <v>200</v>
      </c>
      <c r="B12" s="424">
        <f>D730</f>
        <v>0.8354838709677419</v>
      </c>
      <c r="C12" s="424"/>
      <c r="D12" s="424"/>
      <c r="E12" s="424"/>
      <c r="F12" s="424"/>
      <c r="G12" s="82"/>
    </row>
    <row r="13" spans="1:7" ht="22.5" x14ac:dyDescent="0.45">
      <c r="A13" s="81"/>
      <c r="B13" s="79"/>
      <c r="C13" s="79"/>
      <c r="D13" s="419"/>
      <c r="E13" s="419"/>
      <c r="F13" s="419"/>
      <c r="G13" s="419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43588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0" t="s">
        <v>28</v>
      </c>
      <c r="B17" s="361" t="s">
        <v>29</v>
      </c>
      <c r="C17" s="361"/>
      <c r="D17" s="361" t="s">
        <v>42</v>
      </c>
      <c r="E17" s="362" t="s">
        <v>266</v>
      </c>
      <c r="F17" s="362" t="s">
        <v>299</v>
      </c>
      <c r="G17" s="83"/>
    </row>
    <row r="18" spans="1:8" ht="16.5" customHeight="1" x14ac:dyDescent="0.4">
      <c r="A18" s="360"/>
      <c r="B18" s="283" t="s">
        <v>32</v>
      </c>
      <c r="C18" s="283" t="s">
        <v>31</v>
      </c>
      <c r="D18" s="361"/>
      <c r="E18" s="362"/>
      <c r="F18" s="362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168" x14ac:dyDescent="0.4">
      <c r="A34" s="97" t="s">
        <v>432</v>
      </c>
      <c r="B34" s="89">
        <v>0</v>
      </c>
      <c r="C34" s="98">
        <f>IF(B34=0, -5, "0")</f>
        <v>-5</v>
      </c>
      <c r="D34" s="96" t="s">
        <v>535</v>
      </c>
      <c r="E34" s="90" t="s">
        <v>536</v>
      </c>
      <c r="F34" s="90" t="s">
        <v>297</v>
      </c>
      <c r="G34" s="83"/>
    </row>
    <row r="35" spans="1:7" ht="189" x14ac:dyDescent="0.4">
      <c r="A35" s="97" t="s">
        <v>400</v>
      </c>
      <c r="B35" s="89">
        <v>0</v>
      </c>
      <c r="C35" s="98">
        <f>IF(B35=0, -5, "0")</f>
        <v>-5</v>
      </c>
      <c r="D35" s="90" t="s">
        <v>478</v>
      </c>
      <c r="E35" s="90" t="s">
        <v>537</v>
      </c>
      <c r="F35" s="90" t="s">
        <v>297</v>
      </c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2</v>
      </c>
      <c r="C43" s="89"/>
      <c r="D43" s="271">
        <v>1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12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0.4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0.52631578947368418</v>
      </c>
      <c r="E48" s="79"/>
      <c r="F48" s="83"/>
      <c r="G48" s="83"/>
    </row>
    <row r="49" spans="1:7" ht="21" x14ac:dyDescent="0.3">
      <c r="A49" s="351"/>
      <c r="B49" s="351"/>
      <c r="C49" s="351"/>
      <c r="D49" s="351"/>
      <c r="E49" s="351"/>
      <c r="F49" s="351"/>
      <c r="G49" s="351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43588</v>
      </c>
      <c r="B51" s="83"/>
      <c r="C51" s="83"/>
      <c r="D51" s="83"/>
      <c r="E51" s="79"/>
      <c r="F51" s="83"/>
      <c r="G51" s="83"/>
    </row>
    <row r="52" spans="1:7" ht="21" x14ac:dyDescent="0.4">
      <c r="A52" s="360" t="s">
        <v>28</v>
      </c>
      <c r="B52" s="361" t="s">
        <v>29</v>
      </c>
      <c r="C52" s="361"/>
      <c r="D52" s="361" t="s">
        <v>42</v>
      </c>
      <c r="E52" s="362" t="s">
        <v>266</v>
      </c>
      <c r="F52" s="362" t="s">
        <v>301</v>
      </c>
      <c r="G52" s="83"/>
    </row>
    <row r="53" spans="1:7" ht="21" x14ac:dyDescent="0.4">
      <c r="A53" s="360"/>
      <c r="B53" s="283" t="s">
        <v>32</v>
      </c>
      <c r="C53" s="283" t="s">
        <v>31</v>
      </c>
      <c r="D53" s="361"/>
      <c r="E53" s="362"/>
      <c r="F53" s="362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9"/>
      <c r="B64" s="350"/>
      <c r="C64" s="350"/>
      <c r="D64" s="350"/>
      <c r="E64" s="350"/>
      <c r="F64" s="350"/>
      <c r="G64" s="350"/>
    </row>
    <row r="65" spans="1:7" ht="43.5" customHeight="1" x14ac:dyDescent="0.4">
      <c r="A65" s="429" t="s">
        <v>350</v>
      </c>
      <c r="B65" s="429"/>
      <c r="C65" s="429"/>
      <c r="D65" s="429"/>
      <c r="E65" s="429"/>
      <c r="F65" s="42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8"/>
      <c r="B83" s="358"/>
      <c r="C83" s="358"/>
      <c r="D83" s="358"/>
      <c r="E83" s="358"/>
      <c r="F83" s="358"/>
      <c r="G83" s="358"/>
    </row>
    <row r="84" spans="1:7" ht="45" customHeight="1" x14ac:dyDescent="0.45">
      <c r="A84" s="430" t="s">
        <v>351</v>
      </c>
      <c r="B84" s="430"/>
      <c r="C84" s="430"/>
      <c r="D84" s="430"/>
      <c r="E84" s="430"/>
      <c r="F84" s="43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4"/>
      <c r="B103" s="352"/>
      <c r="C103" s="352"/>
      <c r="D103" s="352"/>
      <c r="E103" s="352"/>
      <c r="F103" s="359"/>
      <c r="G103" s="83"/>
    </row>
    <row r="104" spans="1:7" ht="46.5" customHeight="1" x14ac:dyDescent="0.4">
      <c r="A104" s="429" t="s">
        <v>352</v>
      </c>
      <c r="B104" s="429"/>
      <c r="C104" s="429"/>
      <c r="D104" s="429"/>
      <c r="E104" s="429"/>
      <c r="F104" s="42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4"/>
      <c r="B111" s="352"/>
      <c r="C111" s="352"/>
      <c r="D111" s="352"/>
      <c r="E111" s="352"/>
      <c r="F111" s="359"/>
      <c r="G111" s="83"/>
    </row>
    <row r="112" spans="1:7" ht="39.75" customHeight="1" x14ac:dyDescent="0.4">
      <c r="A112" s="429" t="s">
        <v>390</v>
      </c>
      <c r="B112" s="429"/>
      <c r="C112" s="429"/>
      <c r="D112" s="429"/>
      <c r="E112" s="429"/>
      <c r="F112" s="42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2"/>
      <c r="B120" s="352"/>
      <c r="C120" s="352"/>
      <c r="D120" s="352"/>
      <c r="E120" s="352"/>
      <c r="F120" s="352"/>
      <c r="G120" s="83"/>
    </row>
    <row r="121" spans="1:7" ht="22.5" x14ac:dyDescent="0.4">
      <c r="A121" s="429" t="s">
        <v>310</v>
      </c>
      <c r="B121" s="429"/>
      <c r="C121" s="429"/>
      <c r="D121" s="429"/>
      <c r="E121" s="429"/>
      <c r="F121" s="42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3"/>
      <c r="B132" s="353"/>
      <c r="C132" s="353"/>
      <c r="D132" s="353"/>
      <c r="E132" s="353"/>
      <c r="F132" s="353"/>
      <c r="G132" s="83"/>
    </row>
    <row r="133" spans="1:16384" ht="22.5" customHeight="1" x14ac:dyDescent="0.4">
      <c r="A133" s="431" t="s">
        <v>424</v>
      </c>
      <c r="B133" s="431"/>
      <c r="C133" s="431"/>
      <c r="D133" s="431"/>
      <c r="E133" s="431"/>
      <c r="F133" s="431"/>
      <c r="G133" s="83"/>
    </row>
    <row r="134" spans="1:16384" ht="22.5" customHeight="1" x14ac:dyDescent="0.4">
      <c r="A134" s="432"/>
      <c r="B134" s="432"/>
      <c r="C134" s="432"/>
      <c r="D134" s="432"/>
      <c r="E134" s="432"/>
      <c r="F134" s="432"/>
      <c r="G134" s="83"/>
    </row>
    <row r="135" spans="1:16384" s="216" customFormat="1" ht="22.5" customHeight="1" x14ac:dyDescent="0.25">
      <c r="A135" s="360" t="s">
        <v>28</v>
      </c>
      <c r="B135" s="361" t="s">
        <v>29</v>
      </c>
      <c r="C135" s="361"/>
      <c r="D135" s="361" t="s">
        <v>42</v>
      </c>
      <c r="E135" s="362" t="s">
        <v>266</v>
      </c>
      <c r="F135" s="362" t="s">
        <v>301</v>
      </c>
    </row>
    <row r="136" spans="1:16384" s="216" customFormat="1" ht="22.5" customHeight="1" x14ac:dyDescent="0.25">
      <c r="A136" s="360"/>
      <c r="B136" s="283" t="s">
        <v>32</v>
      </c>
      <c r="C136" s="283" t="s">
        <v>31</v>
      </c>
      <c r="D136" s="361"/>
      <c r="E136" s="362"/>
      <c r="F136" s="362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3" t="s">
        <v>461</v>
      </c>
      <c r="B139" s="433"/>
      <c r="C139" s="433"/>
      <c r="D139" s="433"/>
      <c r="E139" s="433"/>
      <c r="F139" s="433"/>
      <c r="G139" s="83"/>
    </row>
    <row r="140" spans="1:16384" ht="22.5" x14ac:dyDescent="0.45">
      <c r="A140" s="232" t="s">
        <v>50</v>
      </c>
      <c r="B140" s="89">
        <v>2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>
        <v>2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>
        <v>2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>
        <v>2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>
        <v>2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>
        <v>2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1" t="s">
        <v>349</v>
      </c>
      <c r="B147" s="391"/>
      <c r="C147" s="391"/>
      <c r="D147" s="391"/>
      <c r="E147" s="391"/>
      <c r="F147" s="391"/>
      <c r="G147" s="83"/>
    </row>
    <row r="148" spans="1:7" ht="21" x14ac:dyDescent="0.4">
      <c r="A148" s="125" t="s">
        <v>333</v>
      </c>
      <c r="B148" s="211">
        <v>2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>
        <v>2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>
        <v>2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>
        <v>2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>
        <v>2</v>
      </c>
      <c r="C152" s="92"/>
      <c r="D152" s="92"/>
      <c r="E152" s="92"/>
      <c r="F152" s="178"/>
      <c r="G152" s="83"/>
    </row>
    <row r="153" spans="1:7" ht="108" customHeight="1" x14ac:dyDescent="0.4">
      <c r="A153" s="196" t="s">
        <v>311</v>
      </c>
      <c r="B153" s="211">
        <v>1</v>
      </c>
      <c r="C153" s="116" t="str">
        <f>IF(B153=0, -5, "0")</f>
        <v>0</v>
      </c>
      <c r="D153" s="92" t="s">
        <v>538</v>
      </c>
      <c r="E153" s="92" t="s">
        <v>539</v>
      </c>
      <c r="F153" s="178" t="s">
        <v>297</v>
      </c>
      <c r="G153" s="83"/>
    </row>
    <row r="154" spans="1:7" ht="84" x14ac:dyDescent="0.4">
      <c r="A154" s="92" t="s">
        <v>337</v>
      </c>
      <c r="B154" s="211">
        <v>1</v>
      </c>
      <c r="C154" s="92"/>
      <c r="D154" s="92" t="s">
        <v>540</v>
      </c>
      <c r="E154" s="92" t="s">
        <v>479</v>
      </c>
      <c r="F154" s="178" t="s">
        <v>297</v>
      </c>
      <c r="G154" s="83"/>
    </row>
    <row r="155" spans="1:7" ht="189" x14ac:dyDescent="0.4">
      <c r="A155" s="189" t="s">
        <v>370</v>
      </c>
      <c r="B155" s="211">
        <v>1</v>
      </c>
      <c r="C155" s="99" t="str">
        <f>IF(B155=0, -10, "0")</f>
        <v>0</v>
      </c>
      <c r="D155" s="88" t="s">
        <v>541</v>
      </c>
      <c r="E155" s="88" t="s">
        <v>542</v>
      </c>
      <c r="F155" s="178" t="s">
        <v>297</v>
      </c>
      <c r="G155" s="83"/>
    </row>
    <row r="156" spans="1:7" ht="21" x14ac:dyDescent="0.4">
      <c r="A156" s="92" t="s">
        <v>117</v>
      </c>
      <c r="B156" s="211">
        <v>2</v>
      </c>
      <c r="C156" s="88"/>
      <c r="D156" s="42"/>
      <c r="E156" s="42"/>
      <c r="F156" s="178"/>
      <c r="G156" s="83"/>
    </row>
    <row r="157" spans="1:7" ht="21" x14ac:dyDescent="0.4">
      <c r="A157" s="92" t="s">
        <v>142</v>
      </c>
      <c r="B157" s="211">
        <v>2</v>
      </c>
      <c r="C157" s="88"/>
      <c r="D157" s="88"/>
      <c r="E157" s="88"/>
      <c r="F157" s="178"/>
      <c r="G157" s="83"/>
    </row>
    <row r="158" spans="1:7" ht="21" x14ac:dyDescent="0.4">
      <c r="A158" s="92" t="s">
        <v>338</v>
      </c>
      <c r="B158" s="211">
        <v>2</v>
      </c>
      <c r="C158" s="88"/>
      <c r="D158" s="88"/>
      <c r="E158" s="88"/>
      <c r="F158" s="178"/>
      <c r="G158" s="83"/>
    </row>
    <row r="159" spans="1:7" ht="42" x14ac:dyDescent="0.4">
      <c r="A159" s="193" t="s">
        <v>353</v>
      </c>
      <c r="B159" s="211">
        <v>2</v>
      </c>
      <c r="C159" s="98" t="str">
        <f>IF(B159=0, -2, "0")</f>
        <v>0</v>
      </c>
      <c r="D159" s="88"/>
      <c r="E159" s="88"/>
      <c r="F159" s="178"/>
      <c r="G159" s="83"/>
    </row>
    <row r="160" spans="1:7" ht="21" x14ac:dyDescent="0.4">
      <c r="A160" s="193" t="s">
        <v>63</v>
      </c>
      <c r="B160" s="211">
        <v>2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>
        <v>2</v>
      </c>
      <c r="C161" s="98" t="str">
        <f>IF(B161=0, -2, "0")</f>
        <v>0</v>
      </c>
      <c r="D161" s="92"/>
      <c r="E161" s="92"/>
      <c r="F161" s="178"/>
      <c r="G161" s="83"/>
    </row>
    <row r="162" spans="1:7" ht="42" x14ac:dyDescent="0.4">
      <c r="A162" s="88" t="s">
        <v>402</v>
      </c>
      <c r="B162" s="211">
        <v>1</v>
      </c>
      <c r="C162" s="141"/>
      <c r="D162" s="92" t="s">
        <v>482</v>
      </c>
      <c r="E162" s="92" t="s">
        <v>483</v>
      </c>
      <c r="F162" s="178"/>
      <c r="G162" s="83"/>
    </row>
    <row r="163" spans="1:7" ht="42" x14ac:dyDescent="0.4">
      <c r="A163" s="92" t="s">
        <v>340</v>
      </c>
      <c r="B163" s="211">
        <v>2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>
        <v>2</v>
      </c>
      <c r="C164" s="92"/>
      <c r="D164" s="92"/>
      <c r="E164" s="92"/>
      <c r="F164" s="178"/>
      <c r="G164" s="83"/>
    </row>
    <row r="165" spans="1:7" ht="21" x14ac:dyDescent="0.4">
      <c r="A165" s="354"/>
      <c r="B165" s="352"/>
      <c r="C165" s="352"/>
      <c r="D165" s="352"/>
      <c r="E165" s="352"/>
      <c r="F165" s="352"/>
      <c r="G165" s="83"/>
    </row>
    <row r="166" spans="1:7" ht="32.25" customHeight="1" x14ac:dyDescent="0.4">
      <c r="A166" s="433" t="s">
        <v>462</v>
      </c>
      <c r="B166" s="433"/>
      <c r="C166" s="433"/>
      <c r="D166" s="433"/>
      <c r="E166" s="433"/>
      <c r="F166" s="433"/>
      <c r="G166" s="83"/>
    </row>
    <row r="167" spans="1:7" ht="63" x14ac:dyDescent="0.4">
      <c r="A167" s="268" t="s">
        <v>315</v>
      </c>
      <c r="B167" s="89">
        <v>2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>
        <v>2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>
        <v>2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>
        <v>2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>
        <v>2</v>
      </c>
      <c r="C171" s="99" t="str">
        <f>IF(B171=0, -10, "0")</f>
        <v>0</v>
      </c>
      <c r="D171" s="92"/>
      <c r="E171" s="91"/>
      <c r="F171" s="178"/>
      <c r="G171" s="83"/>
    </row>
    <row r="172" spans="1:7" ht="105" x14ac:dyDescent="0.4">
      <c r="A172" s="92" t="s">
        <v>409</v>
      </c>
      <c r="B172" s="89">
        <v>1</v>
      </c>
      <c r="C172" s="92"/>
      <c r="D172" s="92" t="s">
        <v>480</v>
      </c>
      <c r="E172" s="92" t="s">
        <v>481</v>
      </c>
      <c r="F172" s="178" t="s">
        <v>297</v>
      </c>
      <c r="G172" s="83"/>
    </row>
    <row r="173" spans="1:7" ht="21" x14ac:dyDescent="0.4">
      <c r="A173" s="92" t="s">
        <v>344</v>
      </c>
      <c r="B173" s="89">
        <v>2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>
        <v>2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>
        <v>2</v>
      </c>
      <c r="C175" s="92"/>
      <c r="D175" s="92"/>
      <c r="E175" s="91"/>
      <c r="F175" s="178"/>
      <c r="G175" s="83"/>
    </row>
    <row r="176" spans="1:7" ht="21" x14ac:dyDescent="0.4">
      <c r="A176" s="355"/>
      <c r="B176" s="356"/>
      <c r="C176" s="356"/>
      <c r="D176" s="356"/>
      <c r="E176" s="356"/>
      <c r="F176" s="356"/>
      <c r="G176" s="83"/>
    </row>
    <row r="177" spans="1:7" ht="32.25" customHeight="1" x14ac:dyDescent="0.4">
      <c r="A177" s="433" t="s">
        <v>310</v>
      </c>
      <c r="B177" s="433"/>
      <c r="C177" s="433"/>
      <c r="D177" s="433"/>
      <c r="E177" s="433"/>
      <c r="F177" s="433"/>
      <c r="G177" s="83"/>
    </row>
    <row r="178" spans="1:7" ht="21" x14ac:dyDescent="0.4">
      <c r="A178" s="88" t="s">
        <v>347</v>
      </c>
      <c r="B178" s="89">
        <v>2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>
        <v>2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>
        <v>2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>
        <v>2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>
        <v>2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>
        <v>2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>
        <v>0</v>
      </c>
      <c r="C185" s="88"/>
      <c r="D185" s="271">
        <v>0</v>
      </c>
      <c r="E185" s="88"/>
      <c r="F185" s="178"/>
      <c r="G185" s="83"/>
    </row>
    <row r="186" spans="1:7" ht="22.5" x14ac:dyDescent="0.4">
      <c r="A186" s="301" t="s">
        <v>438</v>
      </c>
      <c r="B186" s="392"/>
      <c r="C186" s="393"/>
      <c r="D186" s="307">
        <f>SUM(B148:C164,B178:C185,B167:C175,B140:C145)</f>
        <v>71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>
        <f>D186/(COUNT(B140:C145,B148:C164,B167:C175,B178:C185)*2)</f>
        <v>0.91025641025641024</v>
      </c>
      <c r="E187" s="79"/>
      <c r="F187" s="83"/>
      <c r="G187" s="83"/>
    </row>
    <row r="188" spans="1:7" ht="21" x14ac:dyDescent="0.4">
      <c r="A188" s="357"/>
      <c r="B188" s="357"/>
      <c r="C188" s="357"/>
      <c r="D188" s="357"/>
      <c r="E188" s="357"/>
      <c r="F188" s="357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43588</v>
      </c>
      <c r="B190" s="83"/>
      <c r="C190" s="83"/>
      <c r="D190" s="83"/>
      <c r="E190" s="79"/>
      <c r="F190" s="83"/>
      <c r="G190" s="83"/>
    </row>
    <row r="191" spans="1:7" ht="21" x14ac:dyDescent="0.4">
      <c r="A191" s="360" t="s">
        <v>28</v>
      </c>
      <c r="B191" s="361" t="s">
        <v>29</v>
      </c>
      <c r="C191" s="361"/>
      <c r="D191" s="361" t="s">
        <v>42</v>
      </c>
      <c r="E191" s="362" t="s">
        <v>266</v>
      </c>
      <c r="F191" s="362" t="s">
        <v>301</v>
      </c>
      <c r="G191" s="83"/>
    </row>
    <row r="192" spans="1:7" ht="21" x14ac:dyDescent="0.4">
      <c r="A192" s="360"/>
      <c r="B192" s="283" t="s">
        <v>32</v>
      </c>
      <c r="C192" s="283" t="s">
        <v>31</v>
      </c>
      <c r="D192" s="361"/>
      <c r="E192" s="362"/>
      <c r="F192" s="362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>
        <v>2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>
        <v>2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>
        <v>2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>
        <v>2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>
        <v>2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>
        <v>2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>
        <v>2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>
        <v>2</v>
      </c>
      <c r="C202" s="112"/>
      <c r="D202" s="90"/>
      <c r="E202" s="91"/>
      <c r="F202" s="90"/>
      <c r="G202" s="83"/>
    </row>
    <row r="203" spans="1:7" ht="21" x14ac:dyDescent="0.4">
      <c r="A203" s="388" t="s">
        <v>34</v>
      </c>
      <c r="B203" s="389"/>
      <c r="C203" s="390"/>
      <c r="D203" s="284">
        <f>SUM(B195:C202)</f>
        <v>16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>
        <f>D203/(COUNT(B195:C202)*2)</f>
        <v>1</v>
      </c>
      <c r="E204" s="79"/>
      <c r="F204" s="83"/>
      <c r="G204" s="83"/>
    </row>
    <row r="205" spans="1:7" ht="21" x14ac:dyDescent="0.4">
      <c r="A205" s="351"/>
      <c r="B205" s="351"/>
      <c r="C205" s="351"/>
      <c r="D205" s="351"/>
      <c r="E205" s="351"/>
      <c r="F205" s="351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>
        <v>2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>
        <v>2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>
        <v>2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>
        <v>2</v>
      </c>
      <c r="C210" s="89"/>
      <c r="D210" s="131"/>
      <c r="E210" s="90"/>
      <c r="F210" s="90"/>
      <c r="G210" s="83"/>
    </row>
    <row r="211" spans="1:7" ht="87.75" customHeight="1" x14ac:dyDescent="0.4">
      <c r="A211" s="194" t="s">
        <v>440</v>
      </c>
      <c r="B211" s="89">
        <v>0</v>
      </c>
      <c r="C211" s="99">
        <f>IF(B211=0, -10, "0")</f>
        <v>-10</v>
      </c>
      <c r="D211" s="131" t="s">
        <v>484</v>
      </c>
      <c r="E211" s="90" t="s">
        <v>528</v>
      </c>
      <c r="F211" s="90" t="s">
        <v>297</v>
      </c>
      <c r="G211" s="83"/>
    </row>
    <row r="212" spans="1:7" ht="21" x14ac:dyDescent="0.4">
      <c r="A212" s="88" t="s">
        <v>209</v>
      </c>
      <c r="B212" s="89">
        <v>2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>
        <v>2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>
        <v>2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>
        <v>2</v>
      </c>
      <c r="C216" s="133" t="str">
        <f>IF(B216=0, -5, "0")</f>
        <v>0</v>
      </c>
      <c r="D216" s="90"/>
      <c r="E216" s="90"/>
      <c r="F216" s="90"/>
      <c r="G216" s="83"/>
    </row>
    <row r="217" spans="1:7" ht="42" x14ac:dyDescent="0.4">
      <c r="A217" s="88" t="s">
        <v>201</v>
      </c>
      <c r="B217" s="89">
        <v>1</v>
      </c>
      <c r="C217" s="89"/>
      <c r="D217" s="90" t="s">
        <v>529</v>
      </c>
      <c r="E217" s="91" t="s">
        <v>485</v>
      </c>
      <c r="F217" s="90" t="s">
        <v>297</v>
      </c>
      <c r="G217" s="83"/>
    </row>
    <row r="218" spans="1:7" ht="42" x14ac:dyDescent="0.4">
      <c r="A218" s="115" t="s">
        <v>393</v>
      </c>
      <c r="B218" s="89">
        <v>2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>
        <v>2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>
        <v>2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>
        <v>2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>
        <v>2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>
        <v>2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>
        <v>2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>
        <v>2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 t="s">
        <v>486</v>
      </c>
      <c r="E226" s="91"/>
      <c r="F226" s="90"/>
      <c r="G226" s="83"/>
    </row>
    <row r="227" spans="1:7" ht="21" x14ac:dyDescent="0.4">
      <c r="A227" s="388" t="s">
        <v>34</v>
      </c>
      <c r="B227" s="389"/>
      <c r="C227" s="390"/>
      <c r="D227" s="288">
        <f>SUM(B207:C226)</f>
        <v>23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>
        <f>D227/(COUNT(B207:C226)*2)</f>
        <v>0.60526315789473684</v>
      </c>
      <c r="E228" s="79"/>
      <c r="F228" s="83"/>
      <c r="G228" s="83"/>
    </row>
    <row r="229" spans="1:7" ht="21" x14ac:dyDescent="0.4">
      <c r="A229" s="351"/>
      <c r="B229" s="351"/>
      <c r="C229" s="351"/>
      <c r="D229" s="351"/>
      <c r="E229" s="351"/>
      <c r="F229" s="351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>
        <v>2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>
        <v>2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>
        <v>2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>
        <v>2</v>
      </c>
      <c r="C234" s="99"/>
      <c r="D234" s="139"/>
      <c r="E234" s="90"/>
      <c r="F234" s="90"/>
      <c r="G234" s="83"/>
    </row>
    <row r="235" spans="1:7" ht="111" customHeight="1" x14ac:dyDescent="0.4">
      <c r="A235" s="132" t="s">
        <v>413</v>
      </c>
      <c r="B235" s="89">
        <v>0</v>
      </c>
      <c r="C235" s="99">
        <f>IF(B235=0, -10, IF(B235=1, -5, "0"))</f>
        <v>-10</v>
      </c>
      <c r="D235" s="130" t="s">
        <v>487</v>
      </c>
      <c r="E235" s="130" t="s">
        <v>543</v>
      </c>
      <c r="F235" s="90" t="s">
        <v>297</v>
      </c>
      <c r="G235" s="83"/>
    </row>
    <row r="236" spans="1:7" ht="20.25" customHeight="1" x14ac:dyDescent="0.45">
      <c r="A236" s="425" t="s">
        <v>310</v>
      </c>
      <c r="B236" s="426"/>
      <c r="C236" s="426"/>
      <c r="D236" s="427"/>
      <c r="E236" s="90"/>
      <c r="F236" s="90"/>
      <c r="G236" s="83"/>
    </row>
    <row r="237" spans="1:7" ht="18" customHeight="1" x14ac:dyDescent="0.4">
      <c r="A237" s="92" t="s">
        <v>328</v>
      </c>
      <c r="B237" s="89">
        <v>2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>
        <v>2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>
        <v>2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>
        <v>2</v>
      </c>
      <c r="C240" s="141"/>
      <c r="D240" s="90"/>
      <c r="E240" s="90"/>
      <c r="F240" s="90"/>
      <c r="G240" s="83"/>
    </row>
    <row r="241" spans="1:7" ht="106.5" customHeight="1" x14ac:dyDescent="0.4">
      <c r="A241" s="128" t="s">
        <v>317</v>
      </c>
      <c r="B241" s="89">
        <v>1</v>
      </c>
      <c r="C241" s="99"/>
      <c r="D241" s="90" t="s">
        <v>500</v>
      </c>
      <c r="E241" s="130" t="s">
        <v>530</v>
      </c>
      <c r="F241" s="90" t="s">
        <v>297</v>
      </c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>
        <v>2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>
        <v>2</v>
      </c>
      <c r="C244" s="113"/>
      <c r="D244" s="271">
        <v>1</v>
      </c>
      <c r="E244" s="103"/>
      <c r="F244" s="90"/>
      <c r="G244" s="83"/>
    </row>
    <row r="245" spans="1:7" ht="21" x14ac:dyDescent="0.4">
      <c r="A245" s="388" t="s">
        <v>34</v>
      </c>
      <c r="B245" s="389"/>
      <c r="C245" s="390"/>
      <c r="D245" s="284">
        <f>SUM(B231:C235,B237:C244)</f>
        <v>11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>
        <f>D245/(COUNT(B231:C235,B237:C244)*2)</f>
        <v>0.42307692307692307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50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>
        <f>D248/(COUNT(B231:C235,B195:C202,B207:C226,B237:C244)*2)</f>
        <v>0.625</v>
      </c>
      <c r="E249" s="79"/>
      <c r="F249" s="83"/>
      <c r="G249" s="83"/>
    </row>
    <row r="250" spans="1:7" ht="21" x14ac:dyDescent="0.4">
      <c r="A250" s="351"/>
      <c r="B250" s="351"/>
      <c r="C250" s="351"/>
      <c r="D250" s="351"/>
      <c r="E250" s="351"/>
      <c r="F250" s="351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43588</v>
      </c>
      <c r="B252" s="83"/>
      <c r="C252" s="83"/>
      <c r="D252" s="83"/>
      <c r="E252" s="79"/>
      <c r="F252" s="83"/>
      <c r="G252" s="83"/>
    </row>
    <row r="253" spans="1:7" ht="21" x14ac:dyDescent="0.4">
      <c r="A253" s="360" t="s">
        <v>28</v>
      </c>
      <c r="B253" s="361" t="s">
        <v>29</v>
      </c>
      <c r="C253" s="361"/>
      <c r="D253" s="361" t="s">
        <v>42</v>
      </c>
      <c r="E253" s="362" t="s">
        <v>266</v>
      </c>
      <c r="F253" s="362" t="s">
        <v>301</v>
      </c>
      <c r="G253" s="83"/>
    </row>
    <row r="254" spans="1:7" ht="21" x14ac:dyDescent="0.4">
      <c r="A254" s="360"/>
      <c r="B254" s="283" t="s">
        <v>32</v>
      </c>
      <c r="C254" s="283" t="s">
        <v>31</v>
      </c>
      <c r="D254" s="361"/>
      <c r="E254" s="362"/>
      <c r="F254" s="362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67.5" customHeight="1" x14ac:dyDescent="0.4">
      <c r="A257" s="106" t="s">
        <v>103</v>
      </c>
      <c r="B257" s="89">
        <v>1</v>
      </c>
      <c r="C257" s="89"/>
      <c r="D257" s="117" t="s">
        <v>492</v>
      </c>
      <c r="E257" s="90" t="s">
        <v>491</v>
      </c>
      <c r="F257" s="90" t="s">
        <v>297</v>
      </c>
      <c r="G257" s="83"/>
    </row>
    <row r="258" spans="1:7" ht="21" x14ac:dyDescent="0.4">
      <c r="A258" s="106" t="s">
        <v>213</v>
      </c>
      <c r="B258" s="89">
        <v>2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>
        <v>2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>
        <v>2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>
        <v>2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>
        <v>2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>
        <v>2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>
        <v>2</v>
      </c>
      <c r="C264" s="112"/>
      <c r="D264" s="90"/>
      <c r="E264" s="91"/>
      <c r="F264" s="90"/>
      <c r="G264" s="83"/>
    </row>
    <row r="265" spans="1:7" ht="21" x14ac:dyDescent="0.4">
      <c r="A265" s="388" t="s">
        <v>34</v>
      </c>
      <c r="B265" s="389"/>
      <c r="C265" s="390"/>
      <c r="D265" s="289">
        <f>SUM(B257:C264)</f>
        <v>15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>
        <f>D265/(COUNT(B257:C264)*2)</f>
        <v>0.9375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42" x14ac:dyDescent="0.4">
      <c r="A269" s="88" t="s">
        <v>80</v>
      </c>
      <c r="B269" s="89">
        <v>1</v>
      </c>
      <c r="C269" s="89"/>
      <c r="D269" s="117" t="s">
        <v>490</v>
      </c>
      <c r="E269" s="90" t="s">
        <v>491</v>
      </c>
      <c r="F269" s="90" t="s">
        <v>297</v>
      </c>
      <c r="G269" s="83"/>
    </row>
    <row r="270" spans="1:7" ht="21" x14ac:dyDescent="0.4">
      <c r="A270" s="88" t="s">
        <v>106</v>
      </c>
      <c r="B270" s="89">
        <v>2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>
        <v>2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>
        <v>2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>
        <v>2</v>
      </c>
      <c r="C273" s="89"/>
      <c r="D273" s="101"/>
      <c r="E273" s="91"/>
      <c r="F273" s="90"/>
      <c r="G273" s="83"/>
    </row>
    <row r="274" spans="1:7" ht="105.75" x14ac:dyDescent="0.45">
      <c r="A274" s="110" t="s">
        <v>391</v>
      </c>
      <c r="B274" s="89">
        <v>0</v>
      </c>
      <c r="C274" s="99">
        <f>IF(B274=0, -10, "0")</f>
        <v>-10</v>
      </c>
      <c r="D274" s="124" t="s">
        <v>544</v>
      </c>
      <c r="E274" s="90" t="s">
        <v>531</v>
      </c>
      <c r="F274" s="90" t="s">
        <v>297</v>
      </c>
      <c r="G274" s="83"/>
    </row>
    <row r="275" spans="1:7" ht="22.5" x14ac:dyDescent="0.45">
      <c r="A275" s="110" t="s">
        <v>184</v>
      </c>
      <c r="B275" s="89">
        <v>2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>
        <v>2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>
        <v>2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>
        <v>2</v>
      </c>
      <c r="C278" s="89"/>
      <c r="D278" s="101"/>
      <c r="E278" s="91"/>
      <c r="F278" s="90"/>
      <c r="G278" s="83"/>
    </row>
    <row r="279" spans="1:7" ht="129" customHeight="1" x14ac:dyDescent="0.4">
      <c r="A279" s="143" t="s">
        <v>371</v>
      </c>
      <c r="B279" s="89">
        <v>0</v>
      </c>
      <c r="C279" s="116">
        <f>IF(B279=0, -5, "0")</f>
        <v>-5</v>
      </c>
      <c r="D279" s="337" t="s">
        <v>488</v>
      </c>
      <c r="E279" s="90" t="s">
        <v>489</v>
      </c>
      <c r="F279" s="90" t="s">
        <v>297</v>
      </c>
      <c r="G279" s="83"/>
    </row>
    <row r="280" spans="1:7" ht="28.5" customHeight="1" x14ac:dyDescent="0.4">
      <c r="A280" s="143" t="s">
        <v>372</v>
      </c>
      <c r="B280" s="89">
        <v>2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>
        <v>2</v>
      </c>
      <c r="C281" s="89"/>
      <c r="D281" s="90"/>
      <c r="E281" s="91"/>
      <c r="F281" s="90"/>
      <c r="G281" s="83"/>
    </row>
    <row r="282" spans="1:7" ht="85.5" customHeight="1" x14ac:dyDescent="0.4">
      <c r="A282" s="88" t="s">
        <v>142</v>
      </c>
      <c r="B282" s="89">
        <v>2</v>
      </c>
      <c r="C282" s="89"/>
      <c r="D282" s="90"/>
      <c r="E282" s="130"/>
      <c r="F282" s="90"/>
      <c r="G282" s="83"/>
    </row>
    <row r="283" spans="1:7" ht="21" customHeight="1" x14ac:dyDescent="0.45">
      <c r="A283" s="193" t="s">
        <v>353</v>
      </c>
      <c r="B283" s="89">
        <v>2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>
        <v>2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>
        <v>2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>
        <v>2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>
        <v>2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>
        <v>2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>
        <v>2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1"/>
      <c r="B290" s="381"/>
      <c r="C290" s="381"/>
      <c r="D290" s="381"/>
      <c r="E290" s="381"/>
      <c r="F290" s="381"/>
      <c r="G290" s="83"/>
    </row>
    <row r="291" spans="1:7" ht="31.5" customHeight="1" x14ac:dyDescent="0.4">
      <c r="A291" s="428" t="s">
        <v>310</v>
      </c>
      <c r="B291" s="428"/>
      <c r="C291" s="428"/>
      <c r="D291" s="428"/>
      <c r="E291" s="428"/>
      <c r="F291" s="428"/>
      <c r="G291" s="83"/>
    </row>
    <row r="292" spans="1:7" ht="20.25" customHeight="1" x14ac:dyDescent="0.4">
      <c r="A292" s="92" t="s">
        <v>328</v>
      </c>
      <c r="B292" s="89">
        <v>2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>
        <v>2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>
        <v>2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>
        <v>2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>
        <v>2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>
        <v>2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>
        <v>2</v>
      </c>
      <c r="C299" s="89"/>
      <c r="D299" s="271">
        <v>1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36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>
        <f>D300/(COUNT(B269:C289,B292:C299)*2)</f>
        <v>0.6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51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>
        <f>D303/(COUNT(B257:C264,B269:C289,B292:C299)*2)</f>
        <v>0.67105263157894735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43588</v>
      </c>
      <c r="B307" s="83"/>
      <c r="C307" s="83"/>
      <c r="D307" s="83"/>
      <c r="E307" s="79"/>
      <c r="F307" s="83"/>
      <c r="G307" s="83"/>
    </row>
    <row r="308" spans="1:7" ht="21" x14ac:dyDescent="0.4">
      <c r="A308" s="360" t="s">
        <v>28</v>
      </c>
      <c r="B308" s="361" t="s">
        <v>29</v>
      </c>
      <c r="C308" s="361"/>
      <c r="D308" s="361" t="s">
        <v>42</v>
      </c>
      <c r="E308" s="362" t="s">
        <v>266</v>
      </c>
      <c r="F308" s="362" t="s">
        <v>301</v>
      </c>
      <c r="G308" s="83"/>
    </row>
    <row r="309" spans="1:7" ht="21" x14ac:dyDescent="0.4">
      <c r="A309" s="360"/>
      <c r="B309" s="283" t="s">
        <v>32</v>
      </c>
      <c r="C309" s="283" t="s">
        <v>31</v>
      </c>
      <c r="D309" s="361"/>
      <c r="E309" s="362"/>
      <c r="F309" s="362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>
        <v>2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>
        <v>2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>
        <v>2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>
        <v>2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>
        <v>2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>
        <v>2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>
        <v>2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>
        <v>2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16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>
        <f>D320/(COUNT(B312:C319)*2)</f>
        <v>1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>
        <v>2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>
        <v>2</v>
      </c>
      <c r="C325" s="99"/>
      <c r="D325" s="117"/>
      <c r="E325" s="90"/>
      <c r="F325" s="90"/>
      <c r="G325" s="83"/>
    </row>
    <row r="326" spans="1:7" ht="105" x14ac:dyDescent="0.45">
      <c r="A326" s="145" t="s">
        <v>315</v>
      </c>
      <c r="B326" s="89">
        <v>1</v>
      </c>
      <c r="C326" s="99" t="str">
        <f>IF(B326=0, -10, "0")</f>
        <v>0</v>
      </c>
      <c r="D326" s="130" t="s">
        <v>493</v>
      </c>
      <c r="E326" s="90" t="s">
        <v>494</v>
      </c>
      <c r="F326" s="90" t="s">
        <v>297</v>
      </c>
      <c r="G326" s="83"/>
    </row>
    <row r="327" spans="1:7" ht="22.5" x14ac:dyDescent="0.4">
      <c r="A327" s="88" t="s">
        <v>53</v>
      </c>
      <c r="B327" s="89">
        <v>2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>
        <v>2</v>
      </c>
      <c r="C328" s="99" t="str">
        <f>IF(B328=0, -10, IF(B328=1, -5, "0"))</f>
        <v>0</v>
      </c>
      <c r="D328" s="131"/>
      <c r="E328" s="90"/>
      <c r="F328" s="90"/>
      <c r="G328" s="83"/>
    </row>
    <row r="329" spans="1:7" ht="21" x14ac:dyDescent="0.4">
      <c r="A329" s="88" t="s">
        <v>209</v>
      </c>
      <c r="B329" s="89">
        <v>2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>
        <v>2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>
        <v>2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>
        <v>2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>
        <v>2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5.5" customHeight="1" x14ac:dyDescent="0.4">
      <c r="A336" s="109" t="s">
        <v>124</v>
      </c>
      <c r="B336" s="89">
        <v>2</v>
      </c>
      <c r="C336" s="89"/>
      <c r="D336" s="130"/>
      <c r="E336" s="90"/>
      <c r="F336" s="90"/>
      <c r="G336" s="83"/>
    </row>
    <row r="337" spans="1:7" ht="21" x14ac:dyDescent="0.4">
      <c r="A337" s="115" t="s">
        <v>58</v>
      </c>
      <c r="B337" s="89">
        <v>2</v>
      </c>
      <c r="C337" s="99" t="str">
        <f>IF(B337=0, -5, "0")</f>
        <v>0</v>
      </c>
      <c r="D337" s="147"/>
      <c r="E337" s="91"/>
      <c r="F337" s="90"/>
      <c r="G337" s="83"/>
    </row>
    <row r="338" spans="1:7" ht="46.5" customHeight="1" x14ac:dyDescent="0.45">
      <c r="A338" s="193" t="s">
        <v>353</v>
      </c>
      <c r="B338" s="89">
        <v>2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>
        <v>2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>
        <v>2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>
        <v>2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>
        <v>2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>
        <v>2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35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>
        <f>D344/(COUNT(B324:C343)*2)</f>
        <v>0.97222222222222221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>
        <v>2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>
        <v>2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>
        <v>2</v>
      </c>
      <c r="C350" s="99" t="str">
        <f>IF(B350=0, -10, "0")</f>
        <v>0</v>
      </c>
      <c r="D350" s="124"/>
      <c r="E350" s="91"/>
      <c r="F350" s="90"/>
      <c r="G350" s="83"/>
    </row>
    <row r="351" spans="1:7" ht="127.5" customHeight="1" x14ac:dyDescent="0.4">
      <c r="A351" s="149" t="s">
        <v>381</v>
      </c>
      <c r="B351" s="89">
        <v>1</v>
      </c>
      <c r="C351" s="99" t="str">
        <f>IF(B351=0, -5, "0")</f>
        <v>0</v>
      </c>
      <c r="D351" s="130" t="s">
        <v>545</v>
      </c>
      <c r="E351" s="90" t="s">
        <v>495</v>
      </c>
      <c r="F351" s="90" t="s">
        <v>297</v>
      </c>
      <c r="G351" s="83"/>
    </row>
    <row r="352" spans="1:7" ht="21" x14ac:dyDescent="0.4">
      <c r="A352" s="88" t="s">
        <v>185</v>
      </c>
      <c r="B352" s="89">
        <v>2</v>
      </c>
      <c r="C352" s="89"/>
      <c r="D352" s="111"/>
      <c r="E352" s="91"/>
      <c r="F352" s="90"/>
      <c r="G352" s="83"/>
    </row>
    <row r="353" spans="1:7" ht="84" x14ac:dyDescent="0.4">
      <c r="A353" s="88" t="s">
        <v>214</v>
      </c>
      <c r="B353" s="89">
        <v>0</v>
      </c>
      <c r="C353" s="89"/>
      <c r="D353" s="150" t="s">
        <v>546</v>
      </c>
      <c r="E353" s="90" t="s">
        <v>496</v>
      </c>
      <c r="F353" s="90" t="s">
        <v>297</v>
      </c>
      <c r="G353" s="83"/>
    </row>
    <row r="354" spans="1:7" ht="21" x14ac:dyDescent="0.4">
      <c r="A354" s="193" t="s">
        <v>330</v>
      </c>
      <c r="B354" s="89">
        <v>2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>
        <v>2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>
        <v>2</v>
      </c>
      <c r="C356" s="89"/>
      <c r="D356" s="107"/>
      <c r="E356" s="91"/>
      <c r="F356" s="90"/>
      <c r="G356" s="83"/>
    </row>
    <row r="357" spans="1:7" ht="21" x14ac:dyDescent="0.3">
      <c r="A357" s="373"/>
      <c r="B357" s="373"/>
      <c r="C357" s="373"/>
      <c r="D357" s="373"/>
      <c r="E357" s="373"/>
      <c r="F357" s="373"/>
      <c r="G357" s="373"/>
    </row>
    <row r="358" spans="1:7" ht="32.25" customHeight="1" x14ac:dyDescent="0.4">
      <c r="A358" s="437" t="s">
        <v>310</v>
      </c>
      <c r="B358" s="437"/>
      <c r="C358" s="437"/>
      <c r="D358" s="437"/>
      <c r="E358" s="437"/>
      <c r="F358" s="437"/>
      <c r="G358" s="83"/>
    </row>
    <row r="359" spans="1:7" ht="21" x14ac:dyDescent="0.4">
      <c r="A359" s="92" t="s">
        <v>328</v>
      </c>
      <c r="B359" s="89">
        <v>2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>
        <v>2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>
        <v>2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>
        <v>2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>
        <v>2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>
        <v>2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>
        <v>2</v>
      </c>
      <c r="C366" s="113"/>
      <c r="D366" s="271">
        <v>1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29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>
        <f>D367/(COUNT(B348:C356,B359:C366)*2)</f>
        <v>0.90625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80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>
        <f>D370/(COUNT(B324:C343,B348:C356,B312:C319,B359:C366)*2)</f>
        <v>0.95238095238095233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43588</v>
      </c>
      <c r="B374" s="83"/>
      <c r="C374" s="83"/>
      <c r="D374" s="83"/>
      <c r="E374" s="79"/>
      <c r="F374" s="83"/>
      <c r="G374" s="83"/>
    </row>
    <row r="375" spans="1:7" ht="21" x14ac:dyDescent="0.4">
      <c r="A375" s="360" t="s">
        <v>28</v>
      </c>
      <c r="B375" s="361" t="s">
        <v>29</v>
      </c>
      <c r="C375" s="361"/>
      <c r="D375" s="361" t="s">
        <v>42</v>
      </c>
      <c r="E375" s="362" t="s">
        <v>266</v>
      </c>
      <c r="F375" s="362" t="s">
        <v>301</v>
      </c>
      <c r="G375" s="83"/>
    </row>
    <row r="376" spans="1:7" ht="21" x14ac:dyDescent="0.4">
      <c r="A376" s="360"/>
      <c r="B376" s="283" t="s">
        <v>32</v>
      </c>
      <c r="C376" s="283" t="s">
        <v>31</v>
      </c>
      <c r="D376" s="361"/>
      <c r="E376" s="362"/>
      <c r="F376" s="362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6"/>
      <c r="B415" s="358"/>
      <c r="C415" s="358"/>
      <c r="D415" s="358"/>
      <c r="E415" s="358"/>
      <c r="F415" s="358"/>
      <c r="G415" s="358"/>
    </row>
    <row r="416" spans="1:7" ht="24.75" x14ac:dyDescent="0.4">
      <c r="A416" s="436" t="s">
        <v>319</v>
      </c>
      <c r="B416" s="436"/>
      <c r="C416" s="436"/>
      <c r="D416" s="436"/>
      <c r="E416" s="436"/>
      <c r="F416" s="436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43588</v>
      </c>
      <c r="B432" s="83"/>
      <c r="C432" s="83"/>
      <c r="D432" s="83"/>
      <c r="E432" s="79"/>
      <c r="F432" s="83"/>
      <c r="G432" s="83"/>
    </row>
    <row r="433" spans="1:7" ht="21" x14ac:dyDescent="0.4">
      <c r="A433" s="360" t="s">
        <v>28</v>
      </c>
      <c r="B433" s="361" t="s">
        <v>29</v>
      </c>
      <c r="C433" s="361"/>
      <c r="D433" s="361" t="s">
        <v>42</v>
      </c>
      <c r="E433" s="362" t="s">
        <v>266</v>
      </c>
      <c r="F433" s="362" t="s">
        <v>301</v>
      </c>
      <c r="G433" s="83"/>
    </row>
    <row r="434" spans="1:7" ht="21" x14ac:dyDescent="0.4">
      <c r="A434" s="360"/>
      <c r="B434" s="283" t="s">
        <v>32</v>
      </c>
      <c r="C434" s="283" t="s">
        <v>31</v>
      </c>
      <c r="D434" s="361"/>
      <c r="E434" s="362"/>
      <c r="F434" s="362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84" x14ac:dyDescent="0.4">
      <c r="A450" s="88" t="s">
        <v>274</v>
      </c>
      <c r="B450" s="89">
        <v>0</v>
      </c>
      <c r="C450" s="89"/>
      <c r="D450" s="90" t="s">
        <v>497</v>
      </c>
      <c r="E450" s="90" t="s">
        <v>491</v>
      </c>
      <c r="F450" s="90" t="s">
        <v>298</v>
      </c>
      <c r="G450" s="83"/>
    </row>
    <row r="451" spans="1:7" ht="111" customHeight="1" x14ac:dyDescent="0.4">
      <c r="A451" s="88" t="s">
        <v>5</v>
      </c>
      <c r="B451" s="89">
        <v>2</v>
      </c>
      <c r="C451" s="89"/>
      <c r="D451" s="42"/>
      <c r="E451" s="42"/>
      <c r="F451" s="90"/>
      <c r="G451" s="83"/>
    </row>
    <row r="452" spans="1:7" ht="63" x14ac:dyDescent="0.4">
      <c r="A452" s="149" t="s">
        <v>360</v>
      </c>
      <c r="B452" s="89">
        <v>1</v>
      </c>
      <c r="C452" s="99" t="str">
        <f>IF(B452=0, -5, "0")</f>
        <v>0</v>
      </c>
      <c r="D452" s="338" t="s">
        <v>547</v>
      </c>
      <c r="E452" s="91" t="s">
        <v>499</v>
      </c>
      <c r="F452" s="90" t="s">
        <v>297</v>
      </c>
      <c r="G452" s="83"/>
    </row>
    <row r="453" spans="1:7" ht="21" x14ac:dyDescent="0.4">
      <c r="A453" s="149" t="s">
        <v>361</v>
      </c>
      <c r="B453" s="89">
        <v>2</v>
      </c>
      <c r="C453" s="116" t="str">
        <f>IF(B453=0, -5, "0")</f>
        <v>0</v>
      </c>
      <c r="D453" s="338"/>
      <c r="E453" s="91"/>
      <c r="F453" s="90"/>
      <c r="G453" s="83"/>
    </row>
    <row r="454" spans="1:7" ht="111" customHeight="1" x14ac:dyDescent="0.4">
      <c r="A454" s="88" t="s">
        <v>85</v>
      </c>
      <c r="B454" s="89">
        <v>1</v>
      </c>
      <c r="C454" s="89"/>
      <c r="D454" s="338" t="s">
        <v>498</v>
      </c>
      <c r="E454" s="130" t="s">
        <v>481</v>
      </c>
      <c r="F454" s="90" t="s">
        <v>297</v>
      </c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6" t="s">
        <v>310</v>
      </c>
      <c r="B464" s="436"/>
      <c r="C464" s="436"/>
      <c r="D464" s="436"/>
      <c r="E464" s="436"/>
      <c r="F464" s="436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v>0</v>
      </c>
      <c r="C471" s="89"/>
      <c r="D471" s="271">
        <v>0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34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0.85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50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0.8928571428571429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0" t="s">
        <v>425</v>
      </c>
      <c r="B478" s="440"/>
      <c r="C478" s="440"/>
      <c r="D478" s="440"/>
      <c r="E478" s="440"/>
      <c r="F478" s="440"/>
      <c r="G478" s="83"/>
    </row>
    <row r="479" spans="1:7" ht="21" customHeight="1" x14ac:dyDescent="0.4">
      <c r="A479" s="162">
        <f>B11</f>
        <v>43588</v>
      </c>
      <c r="F479" s="2"/>
      <c r="G479" s="83"/>
    </row>
    <row r="480" spans="1:7" ht="21" x14ac:dyDescent="0.4">
      <c r="A480" s="409" t="s">
        <v>28</v>
      </c>
      <c r="B480" s="410" t="s">
        <v>29</v>
      </c>
      <c r="C480" s="410"/>
      <c r="D480" s="410" t="s">
        <v>42</v>
      </c>
      <c r="E480" s="402" t="s">
        <v>266</v>
      </c>
      <c r="F480" s="402" t="s">
        <v>301</v>
      </c>
      <c r="G480" s="83"/>
    </row>
    <row r="481" spans="1:7" ht="21" x14ac:dyDescent="0.4">
      <c r="A481" s="409"/>
      <c r="B481" s="291" t="s">
        <v>32</v>
      </c>
      <c r="C481" s="291" t="s">
        <v>31</v>
      </c>
      <c r="D481" s="410"/>
      <c r="E481" s="402"/>
      <c r="F481" s="402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7" t="s">
        <v>52</v>
      </c>
      <c r="B483" s="417"/>
      <c r="C483" s="417"/>
      <c r="D483" s="417"/>
      <c r="E483" s="417"/>
      <c r="F483" s="417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0" t="s">
        <v>463</v>
      </c>
      <c r="B491" s="401"/>
      <c r="C491" s="401"/>
      <c r="D491" s="401"/>
      <c r="E491" s="401"/>
      <c r="F491" s="401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1" t="s">
        <v>23</v>
      </c>
      <c r="B505" s="412"/>
      <c r="C505" s="412"/>
      <c r="D505" s="412"/>
      <c r="E505" s="412"/>
      <c r="F505" s="413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3"/>
      <c r="B517" s="383"/>
      <c r="C517" s="383"/>
      <c r="D517" s="383"/>
      <c r="E517" s="383"/>
      <c r="F517" s="383"/>
      <c r="G517" s="383"/>
    </row>
    <row r="518" spans="1:7" ht="26.25" customHeight="1" x14ac:dyDescent="0.5">
      <c r="A518" s="244" t="s">
        <v>310</v>
      </c>
      <c r="B518" s="408"/>
      <c r="C518" s="408"/>
      <c r="D518" s="408"/>
      <c r="E518" s="408"/>
      <c r="F518" s="408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1" t="s">
        <v>97</v>
      </c>
      <c r="B530" s="441"/>
      <c r="C530" s="441"/>
      <c r="D530" s="441"/>
      <c r="E530" s="441"/>
      <c r="F530" s="441"/>
      <c r="G530" s="83"/>
    </row>
    <row r="531" spans="1:7" ht="22.5" customHeight="1" x14ac:dyDescent="0.4">
      <c r="A531" s="162">
        <f>B11</f>
        <v>43588</v>
      </c>
      <c r="B531" s="83"/>
      <c r="C531" s="83"/>
      <c r="D531" s="95"/>
      <c r="E531" s="95"/>
      <c r="F531" s="95"/>
      <c r="G531" s="83"/>
    </row>
    <row r="532" spans="1:7" ht="21" x14ac:dyDescent="0.4">
      <c r="A532" s="414" t="s">
        <v>28</v>
      </c>
      <c r="B532" s="387" t="s">
        <v>29</v>
      </c>
      <c r="C532" s="416"/>
      <c r="D532" s="361" t="s">
        <v>42</v>
      </c>
      <c r="E532" s="362" t="s">
        <v>266</v>
      </c>
      <c r="F532" s="362" t="s">
        <v>301</v>
      </c>
      <c r="G532" s="83"/>
    </row>
    <row r="533" spans="1:7" ht="21" x14ac:dyDescent="0.4">
      <c r="A533" s="415"/>
      <c r="B533" s="292" t="s">
        <v>32</v>
      </c>
      <c r="C533" s="293" t="s">
        <v>31</v>
      </c>
      <c r="D533" s="361"/>
      <c r="E533" s="362"/>
      <c r="F533" s="362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8"/>
      <c r="D535" s="438"/>
      <c r="E535" s="438"/>
      <c r="F535" s="439"/>
      <c r="G535" s="83"/>
    </row>
    <row r="536" spans="1:7" ht="21" x14ac:dyDescent="0.4">
      <c r="A536" s="163" t="s">
        <v>6</v>
      </c>
      <c r="B536" s="89">
        <v>2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>
        <v>2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>
        <v>2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>
        <v>2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>
        <v>2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>
        <v>2</v>
      </c>
      <c r="C541" s="113"/>
      <c r="D541" s="90"/>
      <c r="E541" s="91"/>
      <c r="F541" s="90"/>
      <c r="G541" s="83"/>
    </row>
    <row r="542" spans="1:7" ht="21" customHeight="1" x14ac:dyDescent="0.4">
      <c r="A542" s="388" t="s">
        <v>34</v>
      </c>
      <c r="B542" s="389"/>
      <c r="C542" s="390"/>
      <c r="D542" s="294">
        <f>SUM(B536:C541)</f>
        <v>12</v>
      </c>
      <c r="E542" s="172"/>
      <c r="F542" s="172"/>
      <c r="G542" s="83"/>
    </row>
    <row r="543" spans="1:7" ht="21" customHeight="1" x14ac:dyDescent="0.4">
      <c r="A543" s="388" t="s">
        <v>33</v>
      </c>
      <c r="B543" s="389"/>
      <c r="C543" s="390"/>
      <c r="D543" s="295">
        <f>D542/(COUNT(B536:C541)*2)</f>
        <v>1</v>
      </c>
      <c r="E543" s="172"/>
      <c r="F543" s="172"/>
      <c r="G543" s="83"/>
    </row>
    <row r="544" spans="1:7" ht="21" x14ac:dyDescent="0.4">
      <c r="A544" s="351"/>
      <c r="B544" s="351"/>
      <c r="C544" s="351"/>
      <c r="D544" s="351"/>
      <c r="E544" s="351"/>
      <c r="F544" s="351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>
        <v>2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>
        <v>2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>
        <v>2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>
        <v>2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>
        <v>2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>
        <v>2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>
        <v>2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>
        <v>2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>
        <v>2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>
        <v>2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7"/>
      <c r="B556" s="373"/>
      <c r="C556" s="373"/>
      <c r="D556" s="373"/>
      <c r="E556" s="373"/>
      <c r="F556" s="373"/>
      <c r="G556" s="373"/>
    </row>
    <row r="557" spans="1:7" ht="35.25" customHeight="1" x14ac:dyDescent="0.4">
      <c r="A557" s="246" t="s">
        <v>310</v>
      </c>
      <c r="B557" s="222"/>
      <c r="C557" s="371"/>
      <c r="D557" s="371"/>
      <c r="E557" s="371"/>
      <c r="F557" s="372"/>
      <c r="G557" s="83"/>
    </row>
    <row r="558" spans="1:7" ht="21" x14ac:dyDescent="0.4">
      <c r="A558" s="92" t="s">
        <v>328</v>
      </c>
      <c r="B558" s="89">
        <v>2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>
        <v>2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>
        <v>2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>
        <v>2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>
        <v>2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>
        <v>2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>
        <v>2</v>
      </c>
      <c r="C565" s="89"/>
      <c r="D565" s="271">
        <v>1</v>
      </c>
      <c r="E565" s="91"/>
      <c r="F565" s="90"/>
      <c r="G565" s="83"/>
    </row>
    <row r="566" spans="1:7" ht="21" x14ac:dyDescent="0.4">
      <c r="A566" s="366" t="s">
        <v>34</v>
      </c>
      <c r="B566" s="366"/>
      <c r="C566" s="367"/>
      <c r="D566" s="296">
        <f>SUM(B558:C565,B546:C555)</f>
        <v>34</v>
      </c>
      <c r="E566" s="79"/>
      <c r="F566" s="83"/>
      <c r="G566" s="83"/>
    </row>
    <row r="567" spans="1:7" ht="21" x14ac:dyDescent="0.4">
      <c r="A567" s="366" t="s">
        <v>33</v>
      </c>
      <c r="B567" s="366"/>
      <c r="C567" s="366"/>
      <c r="D567" s="295">
        <f>D566/(COUNT(B558:C565,B546:C555)*2)</f>
        <v>1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46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>
        <f>D569/(COUNT(B546:C555,B536:C541,B558:C565)*2)</f>
        <v>1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1"/>
      <c r="B572" s="351"/>
      <c r="C572" s="351"/>
      <c r="D572" s="351"/>
      <c r="E572" s="351"/>
      <c r="F572" s="351"/>
      <c r="G572" s="83"/>
    </row>
    <row r="573" spans="1:7" ht="22.5" x14ac:dyDescent="0.45">
      <c r="A573" s="374" t="s">
        <v>19</v>
      </c>
      <c r="B573" s="374"/>
      <c r="C573" s="374"/>
      <c r="D573" s="374"/>
      <c r="E573" s="374"/>
      <c r="F573" s="374"/>
      <c r="G573" s="83"/>
    </row>
    <row r="574" spans="1:7" ht="22.5" x14ac:dyDescent="0.4">
      <c r="A574" s="169">
        <f>B11</f>
        <v>43588</v>
      </c>
      <c r="B574" s="83"/>
      <c r="C574" s="83"/>
      <c r="D574" s="238"/>
      <c r="E574" s="238"/>
      <c r="F574" s="238"/>
      <c r="G574" s="83"/>
    </row>
    <row r="575" spans="1:7" ht="21" x14ac:dyDescent="0.4">
      <c r="A575" s="409" t="s">
        <v>28</v>
      </c>
      <c r="B575" s="410" t="s">
        <v>29</v>
      </c>
      <c r="C575" s="410"/>
      <c r="D575" s="410" t="s">
        <v>42</v>
      </c>
      <c r="E575" s="402" t="s">
        <v>266</v>
      </c>
      <c r="F575" s="402" t="s">
        <v>301</v>
      </c>
      <c r="G575" s="83"/>
    </row>
    <row r="576" spans="1:7" ht="21" x14ac:dyDescent="0.4">
      <c r="A576" s="409"/>
      <c r="B576" s="291" t="s">
        <v>32</v>
      </c>
      <c r="C576" s="291" t="s">
        <v>31</v>
      </c>
      <c r="D576" s="410"/>
      <c r="E576" s="402"/>
      <c r="F576" s="402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4" t="s">
        <v>10</v>
      </c>
      <c r="B578" s="395"/>
      <c r="C578" s="395"/>
      <c r="D578" s="395"/>
      <c r="E578" s="395"/>
      <c r="F578" s="396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42" x14ac:dyDescent="0.4">
      <c r="A580" s="88" t="s">
        <v>45</v>
      </c>
      <c r="B580" s="89">
        <v>1</v>
      </c>
      <c r="C580" s="89"/>
      <c r="D580" s="90" t="s">
        <v>526</v>
      </c>
      <c r="E580" s="90" t="s">
        <v>527</v>
      </c>
      <c r="F580" s="90" t="s">
        <v>297</v>
      </c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366" t="s">
        <v>34</v>
      </c>
      <c r="B588" s="366"/>
      <c r="C588" s="367"/>
      <c r="D588" s="296">
        <f>SUM(B579:C587)</f>
        <v>17</v>
      </c>
      <c r="E588" s="79"/>
      <c r="F588" s="83"/>
      <c r="G588" s="83"/>
    </row>
    <row r="589" spans="1:7" ht="21" x14ac:dyDescent="0.4">
      <c r="A589" s="366" t="s">
        <v>33</v>
      </c>
      <c r="B589" s="366"/>
      <c r="C589" s="366"/>
      <c r="D589" s="295">
        <f>D588/(COUNT(B579:C587)*2)</f>
        <v>0.94444444444444442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7" t="s">
        <v>23</v>
      </c>
      <c r="B591" s="398"/>
      <c r="C591" s="398"/>
      <c r="D591" s="398"/>
      <c r="E591" s="398"/>
      <c r="F591" s="399"/>
      <c r="G591" s="83"/>
    </row>
    <row r="592" spans="1:7" ht="63" x14ac:dyDescent="0.4">
      <c r="A592" s="88" t="s">
        <v>87</v>
      </c>
      <c r="B592" s="89">
        <v>1</v>
      </c>
      <c r="C592" s="89"/>
      <c r="D592" s="90" t="s">
        <v>501</v>
      </c>
      <c r="E592" s="90" t="s">
        <v>491</v>
      </c>
      <c r="F592" s="90" t="s">
        <v>297</v>
      </c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84" x14ac:dyDescent="0.4">
      <c r="A595" s="88" t="s">
        <v>186</v>
      </c>
      <c r="B595" s="89">
        <v>0</v>
      </c>
      <c r="C595" s="89"/>
      <c r="D595" s="205" t="s">
        <v>502</v>
      </c>
      <c r="E595" s="205" t="s">
        <v>503</v>
      </c>
      <c r="F595" s="90" t="s">
        <v>297</v>
      </c>
      <c r="G595" s="83"/>
    </row>
    <row r="596" spans="1:7" ht="42" x14ac:dyDescent="0.4">
      <c r="A596" s="265" t="s">
        <v>88</v>
      </c>
      <c r="B596" s="89">
        <v>1</v>
      </c>
      <c r="C596" s="116" t="str">
        <f>IF(B596=0, -5, "0")</f>
        <v>0</v>
      </c>
      <c r="D596" s="181" t="s">
        <v>504</v>
      </c>
      <c r="E596" s="181" t="s">
        <v>505</v>
      </c>
      <c r="F596" s="90" t="s">
        <v>297</v>
      </c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4" t="s">
        <v>383</v>
      </c>
      <c r="B598" s="435"/>
      <c r="C598" s="435"/>
      <c r="D598" s="435"/>
      <c r="E598" s="435"/>
      <c r="F598" s="435"/>
      <c r="G598" s="435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0</v>
      </c>
      <c r="C605" s="89"/>
      <c r="D605" s="271">
        <v>0</v>
      </c>
      <c r="E605" s="91"/>
      <c r="F605" s="90"/>
      <c r="G605" s="83"/>
    </row>
    <row r="606" spans="1:7" ht="21" x14ac:dyDescent="0.4">
      <c r="A606" s="366" t="s">
        <v>34</v>
      </c>
      <c r="B606" s="366"/>
      <c r="C606" s="367"/>
      <c r="D606" s="296">
        <f>SUM(B592:C605)</f>
        <v>18</v>
      </c>
      <c r="E606" s="79"/>
      <c r="F606" s="83"/>
      <c r="G606" s="83"/>
    </row>
    <row r="607" spans="1:7" ht="21" x14ac:dyDescent="0.4">
      <c r="A607" s="366" t="s">
        <v>33</v>
      </c>
      <c r="B607" s="366"/>
      <c r="C607" s="366"/>
      <c r="D607" s="295">
        <f>D606/(COUNT(B592:C597,B599:C605)*2)</f>
        <v>0.75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35</v>
      </c>
      <c r="E609" s="203"/>
      <c r="F609" s="203"/>
      <c r="G609" s="83"/>
    </row>
    <row r="610" spans="1:7" ht="22.5" x14ac:dyDescent="0.45">
      <c r="A610" s="368" t="s">
        <v>170</v>
      </c>
      <c r="B610" s="369"/>
      <c r="C610" s="370"/>
      <c r="D610" s="305">
        <f>D609/(COUNT(B579:C587,B592:C605)*2)</f>
        <v>0.83333333333333337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4" t="s">
        <v>8</v>
      </c>
      <c r="B612" s="374"/>
      <c r="C612" s="374"/>
      <c r="D612" s="374"/>
      <c r="E612" s="374"/>
      <c r="F612" s="374"/>
      <c r="G612" s="83"/>
    </row>
    <row r="613" spans="1:7" ht="22.5" x14ac:dyDescent="0.4">
      <c r="A613" s="105">
        <f>B11</f>
        <v>43588</v>
      </c>
      <c r="B613" s="83"/>
      <c r="C613" s="83"/>
      <c r="D613" s="95"/>
      <c r="E613" s="95"/>
      <c r="F613" s="95"/>
      <c r="G613" s="83"/>
    </row>
    <row r="614" spans="1:7" ht="21" x14ac:dyDescent="0.4">
      <c r="A614" s="360" t="s">
        <v>28</v>
      </c>
      <c r="B614" s="361" t="s">
        <v>29</v>
      </c>
      <c r="C614" s="361"/>
      <c r="D614" s="361" t="s">
        <v>42</v>
      </c>
      <c r="E614" s="362" t="s">
        <v>266</v>
      </c>
      <c r="F614" s="362" t="s">
        <v>301</v>
      </c>
      <c r="G614" s="83"/>
    </row>
    <row r="615" spans="1:7" ht="18.75" customHeight="1" x14ac:dyDescent="0.4">
      <c r="A615" s="360"/>
      <c r="B615" s="283" t="s">
        <v>32</v>
      </c>
      <c r="C615" s="283" t="s">
        <v>31</v>
      </c>
      <c r="D615" s="361"/>
      <c r="E615" s="362"/>
      <c r="F615" s="362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4"/>
      <c r="D617" s="384"/>
      <c r="E617" s="384"/>
      <c r="F617" s="385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>
        <v>2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6" t="s">
        <v>34</v>
      </c>
      <c r="B627" s="366"/>
      <c r="C627" s="366"/>
      <c r="D627" s="296">
        <f>SUM(B618:C626)</f>
        <v>18</v>
      </c>
      <c r="E627" s="380"/>
      <c r="F627" s="381"/>
      <c r="G627" s="83"/>
    </row>
    <row r="628" spans="1:7" ht="21" x14ac:dyDescent="0.4">
      <c r="A628" s="366" t="s">
        <v>33</v>
      </c>
      <c r="B628" s="366"/>
      <c r="C628" s="366"/>
      <c r="D628" s="295">
        <f>D627/(COUNT(B618:C626)*2)</f>
        <v>1</v>
      </c>
      <c r="E628" s="382"/>
      <c r="F628" s="383"/>
      <c r="G628" s="83"/>
    </row>
    <row r="629" spans="1:7" ht="21" x14ac:dyDescent="0.4">
      <c r="A629" s="104"/>
      <c r="B629" s="83"/>
      <c r="C629" s="379"/>
      <c r="D629" s="379"/>
      <c r="E629" s="379"/>
      <c r="F629" s="379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105" x14ac:dyDescent="0.4">
      <c r="A631" s="88" t="s">
        <v>83</v>
      </c>
      <c r="B631" s="89">
        <v>1</v>
      </c>
      <c r="C631" s="89"/>
      <c r="D631" s="130" t="s">
        <v>548</v>
      </c>
      <c r="E631" s="90" t="s">
        <v>491</v>
      </c>
      <c r="F631" s="90" t="s">
        <v>298</v>
      </c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8" t="s">
        <v>34</v>
      </c>
      <c r="B639" s="389"/>
      <c r="C639" s="390"/>
      <c r="D639" s="289">
        <f>SUM(B631:C638)</f>
        <v>15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0.9375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4"/>
      <c r="D642" s="384"/>
      <c r="E642" s="384"/>
      <c r="F642" s="385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88" t="s">
        <v>34</v>
      </c>
      <c r="B650" s="389"/>
      <c r="C650" s="390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76"/>
      <c r="B652" s="376"/>
      <c r="C652" s="376"/>
      <c r="D652" s="376"/>
      <c r="E652" s="376"/>
      <c r="F652" s="376"/>
      <c r="G652" s="376"/>
    </row>
    <row r="653" spans="1:16382" ht="24.75" x14ac:dyDescent="0.4">
      <c r="A653" s="241" t="s">
        <v>26</v>
      </c>
      <c r="B653" s="384"/>
      <c r="C653" s="384"/>
      <c r="D653" s="384"/>
      <c r="E653" s="384"/>
      <c r="F653" s="385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3" t="s">
        <v>310</v>
      </c>
      <c r="B661" s="404"/>
      <c r="C661" s="404"/>
      <c r="D661" s="404"/>
      <c r="E661" s="404"/>
      <c r="F661" s="405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2</v>
      </c>
      <c r="C668" s="89"/>
      <c r="D668" s="271">
        <v>1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26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1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73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0.98648648648648651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4" t="s">
        <v>355</v>
      </c>
      <c r="B676" s="374"/>
      <c r="C676" s="374"/>
      <c r="D676" s="374"/>
      <c r="E676" s="374"/>
      <c r="F676" s="374"/>
      <c r="G676" s="83"/>
    </row>
    <row r="677" spans="1:7" ht="21" x14ac:dyDescent="0.4">
      <c r="A677" s="169">
        <f>B11</f>
        <v>43588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0" t="s">
        <v>28</v>
      </c>
      <c r="B678" s="361" t="s">
        <v>29</v>
      </c>
      <c r="C678" s="361"/>
      <c r="D678" s="361" t="s">
        <v>42</v>
      </c>
      <c r="E678" s="362" t="s">
        <v>266</v>
      </c>
      <c r="F678" s="362" t="s">
        <v>301</v>
      </c>
      <c r="G678" s="83"/>
    </row>
    <row r="679" spans="1:7" ht="21" x14ac:dyDescent="0.4">
      <c r="A679" s="360"/>
      <c r="B679" s="283" t="s">
        <v>32</v>
      </c>
      <c r="C679" s="283" t="s">
        <v>31</v>
      </c>
      <c r="D679" s="361"/>
      <c r="E679" s="362"/>
      <c r="F679" s="362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168" x14ac:dyDescent="0.4">
      <c r="A683" s="88" t="s">
        <v>43</v>
      </c>
      <c r="B683" s="89">
        <v>0</v>
      </c>
      <c r="C683" s="89"/>
      <c r="D683" s="109" t="s">
        <v>549</v>
      </c>
      <c r="E683" s="109" t="s">
        <v>550</v>
      </c>
      <c r="F683" s="90" t="s">
        <v>298</v>
      </c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09" t="s">
        <v>506</v>
      </c>
      <c r="E687" s="109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35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42" x14ac:dyDescent="0.4">
      <c r="A696" s="182" t="s">
        <v>389</v>
      </c>
      <c r="B696" s="89" t="s">
        <v>30</v>
      </c>
      <c r="C696" s="99"/>
      <c r="D696" s="109" t="s">
        <v>507</v>
      </c>
      <c r="E696" s="340" t="s">
        <v>551</v>
      </c>
      <c r="F696" s="90"/>
      <c r="G696" s="83"/>
    </row>
    <row r="697" spans="1:7" ht="165" customHeight="1" x14ac:dyDescent="0.4">
      <c r="A697" s="177" t="s">
        <v>318</v>
      </c>
      <c r="B697" s="89">
        <v>1</v>
      </c>
      <c r="C697" s="99"/>
      <c r="D697" s="109" t="s">
        <v>552</v>
      </c>
      <c r="E697" s="109" t="s">
        <v>553</v>
      </c>
      <c r="F697" s="90" t="s">
        <v>297</v>
      </c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v>2</v>
      </c>
      <c r="C700" s="89"/>
      <c r="D700" s="271">
        <v>1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27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5" t="s">
        <v>459</v>
      </c>
      <c r="B704" s="375"/>
      <c r="C704" s="375"/>
      <c r="D704" s="375"/>
      <c r="E704" s="375"/>
      <c r="F704" s="375"/>
      <c r="G704" s="184"/>
    </row>
    <row r="705" spans="1:7" ht="21" customHeight="1" x14ac:dyDescent="0.4">
      <c r="A705" s="169">
        <f>B11</f>
        <v>43588</v>
      </c>
      <c r="B705" s="83"/>
      <c r="C705" s="83"/>
      <c r="D705" s="183"/>
      <c r="E705" s="183"/>
      <c r="F705" s="183"/>
      <c r="G705" s="184"/>
    </row>
    <row r="706" spans="1:7" ht="21" x14ac:dyDescent="0.4">
      <c r="A706" s="386" t="s">
        <v>28</v>
      </c>
      <c r="B706" s="387" t="s">
        <v>29</v>
      </c>
      <c r="C706" s="387"/>
      <c r="D706" s="361" t="s">
        <v>42</v>
      </c>
      <c r="E706" s="362" t="s">
        <v>266</v>
      </c>
      <c r="F706" s="362" t="s">
        <v>301</v>
      </c>
      <c r="G706" s="184"/>
    </row>
    <row r="707" spans="1:7" ht="21" x14ac:dyDescent="0.4">
      <c r="A707" s="360"/>
      <c r="B707" s="283" t="s">
        <v>32</v>
      </c>
      <c r="C707" s="283" t="s">
        <v>31</v>
      </c>
      <c r="D707" s="361"/>
      <c r="E707" s="362"/>
      <c r="F707" s="362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3" t="s">
        <v>305</v>
      </c>
      <c r="B709" s="364"/>
      <c r="C709" s="364"/>
      <c r="D709" s="364"/>
      <c r="E709" s="364"/>
      <c r="F709" s="365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42" x14ac:dyDescent="0.4">
      <c r="A713" s="109" t="s">
        <v>296</v>
      </c>
      <c r="B713" s="185">
        <v>1</v>
      </c>
      <c r="C713" s="185"/>
      <c r="D713" s="109" t="s">
        <v>508</v>
      </c>
      <c r="E713" s="109" t="s">
        <v>509</v>
      </c>
      <c r="F713" s="135" t="s">
        <v>297</v>
      </c>
      <c r="G713" s="184"/>
    </row>
    <row r="714" spans="1:7" ht="21" x14ac:dyDescent="0.4">
      <c r="A714" s="182" t="s">
        <v>321</v>
      </c>
      <c r="B714" s="185">
        <v>2</v>
      </c>
      <c r="C714" s="185"/>
      <c r="D714" s="109"/>
      <c r="E714" s="109"/>
      <c r="F714" s="135"/>
      <c r="G714" s="184"/>
    </row>
    <row r="715" spans="1:7" ht="21" x14ac:dyDescent="0.4">
      <c r="A715" s="284" t="s">
        <v>34</v>
      </c>
      <c r="B715" s="377"/>
      <c r="C715" s="378"/>
      <c r="D715" s="289">
        <f>SUM(B710:C714)</f>
        <v>9</v>
      </c>
      <c r="E715" s="79"/>
      <c r="F715" s="83"/>
      <c r="G715" s="83"/>
    </row>
    <row r="716" spans="1:7" ht="21" x14ac:dyDescent="0.4">
      <c r="A716" s="284" t="s">
        <v>33</v>
      </c>
      <c r="B716" s="377"/>
      <c r="C716" s="378"/>
      <c r="D716" s="298">
        <f>D715/(COUNT(B710:C714)*2)</f>
        <v>0.9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3" t="s">
        <v>306</v>
      </c>
      <c r="B718" s="364"/>
      <c r="C718" s="364"/>
      <c r="D718" s="364"/>
      <c r="E718" s="364"/>
      <c r="F718" s="365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15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0.9375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0.72727272727272729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518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0.8354838709677419</v>
      </c>
      <c r="E730" s="3"/>
      <c r="F730" s="3"/>
    </row>
  </sheetData>
  <sheetProtection algorithmName="SHA-512" hashValue="0Rql115WZX72kGUuXXG18FQ7j/Sqc7usizgbKjSdAw3jTW5Ch+U9CQ8nQsVWif9IuhDOuW0vDp7gryxdDF3uLg==" saltValue="XDxzs8IYstNTwyFjbJttYQ==" spinCount="100000" sheet="1" objects="1" scenarios="1" formatCells="0" formatColumns="0" formatRows="0"/>
  <mergeCells count="157"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2" orientation="portrait" r:id="rId1"/>
  <rowBreaks count="4" manualBreakCount="4">
    <brk id="230" max="6" man="1"/>
    <brk id="304" max="6" man="1"/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70" zoomScaleNormal="90" zoomScaleSheetLayoutView="70" workbookViewId="0">
      <selection activeCell="A7" sqref="A7:F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2"/>
      <c r="E1" s="462"/>
      <c r="F1" s="462"/>
      <c r="G1" s="462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3" t="s">
        <v>46</v>
      </c>
      <c r="B6" s="463"/>
      <c r="C6" s="463"/>
      <c r="D6" s="463"/>
      <c r="E6" s="463"/>
      <c r="F6" s="463"/>
      <c r="G6" s="66"/>
    </row>
    <row r="7" spans="1:7" s="2" customFormat="1" ht="21.75" customHeight="1" x14ac:dyDescent="0.45">
      <c r="A7" s="464" t="str">
        <f>'Page de garde'!D18</f>
        <v>MORNAGUIA</v>
      </c>
      <c r="B7" s="464"/>
      <c r="C7" s="464"/>
      <c r="D7" s="464"/>
      <c r="E7" s="464"/>
      <c r="F7" s="464"/>
      <c r="G7" s="66"/>
    </row>
    <row r="8" spans="1:7" s="2" customFormat="1" ht="24" x14ac:dyDescent="0.45">
      <c r="A8" s="329" t="s">
        <v>39</v>
      </c>
      <c r="B8" s="465" t="str">
        <f>'A1 Exploitation'!B9:F9</f>
        <v>M Souheil DRAOUI</v>
      </c>
      <c r="C8" s="465"/>
      <c r="D8" s="465"/>
      <c r="E8" s="465"/>
      <c r="F8" s="465"/>
      <c r="G8" s="66"/>
    </row>
    <row r="9" spans="1:7" s="2" customFormat="1" ht="24" x14ac:dyDescent="0.45">
      <c r="A9" s="330" t="s">
        <v>41</v>
      </c>
      <c r="B9" s="466" t="str">
        <f>'A1 Exploitation'!B10:F10</f>
        <v>Directeur magasin et Gestionnaire de stock</v>
      </c>
      <c r="C9" s="466"/>
      <c r="D9" s="466"/>
      <c r="E9" s="466"/>
      <c r="F9" s="466"/>
      <c r="G9" s="66"/>
    </row>
    <row r="10" spans="1:7" s="2" customFormat="1" ht="24" x14ac:dyDescent="0.45">
      <c r="A10" s="329" t="s">
        <v>40</v>
      </c>
      <c r="B10" s="461">
        <f>'A1 Exploitation'!B11:F11</f>
        <v>43588</v>
      </c>
      <c r="C10" s="461"/>
      <c r="D10" s="461"/>
      <c r="E10" s="461"/>
      <c r="F10" s="461"/>
      <c r="G10" s="66"/>
    </row>
    <row r="11" spans="1:7" s="2" customFormat="1" ht="24" x14ac:dyDescent="0.45">
      <c r="A11" s="329" t="s">
        <v>250</v>
      </c>
      <c r="B11" s="458">
        <f>D199</f>
        <v>0.79081632653061229</v>
      </c>
      <c r="C11" s="458"/>
      <c r="D11" s="458"/>
      <c r="E11" s="458"/>
      <c r="F11" s="458"/>
      <c r="G11" s="66"/>
    </row>
    <row r="12" spans="1:7" s="2" customFormat="1" ht="22.5" x14ac:dyDescent="0.45">
      <c r="A12" s="1"/>
      <c r="D12" s="419"/>
      <c r="E12" s="419"/>
      <c r="F12" s="419"/>
      <c r="G12" s="419"/>
    </row>
    <row r="13" spans="1:7" s="2" customFormat="1" ht="11.25" customHeight="1" x14ac:dyDescent="0.3">
      <c r="A13" s="459" t="s">
        <v>28</v>
      </c>
      <c r="B13" s="460" t="s">
        <v>29</v>
      </c>
      <c r="C13" s="460"/>
      <c r="D13" s="460" t="s">
        <v>42</v>
      </c>
      <c r="E13" s="460" t="s">
        <v>160</v>
      </c>
      <c r="F13" s="460" t="s">
        <v>161</v>
      </c>
    </row>
    <row r="14" spans="1:7" s="2" customFormat="1" ht="12.75" customHeight="1" x14ac:dyDescent="0.3">
      <c r="A14" s="459"/>
      <c r="B14" s="336" t="s">
        <v>32</v>
      </c>
      <c r="C14" s="336" t="s">
        <v>31</v>
      </c>
      <c r="D14" s="460"/>
      <c r="E14" s="460"/>
      <c r="F14" s="460"/>
      <c r="G14" s="65"/>
    </row>
    <row r="15" spans="1:7" x14ac:dyDescent="0.3">
      <c r="A15" s="449"/>
      <c r="B15" s="450"/>
      <c r="C15" s="450"/>
      <c r="D15" s="450"/>
      <c r="E15" s="450"/>
      <c r="F15" s="450"/>
    </row>
    <row r="16" spans="1:7" ht="19.5" x14ac:dyDescent="0.4">
      <c r="A16" s="453" t="s">
        <v>0</v>
      </c>
      <c r="B16" s="454"/>
      <c r="C16" s="454"/>
      <c r="D16" s="454"/>
      <c r="E16" s="454"/>
      <c r="F16" s="454"/>
      <c r="G16" s="67" t="s">
        <v>297</v>
      </c>
    </row>
    <row r="17" spans="1:7" ht="49.5" x14ac:dyDescent="0.3">
      <c r="A17" s="4" t="s">
        <v>225</v>
      </c>
      <c r="B17" s="42">
        <v>1</v>
      </c>
      <c r="C17" s="42"/>
      <c r="D17" s="43" t="s">
        <v>554</v>
      </c>
      <c r="E17" s="43" t="s">
        <v>510</v>
      </c>
      <c r="F17" s="42" t="s">
        <v>298</v>
      </c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ht="33" x14ac:dyDescent="0.3">
      <c r="A19" s="4" t="s">
        <v>68</v>
      </c>
      <c r="B19" s="42">
        <v>1</v>
      </c>
      <c r="C19" s="42"/>
      <c r="D19" s="43" t="s">
        <v>511</v>
      </c>
      <c r="E19" s="43" t="s">
        <v>512</v>
      </c>
      <c r="F19" s="42" t="s">
        <v>298</v>
      </c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5" t="s">
        <v>34</v>
      </c>
      <c r="B22" s="451"/>
      <c r="C22" s="452"/>
      <c r="D22" s="334">
        <f>SUM(B17:C21)</f>
        <v>8</v>
      </c>
    </row>
    <row r="23" spans="1:7" x14ac:dyDescent="0.3">
      <c r="A23" s="442" t="s">
        <v>251</v>
      </c>
      <c r="B23" s="443"/>
      <c r="C23" s="444"/>
      <c r="D23" s="332">
        <f>D22/(COUNT(B17:C21)*2)</f>
        <v>0.8</v>
      </c>
    </row>
    <row r="24" spans="1:7" x14ac:dyDescent="0.3">
      <c r="A24" s="8"/>
      <c r="B24" s="9"/>
      <c r="C24" s="9"/>
      <c r="D24" s="10"/>
    </row>
    <row r="25" spans="1:7" ht="19.5" x14ac:dyDescent="0.4">
      <c r="A25" s="447" t="s">
        <v>4</v>
      </c>
      <c r="B25" s="448"/>
      <c r="C25" s="448"/>
      <c r="D25" s="448"/>
      <c r="E25" s="448"/>
      <c r="F25" s="448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42" t="s">
        <v>34</v>
      </c>
      <c r="B33" s="443"/>
      <c r="C33" s="444"/>
      <c r="D33" s="331">
        <f>SUM(B26:C32)</f>
        <v>14</v>
      </c>
    </row>
    <row r="34" spans="1:6" x14ac:dyDescent="0.3">
      <c r="A34" s="442" t="s">
        <v>251</v>
      </c>
      <c r="B34" s="443"/>
      <c r="C34" s="444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47" t="s">
        <v>180</v>
      </c>
      <c r="B36" s="448"/>
      <c r="C36" s="448"/>
      <c r="D36" s="448"/>
      <c r="E36" s="448"/>
      <c r="F36" s="448"/>
    </row>
    <row r="37" spans="1:6" ht="18" x14ac:dyDescent="0.35">
      <c r="A37" s="14" t="s">
        <v>84</v>
      </c>
      <c r="B37" s="42">
        <v>2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>
        <v>2</v>
      </c>
      <c r="C38" s="42"/>
      <c r="D38" s="43"/>
      <c r="E38" s="42"/>
      <c r="F38" s="42"/>
    </row>
    <row r="39" spans="1:6" x14ac:dyDescent="0.3">
      <c r="A39" s="4" t="s">
        <v>237</v>
      </c>
      <c r="B39" s="42">
        <v>2</v>
      </c>
      <c r="C39" s="42"/>
      <c r="D39" s="43"/>
      <c r="E39" s="42"/>
      <c r="F39" s="42"/>
    </row>
    <row r="40" spans="1:6" x14ac:dyDescent="0.3">
      <c r="A40" s="4" t="s">
        <v>69</v>
      </c>
      <c r="B40" s="42">
        <v>2</v>
      </c>
      <c r="C40" s="42"/>
      <c r="D40" s="46"/>
      <c r="E40" s="42"/>
      <c r="F40" s="42"/>
    </row>
    <row r="41" spans="1:6" x14ac:dyDescent="0.3">
      <c r="A41" s="4" t="s">
        <v>249</v>
      </c>
      <c r="B41" s="42">
        <v>2</v>
      </c>
      <c r="C41" s="42"/>
      <c r="D41" s="46"/>
      <c r="E41" s="42"/>
      <c r="F41" s="42"/>
    </row>
    <row r="42" spans="1:6" x14ac:dyDescent="0.3">
      <c r="A42" s="442" t="s">
        <v>34</v>
      </c>
      <c r="B42" s="443"/>
      <c r="C42" s="444"/>
      <c r="D42" s="331">
        <f>SUM(B37:C41)</f>
        <v>10</v>
      </c>
    </row>
    <row r="43" spans="1:6" x14ac:dyDescent="0.3">
      <c r="A43" s="442" t="s">
        <v>251</v>
      </c>
      <c r="B43" s="443"/>
      <c r="C43" s="444"/>
      <c r="D43" s="332">
        <f>D42/(COUNT(B37:C41)*2)</f>
        <v>1</v>
      </c>
    </row>
    <row r="44" spans="1:6" x14ac:dyDescent="0.3">
      <c r="A44" s="19"/>
      <c r="B44" s="20"/>
      <c r="C44" s="20"/>
      <c r="D44" s="21"/>
    </row>
    <row r="45" spans="1:6" ht="19.5" x14ac:dyDescent="0.4">
      <c r="A45" s="456" t="s">
        <v>19</v>
      </c>
      <c r="B45" s="457"/>
      <c r="C45" s="457"/>
      <c r="D45" s="457"/>
      <c r="E45" s="457"/>
      <c r="F45" s="457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ht="33" x14ac:dyDescent="0.3">
      <c r="A48" s="4" t="s">
        <v>192</v>
      </c>
      <c r="B48" s="42">
        <v>1</v>
      </c>
      <c r="C48" s="42"/>
      <c r="D48" s="43" t="s">
        <v>513</v>
      </c>
      <c r="E48" s="43" t="s">
        <v>514</v>
      </c>
      <c r="F48" s="42" t="s">
        <v>297</v>
      </c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ht="33" x14ac:dyDescent="0.3">
      <c r="A50" s="4" t="s">
        <v>71</v>
      </c>
      <c r="B50" s="42">
        <v>2</v>
      </c>
      <c r="C50" s="42"/>
      <c r="D50" s="76" t="s">
        <v>515</v>
      </c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42" t="s">
        <v>34</v>
      </c>
      <c r="B52" s="443"/>
      <c r="C52" s="444"/>
      <c r="D52" s="331">
        <f>SUM(B46:C51)</f>
        <v>11</v>
      </c>
    </row>
    <row r="53" spans="1:6" x14ac:dyDescent="0.3">
      <c r="A53" s="442" t="s">
        <v>251</v>
      </c>
      <c r="B53" s="443"/>
      <c r="C53" s="444"/>
      <c r="D53" s="332">
        <f>D52/(COUNT(B46:C51)*2)</f>
        <v>0.91666666666666663</v>
      </c>
    </row>
    <row r="54" spans="1:6" x14ac:dyDescent="0.3">
      <c r="A54" s="8"/>
      <c r="B54" s="9"/>
      <c r="C54" s="9"/>
      <c r="D54" s="10"/>
    </row>
    <row r="55" spans="1:6" ht="19.5" x14ac:dyDescent="0.4">
      <c r="A55" s="447" t="s">
        <v>8</v>
      </c>
      <c r="B55" s="448"/>
      <c r="C55" s="448"/>
      <c r="D55" s="448"/>
      <c r="E55" s="448"/>
      <c r="F55" s="448"/>
    </row>
    <row r="56" spans="1:6" ht="36" x14ac:dyDescent="0.35">
      <c r="A56" s="15" t="s">
        <v>148</v>
      </c>
      <c r="B56" s="42">
        <v>1</v>
      </c>
      <c r="C56" s="4" t="str">
        <f>IF(B56=0, -5, "0")</f>
        <v>0</v>
      </c>
      <c r="D56" s="43" t="s">
        <v>525</v>
      </c>
      <c r="E56" s="42" t="s">
        <v>512</v>
      </c>
      <c r="F56" s="42" t="s">
        <v>298</v>
      </c>
    </row>
    <row r="57" spans="1:6" ht="49.5" x14ac:dyDescent="0.3">
      <c r="A57" s="5" t="s">
        <v>141</v>
      </c>
      <c r="B57" s="42">
        <v>1</v>
      </c>
      <c r="C57" s="42"/>
      <c r="D57" s="43" t="s">
        <v>517</v>
      </c>
      <c r="E57" s="43" t="s">
        <v>491</v>
      </c>
      <c r="F57" s="42" t="s">
        <v>297</v>
      </c>
    </row>
    <row r="58" spans="1:6" ht="49.5" x14ac:dyDescent="0.3">
      <c r="A58" s="5" t="s">
        <v>205</v>
      </c>
      <c r="B58" s="42">
        <v>1</v>
      </c>
      <c r="C58" s="42"/>
      <c r="D58" s="43" t="s">
        <v>555</v>
      </c>
      <c r="E58" s="65" t="s">
        <v>534</v>
      </c>
      <c r="F58" s="42" t="s">
        <v>297</v>
      </c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50.25" x14ac:dyDescent="0.35">
      <c r="A60" s="15" t="s">
        <v>182</v>
      </c>
      <c r="B60" s="42">
        <v>0</v>
      </c>
      <c r="C60" s="4">
        <f>IF(B60=0, -5, "0")</f>
        <v>-5</v>
      </c>
      <c r="D60" s="76" t="s">
        <v>516</v>
      </c>
      <c r="E60" s="76" t="s">
        <v>512</v>
      </c>
      <c r="F60" s="42" t="s">
        <v>297</v>
      </c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2" t="s">
        <v>34</v>
      </c>
      <c r="B63" s="443"/>
      <c r="C63" s="444"/>
      <c r="D63" s="331">
        <f>SUM(B56:C62)</f>
        <v>4</v>
      </c>
    </row>
    <row r="64" spans="1:6" x14ac:dyDescent="0.3">
      <c r="A64" s="442" t="s">
        <v>251</v>
      </c>
      <c r="B64" s="443"/>
      <c r="C64" s="444"/>
      <c r="D64" s="332">
        <f>D63/(COUNT(B56:C62)*2)</f>
        <v>0.25</v>
      </c>
    </row>
    <row r="65" spans="1:6" x14ac:dyDescent="0.3">
      <c r="A65" s="8"/>
      <c r="B65" s="9"/>
      <c r="C65" s="9"/>
      <c r="D65" s="10"/>
    </row>
    <row r="66" spans="1:6" ht="19.5" x14ac:dyDescent="0.4">
      <c r="A66" s="447" t="s">
        <v>111</v>
      </c>
      <c r="B66" s="448"/>
      <c r="C66" s="448"/>
      <c r="D66" s="448"/>
      <c r="E66" s="448"/>
      <c r="F66" s="448"/>
    </row>
    <row r="67" spans="1:6" ht="19.5" x14ac:dyDescent="0.4">
      <c r="A67" s="4" t="s">
        <v>227</v>
      </c>
      <c r="B67" s="48">
        <v>2</v>
      </c>
      <c r="C67" s="49"/>
      <c r="D67" s="43"/>
      <c r="E67" s="50"/>
      <c r="F67" s="42"/>
    </row>
    <row r="68" spans="1:6" ht="19.5" x14ac:dyDescent="0.4">
      <c r="A68" s="4" t="s">
        <v>228</v>
      </c>
      <c r="B68" s="48">
        <v>2</v>
      </c>
      <c r="C68" s="49"/>
      <c r="D68" s="43"/>
      <c r="E68" s="50"/>
      <c r="F68" s="42"/>
    </row>
    <row r="69" spans="1:6" ht="19.5" x14ac:dyDescent="0.4">
      <c r="A69" s="4" t="s">
        <v>249</v>
      </c>
      <c r="B69" s="48">
        <v>2</v>
      </c>
      <c r="C69" s="49"/>
      <c r="D69" s="51"/>
      <c r="E69" s="51"/>
      <c r="F69" s="42"/>
    </row>
    <row r="70" spans="1:6" ht="19.5" x14ac:dyDescent="0.4">
      <c r="A70" s="4" t="s">
        <v>206</v>
      </c>
      <c r="B70" s="48">
        <v>2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>
        <v>2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>
        <v>2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>
        <v>2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>
        <v>2</v>
      </c>
      <c r="C78" s="42"/>
      <c r="D78" s="43"/>
      <c r="E78" s="53"/>
      <c r="F78" s="42"/>
    </row>
    <row r="79" spans="1:6" x14ac:dyDescent="0.3">
      <c r="A79" s="4" t="s">
        <v>149</v>
      </c>
      <c r="B79" s="48">
        <v>2</v>
      </c>
      <c r="C79" s="42"/>
      <c r="D79" s="53"/>
      <c r="E79" s="53"/>
      <c r="F79" s="42"/>
    </row>
    <row r="80" spans="1:6" ht="36" x14ac:dyDescent="0.35">
      <c r="A80" s="15" t="s">
        <v>140</v>
      </c>
      <c r="B80" s="48">
        <v>2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>
        <v>2</v>
      </c>
      <c r="C81" s="42"/>
      <c r="D81" s="53"/>
      <c r="E81" s="54"/>
      <c r="F81" s="42"/>
    </row>
    <row r="82" spans="1:6" ht="18" x14ac:dyDescent="0.35">
      <c r="A82" s="17" t="s">
        <v>253</v>
      </c>
      <c r="B82" s="48">
        <v>2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>
        <v>2</v>
      </c>
      <c r="C83" s="42"/>
      <c r="D83" s="53"/>
      <c r="E83" s="54"/>
      <c r="F83" s="42"/>
    </row>
    <row r="84" spans="1:6" x14ac:dyDescent="0.3">
      <c r="A84" s="442" t="s">
        <v>34</v>
      </c>
      <c r="B84" s="443"/>
      <c r="C84" s="444"/>
      <c r="D84" s="331">
        <f>SUM(B67:C83)</f>
        <v>26</v>
      </c>
    </row>
    <row r="85" spans="1:6" x14ac:dyDescent="0.3">
      <c r="A85" s="442" t="s">
        <v>251</v>
      </c>
      <c r="B85" s="443"/>
      <c r="C85" s="444"/>
      <c r="D85" s="332">
        <f>D84/(COUNT(B67:C83)*2)</f>
        <v>1</v>
      </c>
    </row>
    <row r="86" spans="1:6" x14ac:dyDescent="0.3">
      <c r="A86" s="8"/>
      <c r="B86" s="9"/>
      <c r="C86" s="9"/>
      <c r="D86" s="10"/>
    </row>
    <row r="87" spans="1:6" ht="19.5" x14ac:dyDescent="0.4">
      <c r="A87" s="447" t="s">
        <v>172</v>
      </c>
      <c r="B87" s="448"/>
      <c r="C87" s="448"/>
      <c r="D87" s="448"/>
      <c r="E87" s="448"/>
      <c r="F87" s="448"/>
    </row>
    <row r="88" spans="1:6" ht="52.5" customHeight="1" x14ac:dyDescent="0.4">
      <c r="A88" s="22" t="s">
        <v>229</v>
      </c>
      <c r="B88" s="56">
        <v>2</v>
      </c>
      <c r="C88" s="49"/>
      <c r="D88" s="50"/>
      <c r="E88" s="43"/>
      <c r="F88" s="42"/>
    </row>
    <row r="89" spans="1:6" ht="19.5" x14ac:dyDescent="0.4">
      <c r="A89" s="4" t="s">
        <v>228</v>
      </c>
      <c r="B89" s="56">
        <v>2</v>
      </c>
      <c r="C89" s="49"/>
      <c r="D89" s="43"/>
      <c r="E89" s="42"/>
      <c r="F89" s="42"/>
    </row>
    <row r="90" spans="1:6" ht="19.5" x14ac:dyDescent="0.4">
      <c r="A90" s="4" t="s">
        <v>256</v>
      </c>
      <c r="B90" s="56">
        <v>2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>
        <v>2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ht="49.5" x14ac:dyDescent="0.3">
      <c r="A95" s="4" t="s">
        <v>138</v>
      </c>
      <c r="B95" s="56">
        <v>0</v>
      </c>
      <c r="C95" s="42"/>
      <c r="D95" s="43" t="s">
        <v>556</v>
      </c>
      <c r="E95" s="43" t="s">
        <v>518</v>
      </c>
      <c r="F95" s="42" t="s">
        <v>298</v>
      </c>
    </row>
    <row r="96" spans="1:6" x14ac:dyDescent="0.3">
      <c r="A96" s="7" t="s">
        <v>238</v>
      </c>
      <c r="B96" s="56">
        <v>2</v>
      </c>
      <c r="C96" s="42"/>
      <c r="D96" s="43"/>
      <c r="E96" s="42"/>
      <c r="F96" s="42"/>
    </row>
    <row r="97" spans="1:6" x14ac:dyDescent="0.3">
      <c r="A97" s="7" t="s">
        <v>239</v>
      </c>
      <c r="B97" s="56">
        <v>2</v>
      </c>
      <c r="C97" s="42"/>
      <c r="D97" s="43"/>
      <c r="E97" s="42"/>
      <c r="F97" s="42"/>
    </row>
    <row r="98" spans="1:6" x14ac:dyDescent="0.3">
      <c r="A98" s="4" t="s">
        <v>115</v>
      </c>
      <c r="B98" s="56">
        <v>2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>
        <v>2</v>
      </c>
      <c r="C101" s="42"/>
      <c r="D101" s="43"/>
      <c r="E101" s="42"/>
      <c r="F101" s="42"/>
    </row>
    <row r="102" spans="1:6" x14ac:dyDescent="0.3">
      <c r="A102" s="442" t="s">
        <v>34</v>
      </c>
      <c r="B102" s="443"/>
      <c r="C102" s="444"/>
      <c r="D102" s="331">
        <f>SUM(B88:C101)</f>
        <v>16</v>
      </c>
    </row>
    <row r="103" spans="1:6" x14ac:dyDescent="0.3">
      <c r="A103" s="442" t="s">
        <v>251</v>
      </c>
      <c r="B103" s="443"/>
      <c r="C103" s="444"/>
      <c r="D103" s="332">
        <f>D102/(COUNT(B88:C101)*2)</f>
        <v>0.88888888888888884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7" t="s">
        <v>173</v>
      </c>
      <c r="B106" s="448"/>
      <c r="C106" s="448"/>
      <c r="D106" s="448"/>
      <c r="E106" s="448"/>
      <c r="F106" s="448"/>
    </row>
    <row r="107" spans="1:6" ht="34.5" x14ac:dyDescent="0.4">
      <c r="A107" s="22" t="s">
        <v>230</v>
      </c>
      <c r="B107" s="56">
        <v>2</v>
      </c>
      <c r="C107" s="49"/>
      <c r="D107" s="339"/>
      <c r="E107" s="42"/>
      <c r="F107" s="42"/>
    </row>
    <row r="108" spans="1:6" ht="19.5" x14ac:dyDescent="0.4">
      <c r="A108" s="4" t="s">
        <v>155</v>
      </c>
      <c r="B108" s="56">
        <v>1</v>
      </c>
      <c r="C108" s="49"/>
      <c r="D108" s="42" t="s">
        <v>519</v>
      </c>
      <c r="E108" s="42" t="s">
        <v>512</v>
      </c>
      <c r="F108" s="42" t="s">
        <v>298</v>
      </c>
    </row>
    <row r="109" spans="1:6" ht="19.5" x14ac:dyDescent="0.4">
      <c r="A109" s="4" t="s">
        <v>246</v>
      </c>
      <c r="B109" s="56">
        <v>2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>
        <v>2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>
        <v>2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>
        <v>2</v>
      </c>
      <c r="C113" s="42"/>
      <c r="D113" s="43"/>
      <c r="E113" s="42"/>
      <c r="F113" s="42"/>
    </row>
    <row r="114" spans="1:6" x14ac:dyDescent="0.3">
      <c r="A114" s="27" t="s">
        <v>238</v>
      </c>
      <c r="B114" s="56">
        <v>2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>
        <v>2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>
        <v>2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>
        <v>2</v>
      </c>
      <c r="C117" s="42"/>
      <c r="D117" s="53"/>
      <c r="E117" s="42"/>
      <c r="F117" s="42"/>
    </row>
    <row r="118" spans="1:6" x14ac:dyDescent="0.3">
      <c r="A118" s="442" t="s">
        <v>34</v>
      </c>
      <c r="B118" s="443"/>
      <c r="C118" s="444"/>
      <c r="D118" s="331">
        <f>SUM(B107:C117)</f>
        <v>19</v>
      </c>
    </row>
    <row r="119" spans="1:6" x14ac:dyDescent="0.3">
      <c r="A119" s="442" t="s">
        <v>251</v>
      </c>
      <c r="B119" s="443"/>
      <c r="C119" s="444"/>
      <c r="D119" s="332">
        <f>D118/(COUNT(B107:C117)*2)</f>
        <v>0.95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7" t="s">
        <v>156</v>
      </c>
      <c r="B121" s="448"/>
      <c r="C121" s="448"/>
      <c r="D121" s="448"/>
      <c r="E121" s="448"/>
      <c r="F121" s="448"/>
    </row>
    <row r="122" spans="1:6" x14ac:dyDescent="0.3">
      <c r="A122" s="16" t="s">
        <v>231</v>
      </c>
      <c r="B122" s="57">
        <v>2</v>
      </c>
      <c r="C122" s="42"/>
      <c r="D122" s="58"/>
      <c r="E122" s="58"/>
      <c r="F122" s="42"/>
    </row>
    <row r="123" spans="1:6" x14ac:dyDescent="0.3">
      <c r="A123" s="16" t="s">
        <v>228</v>
      </c>
      <c r="B123" s="57">
        <v>2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>
        <v>2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>
        <v>2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>
        <v>2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>
        <v>2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>
        <v>2</v>
      </c>
      <c r="C129" s="64"/>
      <c r="D129" s="43"/>
      <c r="E129" s="43"/>
      <c r="F129" s="42"/>
    </row>
    <row r="130" spans="1:6" ht="83.25" x14ac:dyDescent="0.35">
      <c r="A130" s="15" t="s">
        <v>164</v>
      </c>
      <c r="B130" s="57">
        <v>1</v>
      </c>
      <c r="C130" s="4" t="str">
        <f>IF(B130=0, -5, "0")</f>
        <v>0</v>
      </c>
      <c r="D130" s="43" t="s">
        <v>520</v>
      </c>
      <c r="E130" s="43" t="s">
        <v>512</v>
      </c>
      <c r="F130" s="42" t="s">
        <v>297</v>
      </c>
    </row>
    <row r="131" spans="1:6" x14ac:dyDescent="0.3">
      <c r="A131" s="5" t="s">
        <v>232</v>
      </c>
      <c r="B131" s="57">
        <v>2</v>
      </c>
      <c r="C131" s="64"/>
      <c r="D131" s="43"/>
      <c r="E131" s="43"/>
      <c r="F131" s="42"/>
    </row>
    <row r="132" spans="1:6" ht="83.25" x14ac:dyDescent="0.35">
      <c r="A132" s="17" t="s">
        <v>272</v>
      </c>
      <c r="B132" s="57">
        <v>0</v>
      </c>
      <c r="C132" s="4">
        <f>IF(B132=0, -5, "0")</f>
        <v>-5</v>
      </c>
      <c r="D132" s="43" t="s">
        <v>532</v>
      </c>
      <c r="E132" s="43" t="s">
        <v>521</v>
      </c>
      <c r="F132" s="42" t="s">
        <v>297</v>
      </c>
    </row>
    <row r="133" spans="1:6" x14ac:dyDescent="0.3">
      <c r="A133" s="442" t="s">
        <v>34</v>
      </c>
      <c r="B133" s="443"/>
      <c r="C133" s="444"/>
      <c r="D133" s="331">
        <f>SUM(B122:C132)</f>
        <v>12</v>
      </c>
    </row>
    <row r="134" spans="1:6" x14ac:dyDescent="0.3">
      <c r="A134" s="442" t="s">
        <v>251</v>
      </c>
      <c r="B134" s="443"/>
      <c r="C134" s="444"/>
      <c r="D134" s="333">
        <f>D133/(COUNT(B122:C132)*2)</f>
        <v>0.54545454545454541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7" t="s">
        <v>61</v>
      </c>
      <c r="B136" s="448"/>
      <c r="C136" s="448"/>
      <c r="D136" s="448"/>
      <c r="E136" s="448"/>
      <c r="F136" s="448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2" t="s">
        <v>34</v>
      </c>
      <c r="B149" s="443"/>
      <c r="C149" s="444"/>
      <c r="D149" s="331">
        <f>SUM(B137:C148)</f>
        <v>0</v>
      </c>
    </row>
    <row r="150" spans="1:6" x14ac:dyDescent="0.3">
      <c r="A150" s="442" t="s">
        <v>251</v>
      </c>
      <c r="B150" s="443"/>
      <c r="C150" s="444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7" t="s">
        <v>178</v>
      </c>
      <c r="B152" s="448"/>
      <c r="C152" s="448"/>
      <c r="D152" s="448"/>
      <c r="E152" s="448"/>
      <c r="F152" s="448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33.75" x14ac:dyDescent="0.35">
      <c r="A155" s="14" t="s">
        <v>262</v>
      </c>
      <c r="B155" s="42">
        <v>1</v>
      </c>
      <c r="C155" s="4" t="str">
        <f>IF(B155=0, -5, "0")</f>
        <v>0</v>
      </c>
      <c r="D155" s="43" t="s">
        <v>557</v>
      </c>
      <c r="E155" s="43" t="s">
        <v>558</v>
      </c>
      <c r="F155" s="42" t="s">
        <v>298</v>
      </c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2" t="s">
        <v>34</v>
      </c>
      <c r="B161" s="451"/>
      <c r="C161" s="452"/>
      <c r="D161" s="334">
        <f>SUM(B153:C160)</f>
        <v>15</v>
      </c>
    </row>
    <row r="162" spans="1:6" x14ac:dyDescent="0.3">
      <c r="A162" s="442" t="s">
        <v>251</v>
      </c>
      <c r="B162" s="443"/>
      <c r="C162" s="444"/>
      <c r="D162" s="332">
        <f>D161/(COUNT(B153:C160)*2)</f>
        <v>0.9375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7" t="s">
        <v>64</v>
      </c>
      <c r="B164" s="448"/>
      <c r="C164" s="448"/>
      <c r="D164" s="448"/>
      <c r="E164" s="448"/>
      <c r="F164" s="448"/>
    </row>
    <row r="165" spans="1:6" ht="18" x14ac:dyDescent="0.35">
      <c r="A165" s="14" t="s">
        <v>242</v>
      </c>
      <c r="B165" s="42">
        <v>2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>
        <v>2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2" t="s">
        <v>34</v>
      </c>
      <c r="B169" s="443"/>
      <c r="C169" s="444"/>
      <c r="D169" s="331">
        <f>SUM(B165:C168)</f>
        <v>6</v>
      </c>
    </row>
    <row r="170" spans="1:6" x14ac:dyDescent="0.3">
      <c r="A170" s="442" t="s">
        <v>251</v>
      </c>
      <c r="B170" s="443"/>
      <c r="C170" s="444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5" t="s">
        <v>15</v>
      </c>
      <c r="B172" s="446"/>
      <c r="C172" s="446"/>
      <c r="D172" s="446"/>
      <c r="E172" s="446"/>
      <c r="F172" s="446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2" t="s">
        <v>34</v>
      </c>
      <c r="B177" s="443"/>
      <c r="C177" s="444"/>
      <c r="D177" s="331">
        <f>SUM(B173:C176)</f>
        <v>8</v>
      </c>
    </row>
    <row r="178" spans="1:7" x14ac:dyDescent="0.3">
      <c r="A178" s="442" t="s">
        <v>251</v>
      </c>
      <c r="B178" s="443"/>
      <c r="C178" s="444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7" t="s">
        <v>65</v>
      </c>
      <c r="B180" s="448"/>
      <c r="C180" s="448"/>
      <c r="D180" s="448"/>
      <c r="E180" s="448"/>
      <c r="F180" s="448"/>
    </row>
    <row r="181" spans="1:7" ht="49.5" x14ac:dyDescent="0.3">
      <c r="A181" s="16" t="s">
        <v>270</v>
      </c>
      <c r="B181" s="42">
        <v>0</v>
      </c>
      <c r="C181" s="42"/>
      <c r="D181" s="43" t="s">
        <v>507</v>
      </c>
      <c r="E181" s="43" t="s">
        <v>533</v>
      </c>
      <c r="F181" s="42"/>
    </row>
    <row r="182" spans="1:7" ht="33" x14ac:dyDescent="0.3">
      <c r="A182" s="16" t="s">
        <v>181</v>
      </c>
      <c r="B182" s="42">
        <v>1</v>
      </c>
      <c r="C182" s="42"/>
      <c r="D182" s="43" t="s">
        <v>522</v>
      </c>
      <c r="E182" s="28" t="s">
        <v>512</v>
      </c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2" t="s">
        <v>34</v>
      </c>
      <c r="B186" s="443"/>
      <c r="C186" s="444"/>
      <c r="D186" s="331">
        <f>SUM(B181:C185)</f>
        <v>7</v>
      </c>
    </row>
    <row r="187" spans="1:7" x14ac:dyDescent="0.3">
      <c r="A187" s="442" t="s">
        <v>251</v>
      </c>
      <c r="B187" s="443"/>
      <c r="C187" s="444"/>
      <c r="D187" s="332">
        <f>D186/(COUNT(B181:C185)*2)</f>
        <v>0.7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7" t="s">
        <v>177</v>
      </c>
      <c r="B189" s="448"/>
      <c r="C189" s="448"/>
      <c r="D189" s="448"/>
      <c r="E189" s="448"/>
      <c r="F189" s="448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66.75" x14ac:dyDescent="0.35">
      <c r="A191" s="71" t="s">
        <v>271</v>
      </c>
      <c r="B191" s="42">
        <v>0</v>
      </c>
      <c r="C191" s="4">
        <f>IF(B191=0, -5, "0")</f>
        <v>-5</v>
      </c>
      <c r="D191" s="43" t="s">
        <v>523</v>
      </c>
      <c r="E191" s="43" t="s">
        <v>524</v>
      </c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2" t="s">
        <v>34</v>
      </c>
      <c r="B194" s="443"/>
      <c r="C194" s="444"/>
      <c r="D194" s="335">
        <f>SUM(B190:C193)</f>
        <v>-1</v>
      </c>
    </row>
    <row r="195" spans="1:6" x14ac:dyDescent="0.3">
      <c r="A195" s="442" t="s">
        <v>251</v>
      </c>
      <c r="B195" s="443"/>
      <c r="C195" s="444"/>
      <c r="D195" s="332">
        <f>D194/(COUNT(B190:C193)*2)</f>
        <v>-0.125</v>
      </c>
    </row>
    <row r="197" spans="1:6" ht="18" x14ac:dyDescent="0.35">
      <c r="A197" s="26" t="s">
        <v>422</v>
      </c>
      <c r="B197" s="25"/>
      <c r="C197" s="25"/>
      <c r="D197" s="75">
        <v>0.5454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155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0.79081632653061229</v>
      </c>
    </row>
  </sheetData>
  <sheetProtection algorithmName="SHA-512" hashValue="ui8FjYpwLjtNjT/mf3zd2lAmPeQj495eGMJCH/nLCALGZI6cIzNvofwclCI/2TfRWZt87arWbHXAWD5AHhGbpQ==" saltValue="yJv6OKIokEgal4lC9Iuwfw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rowBreaks count="1" manualBreakCount="1">
    <brk id="131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72" zoomScale="60" zoomScaleNormal="100" workbookViewId="0">
      <selection activeCell="F683" sqref="F68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9"/>
      <c r="E1" s="419"/>
      <c r="F1" s="419"/>
      <c r="G1" s="419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0" t="s">
        <v>151</v>
      </c>
      <c r="B7" s="420"/>
      <c r="C7" s="420"/>
      <c r="D7" s="420"/>
      <c r="E7" s="420"/>
      <c r="F7" s="420"/>
      <c r="G7" s="82"/>
    </row>
    <row r="8" spans="1:7" ht="22.5" x14ac:dyDescent="0.45">
      <c r="A8" s="421" t="str">
        <f>'Page de garde'!D18</f>
        <v>MORNAGUIA</v>
      </c>
      <c r="B8" s="421"/>
      <c r="C8" s="421"/>
      <c r="D8" s="421"/>
      <c r="E8" s="421"/>
      <c r="F8" s="421"/>
      <c r="G8" s="82"/>
    </row>
    <row r="9" spans="1:7" ht="22.5" x14ac:dyDescent="0.45">
      <c r="A9" s="278" t="s">
        <v>39</v>
      </c>
      <c r="B9" s="422" t="s">
        <v>559</v>
      </c>
      <c r="C9" s="422"/>
      <c r="D9" s="422"/>
      <c r="E9" s="422"/>
      <c r="F9" s="422"/>
      <c r="G9" s="82"/>
    </row>
    <row r="10" spans="1:7" ht="22.5" x14ac:dyDescent="0.45">
      <c r="A10" s="279" t="s">
        <v>41</v>
      </c>
      <c r="B10" s="423" t="s">
        <v>560</v>
      </c>
      <c r="C10" s="423"/>
      <c r="D10" s="423"/>
      <c r="E10" s="423"/>
      <c r="F10" s="423"/>
      <c r="G10" s="82"/>
    </row>
    <row r="11" spans="1:7" ht="22.5" x14ac:dyDescent="0.45">
      <c r="A11" s="278" t="s">
        <v>40</v>
      </c>
      <c r="B11" s="418">
        <v>43754</v>
      </c>
      <c r="C11" s="418"/>
      <c r="D11" s="418"/>
      <c r="E11" s="418"/>
      <c r="F11" s="418"/>
      <c r="G11" s="82"/>
    </row>
    <row r="12" spans="1:7" ht="22.5" x14ac:dyDescent="0.45">
      <c r="A12" s="278" t="s">
        <v>200</v>
      </c>
      <c r="B12" s="424">
        <f>D730</f>
        <v>0.90213523131672602</v>
      </c>
      <c r="C12" s="424"/>
      <c r="D12" s="424"/>
      <c r="E12" s="424"/>
      <c r="F12" s="424"/>
      <c r="G12" s="82"/>
    </row>
    <row r="13" spans="1:7" ht="22.5" x14ac:dyDescent="0.45">
      <c r="A13" s="81"/>
      <c r="B13" s="79"/>
      <c r="C13" s="79"/>
      <c r="D13" s="419"/>
      <c r="E13" s="419"/>
      <c r="F13" s="419"/>
      <c r="G13" s="419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43754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0" t="s">
        <v>28</v>
      </c>
      <c r="B17" s="361" t="s">
        <v>29</v>
      </c>
      <c r="C17" s="361"/>
      <c r="D17" s="361" t="s">
        <v>42</v>
      </c>
      <c r="E17" s="362" t="s">
        <v>266</v>
      </c>
      <c r="F17" s="362" t="s">
        <v>299</v>
      </c>
      <c r="G17" s="83"/>
    </row>
    <row r="18" spans="1:8" ht="16.5" customHeight="1" x14ac:dyDescent="0.4">
      <c r="A18" s="360"/>
      <c r="B18" s="283" t="s">
        <v>32</v>
      </c>
      <c r="C18" s="283" t="s">
        <v>31</v>
      </c>
      <c r="D18" s="361"/>
      <c r="E18" s="362"/>
      <c r="F18" s="362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 t="s">
        <v>297</v>
      </c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55.5" customHeight="1" x14ac:dyDescent="0.4">
      <c r="A43" s="88" t="s">
        <v>422</v>
      </c>
      <c r="B43" s="274">
        <f>IF(D43=1, 2, IF(AND(D43&lt;1,D43&gt;0), 1, IF(D43=0,"0","NA")))</f>
        <v>2</v>
      </c>
      <c r="C43" s="89"/>
      <c r="D43" s="271">
        <f>IFERROR(E43/F43,"N.A")</f>
        <v>1</v>
      </c>
      <c r="E43" s="103">
        <f>COUNTIF('A1 Exploitation'!F21:F42,"ok")</f>
        <v>2</v>
      </c>
      <c r="F43" s="272">
        <f>COUNTA('A1 Exploitation'!F21:F42)</f>
        <v>2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26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1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34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1</v>
      </c>
      <c r="E48" s="79"/>
      <c r="F48" s="83"/>
      <c r="G48" s="83"/>
    </row>
    <row r="49" spans="1:7" ht="21" x14ac:dyDescent="0.3">
      <c r="A49" s="351"/>
      <c r="B49" s="351"/>
      <c r="C49" s="351"/>
      <c r="D49" s="351"/>
      <c r="E49" s="351"/>
      <c r="F49" s="351"/>
      <c r="G49" s="351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43754</v>
      </c>
      <c r="B51" s="83"/>
      <c r="C51" s="83"/>
      <c r="D51" s="83"/>
      <c r="E51" s="79"/>
      <c r="F51" s="83"/>
      <c r="G51" s="83"/>
    </row>
    <row r="52" spans="1:7" ht="21" x14ac:dyDescent="0.4">
      <c r="A52" s="360" t="s">
        <v>28</v>
      </c>
      <c r="B52" s="361" t="s">
        <v>29</v>
      </c>
      <c r="C52" s="361"/>
      <c r="D52" s="361" t="s">
        <v>42</v>
      </c>
      <c r="E52" s="362" t="s">
        <v>266</v>
      </c>
      <c r="F52" s="362" t="s">
        <v>301</v>
      </c>
      <c r="G52" s="83"/>
    </row>
    <row r="53" spans="1:7" ht="21" x14ac:dyDescent="0.4">
      <c r="A53" s="360"/>
      <c r="B53" s="283" t="s">
        <v>32</v>
      </c>
      <c r="C53" s="283" t="s">
        <v>31</v>
      </c>
      <c r="D53" s="361"/>
      <c r="E53" s="362"/>
      <c r="F53" s="362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9"/>
      <c r="B64" s="350"/>
      <c r="C64" s="350"/>
      <c r="D64" s="350"/>
      <c r="E64" s="350"/>
      <c r="F64" s="350"/>
      <c r="G64" s="350"/>
    </row>
    <row r="65" spans="1:7" ht="43.5" customHeight="1" x14ac:dyDescent="0.4">
      <c r="A65" s="429" t="s">
        <v>350</v>
      </c>
      <c r="B65" s="429"/>
      <c r="C65" s="429"/>
      <c r="D65" s="429"/>
      <c r="E65" s="429"/>
      <c r="F65" s="42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8"/>
      <c r="B83" s="358"/>
      <c r="C83" s="358"/>
      <c r="D83" s="358"/>
      <c r="E83" s="358"/>
      <c r="F83" s="358"/>
      <c r="G83" s="358"/>
    </row>
    <row r="84" spans="1:7" ht="45" customHeight="1" x14ac:dyDescent="0.45">
      <c r="A84" s="430" t="s">
        <v>351</v>
      </c>
      <c r="B84" s="430"/>
      <c r="C84" s="430"/>
      <c r="D84" s="430"/>
      <c r="E84" s="430"/>
      <c r="F84" s="43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4"/>
      <c r="B103" s="352"/>
      <c r="C103" s="352"/>
      <c r="D103" s="352"/>
      <c r="E103" s="352"/>
      <c r="F103" s="359"/>
      <c r="G103" s="83"/>
    </row>
    <row r="104" spans="1:7" ht="46.5" customHeight="1" x14ac:dyDescent="0.4">
      <c r="A104" s="429" t="s">
        <v>352</v>
      </c>
      <c r="B104" s="429"/>
      <c r="C104" s="429"/>
      <c r="D104" s="429"/>
      <c r="E104" s="429"/>
      <c r="F104" s="42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4"/>
      <c r="B111" s="352"/>
      <c r="C111" s="352"/>
      <c r="D111" s="352"/>
      <c r="E111" s="352"/>
      <c r="F111" s="359"/>
      <c r="G111" s="83"/>
    </row>
    <row r="112" spans="1:7" ht="39.75" customHeight="1" x14ac:dyDescent="0.4">
      <c r="A112" s="429" t="s">
        <v>390</v>
      </c>
      <c r="B112" s="429"/>
      <c r="C112" s="429"/>
      <c r="D112" s="429"/>
      <c r="E112" s="429"/>
      <c r="F112" s="42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2"/>
      <c r="B120" s="352"/>
      <c r="C120" s="352"/>
      <c r="D120" s="352"/>
      <c r="E120" s="352"/>
      <c r="F120" s="352"/>
      <c r="G120" s="83"/>
    </row>
    <row r="121" spans="1:7" ht="22.5" x14ac:dyDescent="0.4">
      <c r="A121" s="429" t="s">
        <v>310</v>
      </c>
      <c r="B121" s="429"/>
      <c r="C121" s="429"/>
      <c r="D121" s="429"/>
      <c r="E121" s="429"/>
      <c r="F121" s="42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3"/>
      <c r="B132" s="353"/>
      <c r="C132" s="353"/>
      <c r="D132" s="353"/>
      <c r="E132" s="353"/>
      <c r="F132" s="353"/>
      <c r="G132" s="83"/>
    </row>
    <row r="133" spans="1:16384" ht="22.5" customHeight="1" x14ac:dyDescent="0.4">
      <c r="A133" s="431" t="s">
        <v>424</v>
      </c>
      <c r="B133" s="431"/>
      <c r="C133" s="431"/>
      <c r="D133" s="431"/>
      <c r="E133" s="431"/>
      <c r="F133" s="431"/>
      <c r="G133" s="83"/>
    </row>
    <row r="134" spans="1:16384" ht="22.5" customHeight="1" x14ac:dyDescent="0.4">
      <c r="A134" s="432"/>
      <c r="B134" s="432"/>
      <c r="C134" s="432"/>
      <c r="D134" s="432"/>
      <c r="E134" s="432"/>
      <c r="F134" s="432"/>
      <c r="G134" s="83"/>
    </row>
    <row r="135" spans="1:16384" s="216" customFormat="1" ht="22.5" customHeight="1" x14ac:dyDescent="0.25">
      <c r="A135" s="360" t="s">
        <v>28</v>
      </c>
      <c r="B135" s="361" t="s">
        <v>29</v>
      </c>
      <c r="C135" s="361"/>
      <c r="D135" s="361" t="s">
        <v>42</v>
      </c>
      <c r="E135" s="362" t="s">
        <v>266</v>
      </c>
      <c r="F135" s="362" t="s">
        <v>301</v>
      </c>
    </row>
    <row r="136" spans="1:16384" s="216" customFormat="1" ht="22.5" customHeight="1" x14ac:dyDescent="0.25">
      <c r="A136" s="360"/>
      <c r="B136" s="283" t="s">
        <v>32</v>
      </c>
      <c r="C136" s="283" t="s">
        <v>31</v>
      </c>
      <c r="D136" s="361"/>
      <c r="E136" s="362"/>
      <c r="F136" s="362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3" t="s">
        <v>461</v>
      </c>
      <c r="B139" s="433"/>
      <c r="C139" s="433"/>
      <c r="D139" s="433"/>
      <c r="E139" s="433"/>
      <c r="F139" s="433"/>
      <c r="G139" s="83"/>
    </row>
    <row r="140" spans="1:16384" ht="22.5" x14ac:dyDescent="0.45">
      <c r="A140" s="232" t="s">
        <v>50</v>
      </c>
      <c r="B140" s="89">
        <v>2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>
        <v>2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>
        <v>2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>
        <v>2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>
        <v>2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>
        <v>2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1" t="s">
        <v>349</v>
      </c>
      <c r="B147" s="391"/>
      <c r="C147" s="391"/>
      <c r="D147" s="391"/>
      <c r="E147" s="391"/>
      <c r="F147" s="391"/>
      <c r="G147" s="83"/>
    </row>
    <row r="148" spans="1:7" ht="21" x14ac:dyDescent="0.4">
      <c r="A148" s="125" t="s">
        <v>333</v>
      </c>
      <c r="B148" s="211">
        <v>2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>
        <v>2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>
        <v>2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>
        <v>2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>
        <v>2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>
        <v>2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>
        <v>2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>
        <v>2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>
        <v>2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>
        <v>2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>
        <v>2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>
        <v>2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>
        <v>2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>
        <v>2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>
        <v>2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>
        <v>2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>
        <v>2</v>
      </c>
      <c r="C164" s="92"/>
      <c r="D164" s="92"/>
      <c r="E164" s="92"/>
      <c r="F164" s="178"/>
      <c r="G164" s="83"/>
    </row>
    <row r="165" spans="1:7" ht="21" x14ac:dyDescent="0.4">
      <c r="A165" s="354"/>
      <c r="B165" s="352"/>
      <c r="C165" s="352"/>
      <c r="D165" s="352"/>
      <c r="E165" s="352"/>
      <c r="F165" s="352"/>
      <c r="G165" s="83"/>
    </row>
    <row r="166" spans="1:7" ht="32.25" customHeight="1" x14ac:dyDescent="0.4">
      <c r="A166" s="433" t="s">
        <v>462</v>
      </c>
      <c r="B166" s="433"/>
      <c r="C166" s="433"/>
      <c r="D166" s="433"/>
      <c r="E166" s="433"/>
      <c r="F166" s="433"/>
      <c r="G166" s="83"/>
    </row>
    <row r="167" spans="1:7" ht="63" x14ac:dyDescent="0.4">
      <c r="A167" s="268" t="s">
        <v>315</v>
      </c>
      <c r="B167" s="89">
        <v>2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>
        <v>2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>
        <v>2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>
        <v>2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>
        <v>2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>
        <v>2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>
        <v>2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>
        <v>2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>
        <v>2</v>
      </c>
      <c r="C175" s="92"/>
      <c r="D175" s="92"/>
      <c r="E175" s="91"/>
      <c r="F175" s="178"/>
      <c r="G175" s="83"/>
    </row>
    <row r="176" spans="1:7" ht="21" x14ac:dyDescent="0.4">
      <c r="A176" s="355"/>
      <c r="B176" s="356"/>
      <c r="C176" s="356"/>
      <c r="D176" s="356"/>
      <c r="E176" s="356"/>
      <c r="F176" s="356"/>
      <c r="G176" s="83"/>
    </row>
    <row r="177" spans="1:7" ht="32.25" customHeight="1" x14ac:dyDescent="0.4">
      <c r="A177" s="433" t="s">
        <v>310</v>
      </c>
      <c r="B177" s="433"/>
      <c r="C177" s="433"/>
      <c r="D177" s="433"/>
      <c r="E177" s="433"/>
      <c r="F177" s="433"/>
      <c r="G177" s="83"/>
    </row>
    <row r="178" spans="1:7" ht="21" x14ac:dyDescent="0.4">
      <c r="A178" s="88" t="s">
        <v>347</v>
      </c>
      <c r="B178" s="89">
        <v>2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>
        <v>2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>
        <v>2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>
        <v>2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>
        <f>IF(D185=1, 2, IF(AND(D185&lt;1,D185&gt;0), 1, IF(D185=0,"0","NA")))</f>
        <v>2</v>
      </c>
      <c r="C185" s="88"/>
      <c r="D185" s="271">
        <f>IFERROR(E185/F185,"N.A")</f>
        <v>1</v>
      </c>
      <c r="E185" s="88">
        <f>COUNTIF('A1 Exploitation'!F141:F184,"ok")</f>
        <v>4</v>
      </c>
      <c r="F185" s="178">
        <f>COUNTA('A1 Exploitation'!F141:F184)</f>
        <v>4</v>
      </c>
      <c r="G185" s="83"/>
    </row>
    <row r="186" spans="1:7" ht="22.5" x14ac:dyDescent="0.4">
      <c r="A186" s="301" t="s">
        <v>438</v>
      </c>
      <c r="B186" s="392"/>
      <c r="C186" s="393"/>
      <c r="D186" s="307">
        <f>SUM(B148:C164,B178:C185,B167:C175,B140:C145)</f>
        <v>74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>
        <f>D186/(COUNT(B140:C145,B148:C164,B167:C175,B178:C185)*2)</f>
        <v>1</v>
      </c>
      <c r="E187" s="79"/>
      <c r="F187" s="83"/>
      <c r="G187" s="83"/>
    </row>
    <row r="188" spans="1:7" ht="21" x14ac:dyDescent="0.4">
      <c r="A188" s="357"/>
      <c r="B188" s="357"/>
      <c r="C188" s="357"/>
      <c r="D188" s="357"/>
      <c r="E188" s="357"/>
      <c r="F188" s="357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43754</v>
      </c>
      <c r="B190" s="83"/>
      <c r="C190" s="83"/>
      <c r="D190" s="83"/>
      <c r="E190" s="79"/>
      <c r="F190" s="83"/>
      <c r="G190" s="83"/>
    </row>
    <row r="191" spans="1:7" ht="21" x14ac:dyDescent="0.4">
      <c r="A191" s="360" t="s">
        <v>28</v>
      </c>
      <c r="B191" s="361" t="s">
        <v>29</v>
      </c>
      <c r="C191" s="361"/>
      <c r="D191" s="361" t="s">
        <v>42</v>
      </c>
      <c r="E191" s="362" t="s">
        <v>266</v>
      </c>
      <c r="F191" s="362" t="s">
        <v>301</v>
      </c>
      <c r="G191" s="83"/>
    </row>
    <row r="192" spans="1:7" ht="21" x14ac:dyDescent="0.4">
      <c r="A192" s="360"/>
      <c r="B192" s="283" t="s">
        <v>32</v>
      </c>
      <c r="C192" s="283" t="s">
        <v>31</v>
      </c>
      <c r="D192" s="361"/>
      <c r="E192" s="362"/>
      <c r="F192" s="362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>
        <v>2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>
        <v>2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>
        <v>2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>
        <v>2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>
        <v>2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>
        <v>2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>
        <v>2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>
        <v>2</v>
      </c>
      <c r="C202" s="112"/>
      <c r="D202" s="90"/>
      <c r="E202" s="91"/>
      <c r="F202" s="90"/>
      <c r="G202" s="83"/>
    </row>
    <row r="203" spans="1:7" ht="21" x14ac:dyDescent="0.4">
      <c r="A203" s="388" t="s">
        <v>34</v>
      </c>
      <c r="B203" s="389"/>
      <c r="C203" s="390"/>
      <c r="D203" s="284">
        <f>SUM(B195:C202)</f>
        <v>16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>
        <f>D203/(COUNT(B195:C202)*2)</f>
        <v>1</v>
      </c>
      <c r="E204" s="79"/>
      <c r="F204" s="83"/>
      <c r="G204" s="83"/>
    </row>
    <row r="205" spans="1:7" ht="21" x14ac:dyDescent="0.4">
      <c r="A205" s="351"/>
      <c r="B205" s="351"/>
      <c r="C205" s="351"/>
      <c r="D205" s="351"/>
      <c r="E205" s="351"/>
      <c r="F205" s="351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>
        <v>2</v>
      </c>
      <c r="C207" s="89"/>
      <c r="D207" s="117"/>
      <c r="E207" s="117"/>
      <c r="F207" s="90"/>
      <c r="G207" s="83"/>
    </row>
    <row r="208" spans="1:7" ht="63" x14ac:dyDescent="0.4">
      <c r="A208" s="88" t="s">
        <v>57</v>
      </c>
      <c r="B208" s="89">
        <v>0</v>
      </c>
      <c r="C208" s="89"/>
      <c r="D208" s="117" t="s">
        <v>561</v>
      </c>
      <c r="E208" s="90" t="s">
        <v>562</v>
      </c>
      <c r="F208" s="90"/>
      <c r="G208" s="83"/>
    </row>
    <row r="209" spans="1:7" ht="21" x14ac:dyDescent="0.4">
      <c r="A209" s="88" t="s">
        <v>211</v>
      </c>
      <c r="B209" s="89">
        <v>2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>
        <v>2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>
        <v>2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>
        <v>2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>
        <v>2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>
        <v>2</v>
      </c>
      <c r="C214" s="113"/>
      <c r="D214" s="90"/>
      <c r="E214" s="91"/>
      <c r="F214" s="90"/>
      <c r="G214" s="83"/>
    </row>
    <row r="215" spans="1:7" ht="63" x14ac:dyDescent="0.4">
      <c r="A215" s="88" t="s">
        <v>142</v>
      </c>
      <c r="B215" s="89">
        <v>2</v>
      </c>
      <c r="C215" s="89"/>
      <c r="D215" s="90" t="s">
        <v>581</v>
      </c>
      <c r="E215" s="90" t="s">
        <v>567</v>
      </c>
      <c r="F215" s="90"/>
      <c r="G215" s="83"/>
    </row>
    <row r="216" spans="1:7" ht="24.75" customHeight="1" x14ac:dyDescent="0.4">
      <c r="A216" s="132" t="s">
        <v>412</v>
      </c>
      <c r="B216" s="89">
        <v>2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>
        <v>2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>
        <v>2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>
        <v>2</v>
      </c>
      <c r="C219" s="99" t="str">
        <f>IF(B219=0, -5, "0")</f>
        <v>0</v>
      </c>
      <c r="D219" s="121"/>
      <c r="E219" s="90"/>
      <c r="F219" s="90"/>
      <c r="G219" s="83"/>
    </row>
    <row r="220" spans="1:7" ht="69" customHeight="1" x14ac:dyDescent="0.4">
      <c r="A220" s="193" t="s">
        <v>353</v>
      </c>
      <c r="B220" s="89">
        <v>0</v>
      </c>
      <c r="C220" s="98">
        <f>IF(B220=0, -2, "0")</f>
        <v>-2</v>
      </c>
      <c r="D220" s="90" t="s">
        <v>563</v>
      </c>
      <c r="E220" s="139" t="s">
        <v>565</v>
      </c>
      <c r="F220" s="90"/>
      <c r="G220" s="83"/>
    </row>
    <row r="221" spans="1:7" ht="66" customHeight="1" x14ac:dyDescent="0.4">
      <c r="A221" s="193" t="s">
        <v>63</v>
      </c>
      <c r="B221" s="89">
        <v>0</v>
      </c>
      <c r="C221" s="98">
        <f>IF(B221=0, -2, "0")</f>
        <v>-2</v>
      </c>
      <c r="D221" s="90" t="s">
        <v>564</v>
      </c>
      <c r="E221" s="139" t="s">
        <v>566</v>
      </c>
      <c r="F221" s="90"/>
      <c r="G221" s="83"/>
    </row>
    <row r="222" spans="1:7" ht="21" x14ac:dyDescent="0.4">
      <c r="A222" s="193" t="s">
        <v>330</v>
      </c>
      <c r="B222" s="89">
        <v>2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>
        <v>2</v>
      </c>
      <c r="C223" s="141"/>
      <c r="D223" s="90"/>
      <c r="E223" s="91"/>
      <c r="F223" s="90"/>
      <c r="G223" s="83"/>
    </row>
    <row r="224" spans="1:7" ht="42" customHeight="1" x14ac:dyDescent="0.4">
      <c r="A224" s="88" t="s">
        <v>150</v>
      </c>
      <c r="B224" s="89">
        <v>2</v>
      </c>
      <c r="C224" s="89"/>
      <c r="F224" s="90"/>
      <c r="G224" s="83"/>
    </row>
    <row r="225" spans="1:7" ht="21" x14ac:dyDescent="0.4">
      <c r="A225" s="136" t="s">
        <v>426</v>
      </c>
      <c r="B225" s="89">
        <v>2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>
        <v>2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8" t="s">
        <v>34</v>
      </c>
      <c r="B227" s="389"/>
      <c r="C227" s="390"/>
      <c r="D227" s="288">
        <f>SUM(B207:C226)</f>
        <v>30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>
        <f>D227/(COUNT(B207:C226)*2)</f>
        <v>0.68181818181818177</v>
      </c>
      <c r="E228" s="79"/>
      <c r="F228" s="83"/>
      <c r="G228" s="83"/>
    </row>
    <row r="229" spans="1:7" ht="21" x14ac:dyDescent="0.4">
      <c r="A229" s="351"/>
      <c r="B229" s="351"/>
      <c r="C229" s="351"/>
      <c r="D229" s="351"/>
      <c r="E229" s="351"/>
      <c r="F229" s="351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>
        <v>2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>
        <v>2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>
        <v>2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>
        <v>2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>
        <v>2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5" t="s">
        <v>310</v>
      </c>
      <c r="B236" s="426"/>
      <c r="C236" s="426"/>
      <c r="D236" s="427"/>
      <c r="E236" s="90"/>
      <c r="F236" s="90"/>
      <c r="G236" s="83"/>
    </row>
    <row r="237" spans="1:7" ht="18" customHeight="1" x14ac:dyDescent="0.4">
      <c r="A237" s="92" t="s">
        <v>328</v>
      </c>
      <c r="B237" s="89">
        <v>2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>
        <v>2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>
        <v>2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>
        <v>2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>
        <v>2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4</v>
      </c>
      <c r="F244" s="90">
        <f>COUNTA('A1 Exploitation'!F195:F243)</f>
        <v>4</v>
      </c>
      <c r="G244" s="83"/>
    </row>
    <row r="245" spans="1:7" ht="21" x14ac:dyDescent="0.4">
      <c r="A245" s="388" t="s">
        <v>34</v>
      </c>
      <c r="B245" s="389"/>
      <c r="C245" s="390"/>
      <c r="D245" s="284">
        <f>SUM(B231:C235,B237:C244)</f>
        <v>20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>
        <f>D245/(COUNT(B231:C235,B237:C244)*2)</f>
        <v>1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66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>
        <f>D248/(COUNT(B231:C235,B195:C202,B207:C226,B237:C244)*2)</f>
        <v>0.82499999999999996</v>
      </c>
      <c r="E249" s="79"/>
      <c r="F249" s="83"/>
      <c r="G249" s="83"/>
    </row>
    <row r="250" spans="1:7" ht="21" x14ac:dyDescent="0.4">
      <c r="A250" s="351"/>
      <c r="B250" s="351"/>
      <c r="C250" s="351"/>
      <c r="D250" s="351"/>
      <c r="E250" s="351"/>
      <c r="F250" s="351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43754</v>
      </c>
      <c r="B252" s="83"/>
      <c r="C252" s="83"/>
      <c r="D252" s="83"/>
      <c r="E252" s="79"/>
      <c r="F252" s="83"/>
      <c r="G252" s="83"/>
    </row>
    <row r="253" spans="1:7" ht="21" x14ac:dyDescent="0.4">
      <c r="A253" s="360" t="s">
        <v>28</v>
      </c>
      <c r="B253" s="361" t="s">
        <v>29</v>
      </c>
      <c r="C253" s="361"/>
      <c r="D253" s="361" t="s">
        <v>42</v>
      </c>
      <c r="E253" s="362" t="s">
        <v>266</v>
      </c>
      <c r="F253" s="362" t="s">
        <v>301</v>
      </c>
      <c r="G253" s="83"/>
    </row>
    <row r="254" spans="1:7" ht="21" x14ac:dyDescent="0.4">
      <c r="A254" s="360"/>
      <c r="B254" s="283" t="s">
        <v>32</v>
      </c>
      <c r="C254" s="283" t="s">
        <v>31</v>
      </c>
      <c r="D254" s="361"/>
      <c r="E254" s="362"/>
      <c r="F254" s="362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>
        <v>2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>
        <v>2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>
        <v>2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>
        <v>2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>
        <v>2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>
        <v>2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>
        <v>2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>
        <v>2</v>
      </c>
      <c r="C264" s="112"/>
      <c r="D264" s="90"/>
      <c r="E264" s="91"/>
      <c r="F264" s="90"/>
      <c r="G264" s="83"/>
    </row>
    <row r="265" spans="1:7" ht="21" x14ac:dyDescent="0.4">
      <c r="A265" s="388" t="s">
        <v>34</v>
      </c>
      <c r="B265" s="389"/>
      <c r="C265" s="390"/>
      <c r="D265" s="289">
        <f>SUM(B257:C264)</f>
        <v>16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>
        <f>D265/(COUNT(B257:C264)*2)</f>
        <v>1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>
        <v>2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>
        <v>2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>
        <v>2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>
        <v>2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>
        <v>2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>
        <v>2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>
        <v>2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>
        <v>2</v>
      </c>
      <c r="C276" s="99" t="str">
        <f>IF(B276=0, -10, "0")</f>
        <v>0</v>
      </c>
      <c r="D276" s="131"/>
      <c r="E276" s="90"/>
      <c r="F276" s="90"/>
      <c r="G276" s="83"/>
    </row>
    <row r="277" spans="1:7" ht="105" x14ac:dyDescent="0.4">
      <c r="A277" s="264" t="s">
        <v>394</v>
      </c>
      <c r="B277" s="89">
        <v>0</v>
      </c>
      <c r="C277" s="98">
        <f>IF(B277=0, -2, "0")</f>
        <v>-2</v>
      </c>
      <c r="D277" s="131" t="s">
        <v>568</v>
      </c>
      <c r="E277" s="90" t="s">
        <v>569</v>
      </c>
      <c r="F277" s="90" t="s">
        <v>297</v>
      </c>
      <c r="G277" s="83"/>
    </row>
    <row r="278" spans="1:7" ht="22.5" x14ac:dyDescent="0.4">
      <c r="A278" s="88" t="s">
        <v>117</v>
      </c>
      <c r="B278" s="89">
        <v>2</v>
      </c>
      <c r="C278" s="89"/>
      <c r="D278" s="101"/>
      <c r="E278" s="91"/>
      <c r="F278" s="90"/>
      <c r="G278" s="83"/>
    </row>
    <row r="279" spans="1:7" ht="68.25" customHeight="1" x14ac:dyDescent="0.4">
      <c r="A279" s="143" t="s">
        <v>371</v>
      </c>
      <c r="B279" s="89">
        <v>0</v>
      </c>
      <c r="C279" s="116">
        <f>IF(B279=0, -5, "0")</f>
        <v>-5</v>
      </c>
      <c r="D279" s="180" t="s">
        <v>570</v>
      </c>
      <c r="E279" s="147" t="s">
        <v>571</v>
      </c>
      <c r="F279" s="90" t="s">
        <v>297</v>
      </c>
      <c r="G279" s="83"/>
    </row>
    <row r="280" spans="1:7" ht="28.5" customHeight="1" x14ac:dyDescent="0.4">
      <c r="A280" s="143" t="s">
        <v>372</v>
      </c>
      <c r="B280" s="89">
        <v>2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>
        <v>2</v>
      </c>
      <c r="C281" s="89"/>
      <c r="D281" s="90"/>
      <c r="E281" s="91"/>
      <c r="F281" s="90"/>
      <c r="G281" s="83"/>
    </row>
    <row r="282" spans="1:7" ht="66" customHeight="1" x14ac:dyDescent="0.4">
      <c r="A282" s="88" t="s">
        <v>142</v>
      </c>
      <c r="B282" s="89">
        <v>0</v>
      </c>
      <c r="C282" s="89"/>
      <c r="D282" s="90" t="s">
        <v>581</v>
      </c>
      <c r="E282" s="90" t="s">
        <v>567</v>
      </c>
      <c r="F282" s="90" t="s">
        <v>298</v>
      </c>
      <c r="G282" s="83"/>
    </row>
    <row r="283" spans="1:7" ht="21" customHeight="1" x14ac:dyDescent="0.45">
      <c r="A283" s="193" t="s">
        <v>353</v>
      </c>
      <c r="B283" s="89">
        <v>2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>
        <v>2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>
        <v>2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>
        <v>2</v>
      </c>
      <c r="C286" s="141"/>
      <c r="D286" s="90"/>
      <c r="E286" s="91"/>
      <c r="F286" s="90"/>
      <c r="G286" s="83"/>
    </row>
    <row r="287" spans="1:7" ht="49.5" customHeight="1" x14ac:dyDescent="0.4">
      <c r="A287" s="88" t="s">
        <v>150</v>
      </c>
      <c r="B287" s="89">
        <v>2</v>
      </c>
      <c r="C287" s="89"/>
      <c r="F287" s="90"/>
      <c r="G287" s="83"/>
    </row>
    <row r="288" spans="1:7" ht="21.75" customHeight="1" x14ac:dyDescent="0.4">
      <c r="A288" s="136" t="s">
        <v>426</v>
      </c>
      <c r="B288" s="89">
        <v>2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>
        <v>2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1"/>
      <c r="B290" s="381"/>
      <c r="C290" s="381"/>
      <c r="D290" s="381"/>
      <c r="E290" s="381"/>
      <c r="F290" s="381"/>
      <c r="G290" s="83"/>
    </row>
    <row r="291" spans="1:7" ht="31.5" customHeight="1" x14ac:dyDescent="0.4">
      <c r="A291" s="428" t="s">
        <v>310</v>
      </c>
      <c r="B291" s="428"/>
      <c r="C291" s="428"/>
      <c r="D291" s="428"/>
      <c r="E291" s="428"/>
      <c r="F291" s="428"/>
      <c r="G291" s="83"/>
    </row>
    <row r="292" spans="1:7" ht="20.25" customHeight="1" x14ac:dyDescent="0.4">
      <c r="A292" s="92" t="s">
        <v>328</v>
      </c>
      <c r="B292" s="89">
        <v>2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>
        <v>2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>
        <v>2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>
        <v>2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>
        <v>2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>
        <v>2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>
        <f>IF(D299=1, 2, IF(AND(D299&lt;1,D299&gt;0), 1, IF(D299=0,"0","NA")))</f>
        <v>2</v>
      </c>
      <c r="C299" s="89"/>
      <c r="D299" s="271">
        <f>IFERROR(E299/F299,"N.A")</f>
        <v>1</v>
      </c>
      <c r="E299" s="103">
        <f>COUNTIF('A1 Exploitation'!F257:F298,"ok")</f>
        <v>4</v>
      </c>
      <c r="F299" s="90">
        <f>COUNTA('A1 Exploitation'!F257:F298)</f>
        <v>4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43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>
        <f>D300/(COUNT(B269:C289,B292:C299)*2)</f>
        <v>0.71666666666666667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59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>
        <f>D303/(COUNT(B257:C264,B269:C289,B292:C299)*2)</f>
        <v>0.77631578947368418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43754</v>
      </c>
      <c r="B307" s="83"/>
      <c r="C307" s="83"/>
      <c r="D307" s="83"/>
      <c r="E307" s="79"/>
      <c r="F307" s="83"/>
      <c r="G307" s="83"/>
    </row>
    <row r="308" spans="1:7" ht="21" x14ac:dyDescent="0.4">
      <c r="A308" s="360" t="s">
        <v>28</v>
      </c>
      <c r="B308" s="361" t="s">
        <v>29</v>
      </c>
      <c r="C308" s="361"/>
      <c r="D308" s="361" t="s">
        <v>42</v>
      </c>
      <c r="E308" s="362" t="s">
        <v>266</v>
      </c>
      <c r="F308" s="362" t="s">
        <v>301</v>
      </c>
      <c r="G308" s="83"/>
    </row>
    <row r="309" spans="1:7" ht="21" x14ac:dyDescent="0.4">
      <c r="A309" s="360"/>
      <c r="B309" s="283" t="s">
        <v>32</v>
      </c>
      <c r="C309" s="283" t="s">
        <v>31</v>
      </c>
      <c r="D309" s="361"/>
      <c r="E309" s="362"/>
      <c r="F309" s="362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>
        <v>2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>
        <v>2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>
        <v>2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>
        <v>2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>
        <v>2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>
        <v>2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>
        <v>2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>
        <v>2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16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>
        <f>D320/(COUNT(B312:C319)*2)</f>
        <v>1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>
        <v>2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>
        <v>2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>
        <v>2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>
        <v>2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>
        <v>2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>
        <v>2</v>
      </c>
      <c r="C329" s="89"/>
      <c r="D329" s="131"/>
      <c r="E329" s="91"/>
      <c r="F329" s="90"/>
      <c r="G329" s="83"/>
    </row>
    <row r="330" spans="1:7" ht="63" x14ac:dyDescent="0.4">
      <c r="A330" s="88" t="s">
        <v>142</v>
      </c>
      <c r="B330" s="89">
        <v>0</v>
      </c>
      <c r="C330" s="89"/>
      <c r="D330" s="90" t="s">
        <v>581</v>
      </c>
      <c r="E330" s="90" t="s">
        <v>567</v>
      </c>
      <c r="F330" s="90" t="s">
        <v>298</v>
      </c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>
        <v>2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>
        <v>2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>
        <v>2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>
        <v>2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>
        <v>2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>
        <v>2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>
        <v>2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>
        <v>2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>
        <v>2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>
        <v>2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32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>
        <f>D344/(COUNT(B324:C343)*2)</f>
        <v>0.94117647058823528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>
        <v>2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>
        <v>2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>
        <v>2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>
        <v>2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>
        <v>2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>
        <v>2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>
        <v>2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>
        <v>2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>
        <v>2</v>
      </c>
      <c r="C356" s="89"/>
      <c r="D356" s="107"/>
      <c r="E356" s="91"/>
      <c r="F356" s="90"/>
      <c r="G356" s="83"/>
    </row>
    <row r="357" spans="1:7" ht="21" x14ac:dyDescent="0.3">
      <c r="A357" s="373"/>
      <c r="B357" s="373"/>
      <c r="C357" s="373"/>
      <c r="D357" s="373"/>
      <c r="E357" s="373"/>
      <c r="F357" s="373"/>
      <c r="G357" s="373"/>
    </row>
    <row r="358" spans="1:7" ht="32.25" customHeight="1" x14ac:dyDescent="0.4">
      <c r="A358" s="437" t="s">
        <v>310</v>
      </c>
      <c r="B358" s="437"/>
      <c r="C358" s="437"/>
      <c r="D358" s="437"/>
      <c r="E358" s="437"/>
      <c r="F358" s="437"/>
      <c r="G358" s="83"/>
    </row>
    <row r="359" spans="1:7" ht="21" x14ac:dyDescent="0.4">
      <c r="A359" s="92" t="s">
        <v>328</v>
      </c>
      <c r="B359" s="89">
        <v>2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>
        <v>2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>
        <v>2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>
        <v>2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>
        <v>2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>
        <v>2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>
        <f>IF(D366=1, 2, IF(AND(D366&lt;1,D366&gt;0), 1, IF(D366=0,"0","NA")))</f>
        <v>2</v>
      </c>
      <c r="C366" s="113"/>
      <c r="D366" s="271">
        <f>IFERROR(E366/F366,"N.A")</f>
        <v>1</v>
      </c>
      <c r="E366" s="103">
        <f>COUNTIF('A1 Exploitation'!F312:F365,"ok")</f>
        <v>3</v>
      </c>
      <c r="F366" s="90">
        <f>COUNTA('A1 Exploitation'!F312:F365)</f>
        <v>3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32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>
        <f>D367/(COUNT(B348:C356,B359:C366)*2)</f>
        <v>1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80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>
        <f>D370/(COUNT(B324:C343,B348:C356,B312:C319,B359:C366)*2)</f>
        <v>0.97560975609756095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43754</v>
      </c>
      <c r="B374" s="83"/>
      <c r="C374" s="83"/>
      <c r="D374" s="83"/>
      <c r="E374" s="79"/>
      <c r="F374" s="83"/>
      <c r="G374" s="83"/>
    </row>
    <row r="375" spans="1:7" ht="21" x14ac:dyDescent="0.4">
      <c r="A375" s="360" t="s">
        <v>28</v>
      </c>
      <c r="B375" s="361" t="s">
        <v>29</v>
      </c>
      <c r="C375" s="361"/>
      <c r="D375" s="361" t="s">
        <v>42</v>
      </c>
      <c r="E375" s="362" t="s">
        <v>266</v>
      </c>
      <c r="F375" s="362" t="s">
        <v>301</v>
      </c>
      <c r="G375" s="83"/>
    </row>
    <row r="376" spans="1:7" ht="21" x14ac:dyDescent="0.4">
      <c r="A376" s="360"/>
      <c r="B376" s="283" t="s">
        <v>32</v>
      </c>
      <c r="C376" s="283" t="s">
        <v>31</v>
      </c>
      <c r="D376" s="361"/>
      <c r="E376" s="362"/>
      <c r="F376" s="362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6"/>
      <c r="B415" s="358"/>
      <c r="C415" s="358"/>
      <c r="D415" s="358"/>
      <c r="E415" s="358"/>
      <c r="F415" s="358"/>
      <c r="G415" s="358"/>
    </row>
    <row r="416" spans="1:7" ht="24.75" x14ac:dyDescent="0.4">
      <c r="A416" s="436" t="s">
        <v>319</v>
      </c>
      <c r="B416" s="436"/>
      <c r="C416" s="436"/>
      <c r="D416" s="436"/>
      <c r="E416" s="436"/>
      <c r="F416" s="436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43754</v>
      </c>
      <c r="B432" s="83"/>
      <c r="C432" s="83"/>
      <c r="D432" s="83"/>
      <c r="E432" s="79"/>
      <c r="F432" s="83"/>
      <c r="G432" s="83"/>
    </row>
    <row r="433" spans="1:7" ht="21" x14ac:dyDescent="0.4">
      <c r="A433" s="360" t="s">
        <v>28</v>
      </c>
      <c r="B433" s="361" t="s">
        <v>29</v>
      </c>
      <c r="C433" s="361"/>
      <c r="D433" s="361" t="s">
        <v>42</v>
      </c>
      <c r="E433" s="362" t="s">
        <v>266</v>
      </c>
      <c r="F433" s="362" t="s">
        <v>301</v>
      </c>
      <c r="G433" s="83"/>
    </row>
    <row r="434" spans="1:7" ht="21" x14ac:dyDescent="0.4">
      <c r="A434" s="360"/>
      <c r="B434" s="283" t="s">
        <v>32</v>
      </c>
      <c r="C434" s="283" t="s">
        <v>31</v>
      </c>
      <c r="D434" s="361"/>
      <c r="E434" s="362"/>
      <c r="F434" s="362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63" x14ac:dyDescent="0.4">
      <c r="A450" s="88" t="s">
        <v>274</v>
      </c>
      <c r="B450" s="89">
        <v>1</v>
      </c>
      <c r="C450" s="89"/>
      <c r="D450" s="90" t="s">
        <v>574</v>
      </c>
      <c r="E450" s="90" t="s">
        <v>575</v>
      </c>
      <c r="F450" s="90" t="s">
        <v>297</v>
      </c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>
        <v>2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105" x14ac:dyDescent="0.4">
      <c r="A454" s="88" t="s">
        <v>85</v>
      </c>
      <c r="B454" s="89">
        <v>1</v>
      </c>
      <c r="C454" s="89"/>
      <c r="D454" s="107" t="s">
        <v>572</v>
      </c>
      <c r="E454" s="90" t="s">
        <v>573</v>
      </c>
      <c r="F454" s="90" t="s">
        <v>297</v>
      </c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105" x14ac:dyDescent="0.4">
      <c r="A462" s="167" t="s">
        <v>315</v>
      </c>
      <c r="B462" s="89">
        <v>0</v>
      </c>
      <c r="C462" s="99">
        <f>IF(B462=0, -10, "0")</f>
        <v>-10</v>
      </c>
      <c r="D462" s="90" t="s">
        <v>576</v>
      </c>
      <c r="E462" s="90" t="s">
        <v>577</v>
      </c>
      <c r="F462" s="90" t="s">
        <v>297</v>
      </c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6" t="s">
        <v>310</v>
      </c>
      <c r="B464" s="436"/>
      <c r="C464" s="436"/>
      <c r="D464" s="436"/>
      <c r="E464" s="436"/>
      <c r="F464" s="436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f>IF(D471=1, 2, IF(AND(D471&lt;1,D471&gt;0), 1, IF(D471=0,"0","NA")))</f>
        <v>1</v>
      </c>
      <c r="C471" s="89"/>
      <c r="D471" s="271">
        <f>IFERROR(E471/F471,"N.A")</f>
        <v>0.66666666666666663</v>
      </c>
      <c r="E471" s="103">
        <f>COUNTIF('A1 Exploitation'!F437:F470,"ok")</f>
        <v>2</v>
      </c>
      <c r="F471" s="90">
        <f>COUNTA('A1 Exploitation'!F437:F470)</f>
        <v>3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25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0.59523809523809523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41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0.7068965517241379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0" t="s">
        <v>425</v>
      </c>
      <c r="B478" s="440"/>
      <c r="C478" s="440"/>
      <c r="D478" s="440"/>
      <c r="E478" s="440"/>
      <c r="F478" s="440"/>
      <c r="G478" s="83"/>
    </row>
    <row r="479" spans="1:7" ht="21" customHeight="1" x14ac:dyDescent="0.4">
      <c r="A479" s="162">
        <f>B11</f>
        <v>43754</v>
      </c>
      <c r="F479" s="2"/>
      <c r="G479" s="83"/>
    </row>
    <row r="480" spans="1:7" ht="21" x14ac:dyDescent="0.4">
      <c r="A480" s="409" t="s">
        <v>28</v>
      </c>
      <c r="B480" s="410" t="s">
        <v>29</v>
      </c>
      <c r="C480" s="410"/>
      <c r="D480" s="410" t="s">
        <v>42</v>
      </c>
      <c r="E480" s="402" t="s">
        <v>266</v>
      </c>
      <c r="F480" s="402" t="s">
        <v>301</v>
      </c>
      <c r="G480" s="83"/>
    </row>
    <row r="481" spans="1:7" ht="21" x14ac:dyDescent="0.4">
      <c r="A481" s="409"/>
      <c r="B481" s="291" t="s">
        <v>32</v>
      </c>
      <c r="C481" s="291" t="s">
        <v>31</v>
      </c>
      <c r="D481" s="410"/>
      <c r="E481" s="402"/>
      <c r="F481" s="402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7" t="s">
        <v>52</v>
      </c>
      <c r="B483" s="417"/>
      <c r="C483" s="417"/>
      <c r="D483" s="417"/>
      <c r="E483" s="417"/>
      <c r="F483" s="417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0" t="s">
        <v>463</v>
      </c>
      <c r="B491" s="401"/>
      <c r="C491" s="401"/>
      <c r="D491" s="401"/>
      <c r="E491" s="401"/>
      <c r="F491" s="401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1" t="s">
        <v>23</v>
      </c>
      <c r="B505" s="412"/>
      <c r="C505" s="412"/>
      <c r="D505" s="412"/>
      <c r="E505" s="412"/>
      <c r="F505" s="413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3"/>
      <c r="B517" s="383"/>
      <c r="C517" s="383"/>
      <c r="D517" s="383"/>
      <c r="E517" s="383"/>
      <c r="F517" s="383"/>
      <c r="G517" s="383"/>
    </row>
    <row r="518" spans="1:7" ht="26.25" customHeight="1" x14ac:dyDescent="0.5">
      <c r="A518" s="244" t="s">
        <v>310</v>
      </c>
      <c r="B518" s="408"/>
      <c r="C518" s="408"/>
      <c r="D518" s="408"/>
      <c r="E518" s="408"/>
      <c r="F518" s="408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1" t="s">
        <v>97</v>
      </c>
      <c r="B530" s="441"/>
      <c r="C530" s="441"/>
      <c r="D530" s="441"/>
      <c r="E530" s="441"/>
      <c r="F530" s="441"/>
      <c r="G530" s="83"/>
    </row>
    <row r="531" spans="1:7" ht="22.5" customHeight="1" x14ac:dyDescent="0.4">
      <c r="A531" s="162">
        <f>B11</f>
        <v>43754</v>
      </c>
      <c r="B531" s="83"/>
      <c r="C531" s="83"/>
      <c r="D531" s="95"/>
      <c r="E531" s="95"/>
      <c r="F531" s="95"/>
      <c r="G531" s="83"/>
    </row>
    <row r="532" spans="1:7" ht="21" x14ac:dyDescent="0.4">
      <c r="A532" s="414" t="s">
        <v>28</v>
      </c>
      <c r="B532" s="387" t="s">
        <v>29</v>
      </c>
      <c r="C532" s="416"/>
      <c r="D532" s="361" t="s">
        <v>42</v>
      </c>
      <c r="E532" s="362" t="s">
        <v>266</v>
      </c>
      <c r="F532" s="362" t="s">
        <v>301</v>
      </c>
      <c r="G532" s="83"/>
    </row>
    <row r="533" spans="1:7" ht="21" x14ac:dyDescent="0.4">
      <c r="A533" s="415"/>
      <c r="B533" s="292" t="s">
        <v>32</v>
      </c>
      <c r="C533" s="293" t="s">
        <v>31</v>
      </c>
      <c r="D533" s="361"/>
      <c r="E533" s="362"/>
      <c r="F533" s="362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8"/>
      <c r="D535" s="438"/>
      <c r="E535" s="438"/>
      <c r="F535" s="439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8" t="s">
        <v>34</v>
      </c>
      <c r="B542" s="389"/>
      <c r="C542" s="390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8" t="s">
        <v>33</v>
      </c>
      <c r="B543" s="389"/>
      <c r="C543" s="390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1"/>
      <c r="B544" s="351"/>
      <c r="C544" s="351"/>
      <c r="D544" s="351"/>
      <c r="E544" s="351"/>
      <c r="F544" s="351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7"/>
      <c r="B556" s="373"/>
      <c r="C556" s="373"/>
      <c r="D556" s="373"/>
      <c r="E556" s="373"/>
      <c r="F556" s="373"/>
      <c r="G556" s="373"/>
    </row>
    <row r="557" spans="1:7" ht="35.25" customHeight="1" x14ac:dyDescent="0.4">
      <c r="A557" s="246" t="s">
        <v>310</v>
      </c>
      <c r="B557" s="222"/>
      <c r="C557" s="371"/>
      <c r="D557" s="371"/>
      <c r="E557" s="371"/>
      <c r="F557" s="372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366" t="s">
        <v>34</v>
      </c>
      <c r="B566" s="366"/>
      <c r="C566" s="367"/>
      <c r="D566" s="296">
        <f>SUM(B558:C565,B546:C555)</f>
        <v>0</v>
      </c>
      <c r="E566" s="79"/>
      <c r="F566" s="83"/>
      <c r="G566" s="83"/>
    </row>
    <row r="567" spans="1:7" ht="21" x14ac:dyDescent="0.4">
      <c r="A567" s="366" t="s">
        <v>33</v>
      </c>
      <c r="B567" s="366"/>
      <c r="C567" s="366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1"/>
      <c r="B572" s="351"/>
      <c r="C572" s="351"/>
      <c r="D572" s="351"/>
      <c r="E572" s="351"/>
      <c r="F572" s="351"/>
      <c r="G572" s="83"/>
    </row>
    <row r="573" spans="1:7" ht="22.5" x14ac:dyDescent="0.45">
      <c r="A573" s="374" t="s">
        <v>19</v>
      </c>
      <c r="B573" s="374"/>
      <c r="C573" s="374"/>
      <c r="D573" s="374"/>
      <c r="E573" s="374"/>
      <c r="F573" s="374"/>
      <c r="G573" s="83"/>
    </row>
    <row r="574" spans="1:7" ht="22.5" x14ac:dyDescent="0.4">
      <c r="A574" s="169">
        <f>B11</f>
        <v>43754</v>
      </c>
      <c r="B574" s="83"/>
      <c r="C574" s="83"/>
      <c r="D574" s="238"/>
      <c r="E574" s="238"/>
      <c r="F574" s="238"/>
      <c r="G574" s="83"/>
    </row>
    <row r="575" spans="1:7" ht="21" x14ac:dyDescent="0.4">
      <c r="A575" s="409" t="s">
        <v>28</v>
      </c>
      <c r="B575" s="410" t="s">
        <v>29</v>
      </c>
      <c r="C575" s="410"/>
      <c r="D575" s="410" t="s">
        <v>42</v>
      </c>
      <c r="E575" s="402" t="s">
        <v>266</v>
      </c>
      <c r="F575" s="402" t="s">
        <v>301</v>
      </c>
      <c r="G575" s="83"/>
    </row>
    <row r="576" spans="1:7" ht="21" x14ac:dyDescent="0.4">
      <c r="A576" s="409"/>
      <c r="B576" s="291" t="s">
        <v>32</v>
      </c>
      <c r="C576" s="291" t="s">
        <v>31</v>
      </c>
      <c r="D576" s="410"/>
      <c r="E576" s="402"/>
      <c r="F576" s="402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4" t="s">
        <v>10</v>
      </c>
      <c r="B578" s="395"/>
      <c r="C578" s="395"/>
      <c r="D578" s="395"/>
      <c r="E578" s="395"/>
      <c r="F578" s="396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366" t="s">
        <v>34</v>
      </c>
      <c r="B588" s="366"/>
      <c r="C588" s="367"/>
      <c r="D588" s="296">
        <f>SUM(B579:C587)</f>
        <v>18</v>
      </c>
      <c r="E588" s="79"/>
      <c r="F588" s="83"/>
      <c r="G588" s="83"/>
    </row>
    <row r="589" spans="1:7" ht="21" x14ac:dyDescent="0.4">
      <c r="A589" s="366" t="s">
        <v>33</v>
      </c>
      <c r="B589" s="366"/>
      <c r="C589" s="366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7" t="s">
        <v>23</v>
      </c>
      <c r="B591" s="398"/>
      <c r="C591" s="398"/>
      <c r="D591" s="398"/>
      <c r="E591" s="398"/>
      <c r="F591" s="399"/>
      <c r="G591" s="83"/>
    </row>
    <row r="592" spans="1:7" ht="21" x14ac:dyDescent="0.4">
      <c r="A592" s="88" t="s">
        <v>87</v>
      </c>
      <c r="B592" s="89">
        <v>2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4" t="s">
        <v>383</v>
      </c>
      <c r="B598" s="435"/>
      <c r="C598" s="435"/>
      <c r="D598" s="435"/>
      <c r="E598" s="435"/>
      <c r="F598" s="435"/>
      <c r="G598" s="435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>
        <v>2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2</v>
      </c>
      <c r="C605" s="89"/>
      <c r="D605" s="271">
        <f>IFERROR(E605/F605,"N.A")</f>
        <v>1</v>
      </c>
      <c r="E605" s="91">
        <f>COUNTIF('A1 Exploitation'!F579:F604,"ok")</f>
        <v>4</v>
      </c>
      <c r="F605" s="90">
        <f>COUNTA('A1 Exploitation'!F579:F604)</f>
        <v>4</v>
      </c>
      <c r="G605" s="83"/>
    </row>
    <row r="606" spans="1:7" ht="21" x14ac:dyDescent="0.4">
      <c r="A606" s="366" t="s">
        <v>34</v>
      </c>
      <c r="B606" s="366"/>
      <c r="C606" s="367"/>
      <c r="D606" s="296">
        <f>SUM(B592:C605)</f>
        <v>26</v>
      </c>
      <c r="E606" s="79"/>
      <c r="F606" s="83"/>
      <c r="G606" s="83"/>
    </row>
    <row r="607" spans="1:7" ht="21" x14ac:dyDescent="0.4">
      <c r="A607" s="366" t="s">
        <v>33</v>
      </c>
      <c r="B607" s="366"/>
      <c r="C607" s="366"/>
      <c r="D607" s="295">
        <f>D606/(COUNT(B592:C605)*2)</f>
        <v>1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44</v>
      </c>
      <c r="E609" s="203"/>
      <c r="F609" s="203"/>
      <c r="G609" s="83"/>
    </row>
    <row r="610" spans="1:7" ht="22.5" x14ac:dyDescent="0.45">
      <c r="A610" s="368" t="s">
        <v>170</v>
      </c>
      <c r="B610" s="369"/>
      <c r="C610" s="370"/>
      <c r="D610" s="305">
        <f>D609/(COUNT(B579:C587,B592:C597,B599:C605)*2)</f>
        <v>1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4" t="s">
        <v>8</v>
      </c>
      <c r="B612" s="374"/>
      <c r="C612" s="374"/>
      <c r="D612" s="374"/>
      <c r="E612" s="374"/>
      <c r="F612" s="374"/>
      <c r="G612" s="83"/>
    </row>
    <row r="613" spans="1:7" ht="22.5" x14ac:dyDescent="0.4">
      <c r="A613" s="105">
        <f>B11</f>
        <v>43754</v>
      </c>
      <c r="B613" s="83"/>
      <c r="C613" s="83"/>
      <c r="D613" s="95"/>
      <c r="E613" s="95"/>
      <c r="F613" s="95"/>
      <c r="G613" s="83"/>
    </row>
    <row r="614" spans="1:7" ht="21" x14ac:dyDescent="0.4">
      <c r="A614" s="360" t="s">
        <v>28</v>
      </c>
      <c r="B614" s="361" t="s">
        <v>29</v>
      </c>
      <c r="C614" s="361"/>
      <c r="D614" s="361" t="s">
        <v>42</v>
      </c>
      <c r="E614" s="362" t="s">
        <v>266</v>
      </c>
      <c r="F614" s="362" t="s">
        <v>301</v>
      </c>
      <c r="G614" s="83"/>
    </row>
    <row r="615" spans="1:7" ht="18.75" customHeight="1" x14ac:dyDescent="0.4">
      <c r="A615" s="360"/>
      <c r="B615" s="283" t="s">
        <v>32</v>
      </c>
      <c r="C615" s="283" t="s">
        <v>31</v>
      </c>
      <c r="D615" s="361"/>
      <c r="E615" s="362"/>
      <c r="F615" s="362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4"/>
      <c r="D617" s="384"/>
      <c r="E617" s="384"/>
      <c r="F617" s="385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>
        <v>2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6" t="s">
        <v>34</v>
      </c>
      <c r="B627" s="366"/>
      <c r="C627" s="366"/>
      <c r="D627" s="296">
        <f>SUM(B618:C626)</f>
        <v>18</v>
      </c>
      <c r="E627" s="380"/>
      <c r="F627" s="381"/>
      <c r="G627" s="83"/>
    </row>
    <row r="628" spans="1:7" ht="21" x14ac:dyDescent="0.4">
      <c r="A628" s="366" t="s">
        <v>33</v>
      </c>
      <c r="B628" s="366"/>
      <c r="C628" s="366"/>
      <c r="D628" s="295">
        <f>D627/(COUNT(B618:C626)*2)</f>
        <v>1</v>
      </c>
      <c r="E628" s="382"/>
      <c r="F628" s="383"/>
      <c r="G628" s="83"/>
    </row>
    <row r="629" spans="1:7" ht="21" x14ac:dyDescent="0.4">
      <c r="A629" s="104"/>
      <c r="B629" s="83"/>
      <c r="C629" s="379"/>
      <c r="D629" s="379"/>
      <c r="E629" s="379"/>
      <c r="F629" s="379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42" x14ac:dyDescent="0.4">
      <c r="A631" s="88" t="s">
        <v>83</v>
      </c>
      <c r="B631" s="89">
        <v>1</v>
      </c>
      <c r="C631" s="89"/>
      <c r="D631" s="130" t="s">
        <v>578</v>
      </c>
      <c r="E631" s="90" t="s">
        <v>579</v>
      </c>
      <c r="F631" s="90" t="s">
        <v>297</v>
      </c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8" t="s">
        <v>34</v>
      </c>
      <c r="B639" s="389"/>
      <c r="C639" s="390"/>
      <c r="D639" s="289">
        <f>SUM(B631:C638)</f>
        <v>15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0.9375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4"/>
      <c r="D642" s="384"/>
      <c r="E642" s="384"/>
      <c r="F642" s="385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88" t="s">
        <v>34</v>
      </c>
      <c r="B650" s="389"/>
      <c r="C650" s="390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76"/>
      <c r="B652" s="376"/>
      <c r="C652" s="376"/>
      <c r="D652" s="376"/>
      <c r="E652" s="376"/>
      <c r="F652" s="376"/>
      <c r="G652" s="376"/>
    </row>
    <row r="653" spans="1:16382" ht="24.75" x14ac:dyDescent="0.4">
      <c r="A653" s="241" t="s">
        <v>26</v>
      </c>
      <c r="B653" s="384"/>
      <c r="C653" s="384"/>
      <c r="D653" s="384"/>
      <c r="E653" s="384"/>
      <c r="F653" s="385"/>
      <c r="G653" s="79"/>
    </row>
    <row r="654" spans="1:16382" ht="42" x14ac:dyDescent="0.4">
      <c r="A654" s="109" t="s">
        <v>223</v>
      </c>
      <c r="B654" s="89">
        <v>1</v>
      </c>
      <c r="C654" s="89"/>
      <c r="D654" s="111" t="s">
        <v>587</v>
      </c>
      <c r="E654" s="90" t="s">
        <v>588</v>
      </c>
      <c r="F654" s="90" t="s">
        <v>297</v>
      </c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3" t="s">
        <v>310</v>
      </c>
      <c r="B661" s="404"/>
      <c r="C661" s="404"/>
      <c r="D661" s="404"/>
      <c r="E661" s="404"/>
      <c r="F661" s="405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>
        <v>2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0</v>
      </c>
      <c r="C668" s="89"/>
      <c r="D668" s="271">
        <f>IFERROR(E668/F668,"N.A")</f>
        <v>0</v>
      </c>
      <c r="E668" s="42">
        <f>COUNTIF('A1 Exploitation'!F618:F667,"ok")</f>
        <v>0</v>
      </c>
      <c r="F668" s="90">
        <f>COUNTA('A1 Exploitation'!F618:F667)</f>
        <v>1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25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0.96153846153846156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72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0.97297297297297303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4" t="s">
        <v>355</v>
      </c>
      <c r="B676" s="374"/>
      <c r="C676" s="374"/>
      <c r="D676" s="374"/>
      <c r="E676" s="374"/>
      <c r="F676" s="374"/>
      <c r="G676" s="83"/>
    </row>
    <row r="677" spans="1:7" ht="21" x14ac:dyDescent="0.4">
      <c r="A677" s="169">
        <f>B11</f>
        <v>43754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0" t="s">
        <v>28</v>
      </c>
      <c r="B678" s="361" t="s">
        <v>29</v>
      </c>
      <c r="C678" s="361"/>
      <c r="D678" s="361" t="s">
        <v>42</v>
      </c>
      <c r="E678" s="362" t="s">
        <v>266</v>
      </c>
      <c r="F678" s="362" t="s">
        <v>301</v>
      </c>
      <c r="G678" s="83"/>
    </row>
    <row r="679" spans="1:7" ht="21" x14ac:dyDescent="0.4">
      <c r="A679" s="360"/>
      <c r="B679" s="283" t="s">
        <v>32</v>
      </c>
      <c r="C679" s="283" t="s">
        <v>31</v>
      </c>
      <c r="D679" s="361"/>
      <c r="E679" s="362"/>
      <c r="F679" s="362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105" x14ac:dyDescent="0.4">
      <c r="A683" s="88" t="s">
        <v>43</v>
      </c>
      <c r="B683" s="89">
        <v>0</v>
      </c>
      <c r="C683" s="89"/>
      <c r="D683" s="90" t="s">
        <v>580</v>
      </c>
      <c r="E683" s="90" t="s">
        <v>582</v>
      </c>
      <c r="F683" s="90" t="s">
        <v>298</v>
      </c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f>IF(D700=1, 2, IF(AND(D700&lt;1,D700&gt;0), 1, IF(D700=0,"0","NA")))</f>
        <v>1</v>
      </c>
      <c r="C700" s="89"/>
      <c r="D700" s="271">
        <f>IFERROR(E700/F700,"N.A")</f>
        <v>0.5</v>
      </c>
      <c r="E700" s="206">
        <f>COUNTIF('A1 Exploitation'!F681:F699,"ok")</f>
        <v>1</v>
      </c>
      <c r="F700" s="90">
        <f>COUNTA('A1 Exploitation'!F681:F699)</f>
        <v>2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21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0.875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5" t="s">
        <v>586</v>
      </c>
      <c r="B704" s="375"/>
      <c r="C704" s="375"/>
      <c r="D704" s="375"/>
      <c r="E704" s="375"/>
      <c r="F704" s="375"/>
      <c r="G704" s="184"/>
    </row>
    <row r="705" spans="1:7" ht="21" customHeight="1" x14ac:dyDescent="0.4">
      <c r="A705" s="169">
        <f>B11</f>
        <v>43754</v>
      </c>
      <c r="B705" s="83"/>
      <c r="C705" s="83"/>
      <c r="D705" s="183"/>
      <c r="E705" s="183"/>
      <c r="F705" s="183"/>
      <c r="G705" s="184"/>
    </row>
    <row r="706" spans="1:7" ht="21" x14ac:dyDescent="0.4">
      <c r="A706" s="386" t="s">
        <v>28</v>
      </c>
      <c r="B706" s="387" t="s">
        <v>29</v>
      </c>
      <c r="C706" s="387"/>
      <c r="D706" s="361" t="s">
        <v>42</v>
      </c>
      <c r="E706" s="362" t="s">
        <v>266</v>
      </c>
      <c r="F706" s="362" t="s">
        <v>301</v>
      </c>
      <c r="G706" s="184"/>
    </row>
    <row r="707" spans="1:7" ht="21" x14ac:dyDescent="0.4">
      <c r="A707" s="360"/>
      <c r="B707" s="283" t="s">
        <v>32</v>
      </c>
      <c r="C707" s="283" t="s">
        <v>31</v>
      </c>
      <c r="D707" s="361"/>
      <c r="E707" s="362"/>
      <c r="F707" s="362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3" t="s">
        <v>305</v>
      </c>
      <c r="B709" s="364"/>
      <c r="C709" s="364"/>
      <c r="D709" s="364"/>
      <c r="E709" s="364"/>
      <c r="F709" s="365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7"/>
      <c r="C715" s="378"/>
      <c r="D715" s="289">
        <f>SUM(B710:C714)</f>
        <v>10</v>
      </c>
      <c r="E715" s="79"/>
      <c r="F715" s="83"/>
      <c r="G715" s="83"/>
    </row>
    <row r="716" spans="1:7" ht="21" x14ac:dyDescent="0.4">
      <c r="A716" s="284" t="s">
        <v>33</v>
      </c>
      <c r="B716" s="377"/>
      <c r="C716" s="378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3" t="s">
        <v>306</v>
      </c>
      <c r="B718" s="364"/>
      <c r="C718" s="364"/>
      <c r="D718" s="364"/>
      <c r="E718" s="364"/>
      <c r="F718" s="365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f>IF(D721=1, 2, IF(AND(D721&lt;1,D721&gt;0), 1, IF(D721=0,"0","NA")))</f>
        <v>2</v>
      </c>
      <c r="C721" s="89"/>
      <c r="D721" s="271">
        <f>IFERROR(E721/F721,"N.A")</f>
        <v>1</v>
      </c>
      <c r="E721" s="42">
        <f>COUNTIF('A1 Exploitation'!F710:F720,"ok")</f>
        <v>1</v>
      </c>
      <c r="F721" s="135">
        <f>COUNTA('A1 Exploitation'!F710:F720)</f>
        <v>1</v>
      </c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16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0.79629629629629628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507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0.90213523131672602</v>
      </c>
      <c r="E730" s="3"/>
      <c r="F730" s="3"/>
    </row>
  </sheetData>
  <sheetProtection algorithmName="SHA-512" hashValue="LQgPbH/H+QkcrTvLvNnqeP6BfCOLF38CuSqQ1Cn+U7T6BSMT7yDjtDr31Wv6q0bFl+KylDuD8p6ObMNaUU7Fiw==" saltValue="rXjNf6D4rAODd1FyTiG8Fw==" spinCount="100000" sheet="1" objects="1" scenarios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5" zoomScale="80" zoomScaleNormal="90" zoomScaleSheetLayoutView="80" workbookViewId="0">
      <selection activeCell="F169" sqref="F16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2"/>
      <c r="E1" s="462"/>
      <c r="F1" s="462"/>
      <c r="G1" s="462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3" t="s">
        <v>46</v>
      </c>
      <c r="B6" s="463"/>
      <c r="C6" s="463"/>
      <c r="D6" s="463"/>
      <c r="E6" s="463"/>
      <c r="F6" s="463"/>
      <c r="G6" s="66"/>
    </row>
    <row r="7" spans="1:7" s="2" customFormat="1" ht="21.75" customHeight="1" x14ac:dyDescent="0.45">
      <c r="A7" s="464" t="str">
        <f>'Page de garde'!D18</f>
        <v>MORNAGUIA</v>
      </c>
      <c r="B7" s="464"/>
      <c r="C7" s="464"/>
      <c r="D7" s="464"/>
      <c r="E7" s="464"/>
      <c r="F7" s="464"/>
      <c r="G7" s="66"/>
    </row>
    <row r="8" spans="1:7" s="2" customFormat="1" ht="24" x14ac:dyDescent="0.45">
      <c r="A8" s="329" t="s">
        <v>39</v>
      </c>
      <c r="B8" s="465" t="str">
        <f>'A2 Exploitation'!B9:F9</f>
        <v>M Mechlaoui Dhia</v>
      </c>
      <c r="C8" s="465"/>
      <c r="D8" s="465"/>
      <c r="E8" s="465"/>
      <c r="F8" s="465"/>
      <c r="G8" s="66"/>
    </row>
    <row r="9" spans="1:7" s="2" customFormat="1" ht="24" x14ac:dyDescent="0.45">
      <c r="A9" s="330" t="s">
        <v>41</v>
      </c>
      <c r="B9" s="466" t="str">
        <f>'A2 Exploitation'!B10:F10</f>
        <v>Gestionnaire du stock M Zied Khaloud</v>
      </c>
      <c r="C9" s="466"/>
      <c r="D9" s="466"/>
      <c r="E9" s="466"/>
      <c r="F9" s="466"/>
      <c r="G9" s="66"/>
    </row>
    <row r="10" spans="1:7" s="2" customFormat="1" ht="24" x14ac:dyDescent="0.45">
      <c r="A10" s="329" t="s">
        <v>40</v>
      </c>
      <c r="B10" s="461">
        <f>'A2 Exploitation'!B11:F11</f>
        <v>43754</v>
      </c>
      <c r="C10" s="461"/>
      <c r="D10" s="461"/>
      <c r="E10" s="461"/>
      <c r="F10" s="461"/>
      <c r="G10" s="66"/>
    </row>
    <row r="11" spans="1:7" s="2" customFormat="1" ht="24" x14ac:dyDescent="0.45">
      <c r="A11" s="329" t="s">
        <v>250</v>
      </c>
      <c r="B11" s="458">
        <f>D199</f>
        <v>0.9144144144144144</v>
      </c>
      <c r="C11" s="458"/>
      <c r="D11" s="458"/>
      <c r="E11" s="458"/>
      <c r="F11" s="458"/>
      <c r="G11" s="66"/>
    </row>
    <row r="12" spans="1:7" s="2" customFormat="1" ht="22.5" x14ac:dyDescent="0.45">
      <c r="A12" s="1"/>
      <c r="D12" s="419"/>
      <c r="E12" s="419"/>
      <c r="F12" s="419"/>
      <c r="G12" s="419"/>
    </row>
    <row r="13" spans="1:7" s="2" customFormat="1" ht="11.25" customHeight="1" x14ac:dyDescent="0.3">
      <c r="A13" s="459" t="s">
        <v>28</v>
      </c>
      <c r="B13" s="460" t="s">
        <v>29</v>
      </c>
      <c r="C13" s="460"/>
      <c r="D13" s="460" t="s">
        <v>42</v>
      </c>
      <c r="E13" s="460" t="s">
        <v>160</v>
      </c>
      <c r="F13" s="460" t="s">
        <v>161</v>
      </c>
    </row>
    <row r="14" spans="1:7" s="2" customFormat="1" ht="12.75" customHeight="1" x14ac:dyDescent="0.3">
      <c r="A14" s="459"/>
      <c r="B14" s="336" t="s">
        <v>32</v>
      </c>
      <c r="C14" s="336" t="s">
        <v>31</v>
      </c>
      <c r="D14" s="460"/>
      <c r="E14" s="460"/>
      <c r="F14" s="460"/>
      <c r="G14" s="65"/>
    </row>
    <row r="15" spans="1:7" x14ac:dyDescent="0.3">
      <c r="A15" s="449"/>
      <c r="B15" s="450"/>
      <c r="C15" s="450"/>
      <c r="D15" s="450"/>
      <c r="E15" s="450"/>
      <c r="F15" s="450"/>
    </row>
    <row r="16" spans="1:7" ht="19.5" x14ac:dyDescent="0.4">
      <c r="A16" s="453" t="s">
        <v>0</v>
      </c>
      <c r="B16" s="454"/>
      <c r="C16" s="454"/>
      <c r="D16" s="454"/>
      <c r="E16" s="454"/>
      <c r="F16" s="454"/>
      <c r="G16" s="67" t="s">
        <v>297</v>
      </c>
    </row>
    <row r="17" spans="1:7" ht="49.5" x14ac:dyDescent="0.3">
      <c r="A17" s="4" t="s">
        <v>225</v>
      </c>
      <c r="B17" s="42">
        <v>0</v>
      </c>
      <c r="C17" s="42"/>
      <c r="D17" s="43" t="s">
        <v>601</v>
      </c>
      <c r="E17" s="43" t="s">
        <v>583</v>
      </c>
      <c r="F17" s="42" t="s">
        <v>298</v>
      </c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ht="33" x14ac:dyDescent="0.3">
      <c r="A19" s="4" t="s">
        <v>68</v>
      </c>
      <c r="B19" s="42">
        <v>1</v>
      </c>
      <c r="C19" s="42"/>
      <c r="D19" s="43" t="s">
        <v>511</v>
      </c>
      <c r="E19" s="43" t="s">
        <v>512</v>
      </c>
      <c r="F19" s="42" t="s">
        <v>298</v>
      </c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5" t="s">
        <v>34</v>
      </c>
      <c r="B22" s="451"/>
      <c r="C22" s="452"/>
      <c r="D22" s="334">
        <f>SUM(B17:C21)</f>
        <v>7</v>
      </c>
    </row>
    <row r="23" spans="1:7" x14ac:dyDescent="0.3">
      <c r="A23" s="442" t="s">
        <v>251</v>
      </c>
      <c r="B23" s="443"/>
      <c r="C23" s="444"/>
      <c r="D23" s="332">
        <f>D22/(COUNT(B17:C21)*2)</f>
        <v>0.7</v>
      </c>
    </row>
    <row r="24" spans="1:7" x14ac:dyDescent="0.3">
      <c r="A24" s="8"/>
      <c r="B24" s="9"/>
      <c r="C24" s="9"/>
      <c r="D24" s="10"/>
    </row>
    <row r="25" spans="1:7" ht="19.5" x14ac:dyDescent="0.4">
      <c r="A25" s="447" t="s">
        <v>4</v>
      </c>
      <c r="B25" s="448"/>
      <c r="C25" s="448"/>
      <c r="D25" s="448"/>
      <c r="E25" s="448"/>
      <c r="F25" s="448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42" t="s">
        <v>34</v>
      </c>
      <c r="B33" s="443"/>
      <c r="C33" s="444"/>
      <c r="D33" s="331">
        <f>SUM(B26:C32)</f>
        <v>8</v>
      </c>
    </row>
    <row r="34" spans="1:6" x14ac:dyDescent="0.3">
      <c r="A34" s="442" t="s">
        <v>251</v>
      </c>
      <c r="B34" s="443"/>
      <c r="C34" s="444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47" t="s">
        <v>180</v>
      </c>
      <c r="B36" s="448"/>
      <c r="C36" s="448"/>
      <c r="D36" s="448"/>
      <c r="E36" s="448"/>
      <c r="F36" s="448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2" t="s">
        <v>34</v>
      </c>
      <c r="B42" s="443"/>
      <c r="C42" s="444"/>
      <c r="D42" s="331">
        <f>SUM(B37:C41)</f>
        <v>0</v>
      </c>
    </row>
    <row r="43" spans="1:6" x14ac:dyDescent="0.3">
      <c r="A43" s="442" t="s">
        <v>251</v>
      </c>
      <c r="B43" s="443"/>
      <c r="C43" s="444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6" t="s">
        <v>19</v>
      </c>
      <c r="B45" s="457"/>
      <c r="C45" s="457"/>
      <c r="D45" s="457"/>
      <c r="E45" s="457"/>
      <c r="F45" s="457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ht="33" x14ac:dyDescent="0.3">
      <c r="A47" s="4" t="s">
        <v>70</v>
      </c>
      <c r="B47" s="42">
        <v>0</v>
      </c>
      <c r="C47" s="42"/>
      <c r="D47" s="43" t="s">
        <v>584</v>
      </c>
      <c r="E47" s="43" t="s">
        <v>585</v>
      </c>
      <c r="F47" s="42" t="s">
        <v>298</v>
      </c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42" t="s">
        <v>34</v>
      </c>
      <c r="B52" s="443"/>
      <c r="C52" s="444"/>
      <c r="D52" s="331">
        <f>SUM(B46:C51)</f>
        <v>10</v>
      </c>
    </row>
    <row r="53" spans="1:6" x14ac:dyDescent="0.3">
      <c r="A53" s="442" t="s">
        <v>251</v>
      </c>
      <c r="B53" s="443"/>
      <c r="C53" s="444"/>
      <c r="D53" s="332">
        <f>D52/(COUNT(B46:C51)*2)</f>
        <v>0.83333333333333337</v>
      </c>
    </row>
    <row r="54" spans="1:6" x14ac:dyDescent="0.3">
      <c r="A54" s="8"/>
      <c r="B54" s="9"/>
      <c r="C54" s="9"/>
      <c r="D54" s="10"/>
    </row>
    <row r="55" spans="1:6" ht="19.5" x14ac:dyDescent="0.4">
      <c r="A55" s="447" t="s">
        <v>8</v>
      </c>
      <c r="B55" s="448"/>
      <c r="C55" s="448"/>
      <c r="D55" s="448"/>
      <c r="E55" s="448"/>
      <c r="F55" s="448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x14ac:dyDescent="0.3">
      <c r="A59" s="5" t="s">
        <v>79</v>
      </c>
      <c r="B59" s="42">
        <v>1</v>
      </c>
      <c r="C59" s="42"/>
      <c r="D59" s="5" t="s">
        <v>589</v>
      </c>
      <c r="E59" s="42" t="s">
        <v>590</v>
      </c>
      <c r="F59" s="42" t="s">
        <v>298</v>
      </c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2" t="s">
        <v>34</v>
      </c>
      <c r="B63" s="443"/>
      <c r="C63" s="444"/>
      <c r="D63" s="331">
        <f>SUM(B56:C62)</f>
        <v>13</v>
      </c>
    </row>
    <row r="64" spans="1:6" x14ac:dyDescent="0.3">
      <c r="A64" s="442" t="s">
        <v>251</v>
      </c>
      <c r="B64" s="443"/>
      <c r="C64" s="444"/>
      <c r="D64" s="332">
        <f>D63/(COUNT(B56:C62)*2)</f>
        <v>0.9285714285714286</v>
      </c>
    </row>
    <row r="65" spans="1:6" x14ac:dyDescent="0.3">
      <c r="A65" s="8"/>
      <c r="B65" s="9"/>
      <c r="C65" s="9"/>
      <c r="D65" s="10"/>
    </row>
    <row r="66" spans="1:6" ht="19.5" x14ac:dyDescent="0.4">
      <c r="A66" s="447" t="s">
        <v>111</v>
      </c>
      <c r="B66" s="448"/>
      <c r="C66" s="448"/>
      <c r="D66" s="448"/>
      <c r="E66" s="448"/>
      <c r="F66" s="448"/>
    </row>
    <row r="67" spans="1:6" ht="19.5" x14ac:dyDescent="0.4">
      <c r="A67" s="4" t="s">
        <v>227</v>
      </c>
      <c r="B67" s="48">
        <v>2</v>
      </c>
      <c r="C67" s="49"/>
      <c r="D67" s="43"/>
      <c r="E67" s="50"/>
      <c r="F67" s="42"/>
    </row>
    <row r="68" spans="1:6" ht="19.5" x14ac:dyDescent="0.4">
      <c r="A68" s="4" t="s">
        <v>228</v>
      </c>
      <c r="B68" s="48">
        <v>2</v>
      </c>
      <c r="C68" s="49"/>
      <c r="D68" s="43"/>
      <c r="E68" s="50"/>
      <c r="F68" s="42"/>
    </row>
    <row r="69" spans="1:6" ht="19.5" x14ac:dyDescent="0.4">
      <c r="A69" s="4" t="s">
        <v>249</v>
      </c>
      <c r="B69" s="48">
        <v>2</v>
      </c>
      <c r="C69" s="49"/>
      <c r="D69" s="51"/>
      <c r="E69" s="51"/>
      <c r="F69" s="42"/>
    </row>
    <row r="70" spans="1:6" ht="19.5" x14ac:dyDescent="0.4">
      <c r="A70" s="4" t="s">
        <v>206</v>
      </c>
      <c r="B70" s="48">
        <v>2</v>
      </c>
      <c r="C70" s="49"/>
      <c r="D70" s="51"/>
      <c r="E70" s="51"/>
      <c r="F70" s="42"/>
    </row>
    <row r="71" spans="1:6" ht="19.5" x14ac:dyDescent="0.4">
      <c r="A71" s="4" t="s">
        <v>71</v>
      </c>
      <c r="B71" s="48">
        <v>2</v>
      </c>
      <c r="C71" s="49"/>
      <c r="D71" s="51"/>
      <c r="E71" s="51"/>
      <c r="F71" s="42"/>
    </row>
    <row r="72" spans="1:6" ht="19.5" x14ac:dyDescent="0.4">
      <c r="A72" s="4" t="s">
        <v>245</v>
      </c>
      <c r="B72" s="48">
        <v>2</v>
      </c>
      <c r="C72" s="49"/>
      <c r="D72" s="47"/>
      <c r="E72" s="47"/>
      <c r="F72" s="42"/>
    </row>
    <row r="73" spans="1:6" ht="19.5" x14ac:dyDescent="0.4">
      <c r="A73" s="4" t="s">
        <v>81</v>
      </c>
      <c r="B73" s="48">
        <v>2</v>
      </c>
      <c r="C73" s="49"/>
      <c r="D73" s="42"/>
      <c r="E73" s="42"/>
      <c r="F73" s="42"/>
    </row>
    <row r="74" spans="1:6" x14ac:dyDescent="0.3">
      <c r="A74" s="4" t="s">
        <v>254</v>
      </c>
      <c r="B74" s="48">
        <v>2</v>
      </c>
      <c r="C74" s="42"/>
      <c r="D74" s="52"/>
      <c r="E74" s="52"/>
      <c r="F74" s="42"/>
    </row>
    <row r="75" spans="1:6" ht="36" x14ac:dyDescent="0.35">
      <c r="A75" s="18" t="s">
        <v>162</v>
      </c>
      <c r="B75" s="48">
        <v>2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>
        <v>2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>
        <v>2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>
        <v>2</v>
      </c>
      <c r="C78" s="42"/>
      <c r="D78" s="43"/>
      <c r="E78" s="53"/>
      <c r="F78" s="42"/>
    </row>
    <row r="79" spans="1:6" x14ac:dyDescent="0.3">
      <c r="A79" s="4" t="s">
        <v>149</v>
      </c>
      <c r="B79" s="48">
        <v>2</v>
      </c>
      <c r="C79" s="42"/>
      <c r="D79" s="53"/>
      <c r="E79" s="53"/>
      <c r="F79" s="42"/>
    </row>
    <row r="80" spans="1:6" ht="36" x14ac:dyDescent="0.35">
      <c r="A80" s="15" t="s">
        <v>140</v>
      </c>
      <c r="B80" s="48">
        <v>2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>
        <v>2</v>
      </c>
      <c r="C81" s="42"/>
      <c r="D81" s="53"/>
      <c r="E81" s="54"/>
      <c r="F81" s="42"/>
    </row>
    <row r="82" spans="1:6" ht="18" x14ac:dyDescent="0.35">
      <c r="A82" s="17" t="s">
        <v>253</v>
      </c>
      <c r="B82" s="48">
        <v>2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>
        <v>2</v>
      </c>
      <c r="C83" s="42"/>
      <c r="D83" s="53"/>
      <c r="E83" s="54"/>
      <c r="F83" s="42"/>
    </row>
    <row r="84" spans="1:6" x14ac:dyDescent="0.3">
      <c r="A84" s="442" t="s">
        <v>34</v>
      </c>
      <c r="B84" s="443"/>
      <c r="C84" s="444"/>
      <c r="D84" s="331">
        <f>SUM(B67:C83)</f>
        <v>34</v>
      </c>
    </row>
    <row r="85" spans="1:6" x14ac:dyDescent="0.3">
      <c r="A85" s="442" t="s">
        <v>251</v>
      </c>
      <c r="B85" s="443"/>
      <c r="C85" s="444"/>
      <c r="D85" s="332">
        <f>D84/(COUNT(B67:C83)*2)</f>
        <v>1</v>
      </c>
    </row>
    <row r="86" spans="1:6" x14ac:dyDescent="0.3">
      <c r="A86" s="8"/>
      <c r="B86" s="9"/>
      <c r="C86" s="9"/>
      <c r="D86" s="10"/>
    </row>
    <row r="87" spans="1:6" ht="19.5" x14ac:dyDescent="0.4">
      <c r="A87" s="447" t="s">
        <v>172</v>
      </c>
      <c r="B87" s="448"/>
      <c r="C87" s="448"/>
      <c r="D87" s="448"/>
      <c r="E87" s="448"/>
      <c r="F87" s="448"/>
    </row>
    <row r="88" spans="1:6" ht="52.5" customHeight="1" x14ac:dyDescent="0.4">
      <c r="A88" s="22" t="s">
        <v>229</v>
      </c>
      <c r="B88" s="56">
        <v>1</v>
      </c>
      <c r="C88" s="49"/>
      <c r="D88" s="22" t="s">
        <v>593</v>
      </c>
      <c r="E88" s="43" t="s">
        <v>594</v>
      </c>
      <c r="F88" s="42"/>
    </row>
    <row r="89" spans="1:6" ht="19.5" x14ac:dyDescent="0.4">
      <c r="A89" s="4" t="s">
        <v>228</v>
      </c>
      <c r="B89" s="56">
        <v>2</v>
      </c>
      <c r="C89" s="49"/>
      <c r="D89" s="43"/>
      <c r="E89" s="42"/>
      <c r="F89" s="42"/>
    </row>
    <row r="90" spans="1:6" ht="19.5" x14ac:dyDescent="0.4">
      <c r="A90" s="4" t="s">
        <v>256</v>
      </c>
      <c r="B90" s="56">
        <v>2</v>
      </c>
      <c r="C90" s="49"/>
      <c r="D90" s="53"/>
      <c r="E90" s="42"/>
      <c r="F90" s="42"/>
    </row>
    <row r="91" spans="1:6" ht="34.5" x14ac:dyDescent="0.4">
      <c r="A91" s="5" t="s">
        <v>257</v>
      </c>
      <c r="B91" s="56">
        <v>2</v>
      </c>
      <c r="C91" s="49"/>
      <c r="D91" s="53"/>
      <c r="E91" s="42"/>
      <c r="F91" s="42"/>
    </row>
    <row r="92" spans="1:6" ht="19.5" x14ac:dyDescent="0.4">
      <c r="A92" s="4" t="s">
        <v>207</v>
      </c>
      <c r="B92" s="56">
        <v>2</v>
      </c>
      <c r="C92" s="49"/>
      <c r="D92" s="53"/>
      <c r="E92" s="42"/>
      <c r="F92" s="42"/>
    </row>
    <row r="93" spans="1:6" ht="36" x14ac:dyDescent="0.35">
      <c r="A93" s="18" t="s">
        <v>191</v>
      </c>
      <c r="B93" s="56">
        <v>2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>
        <v>2</v>
      </c>
      <c r="C94" s="4" t="str">
        <f>IF(B94=0, -5, "0")</f>
        <v>0</v>
      </c>
      <c r="D94" s="43"/>
      <c r="E94" s="42"/>
      <c r="F94" s="42"/>
    </row>
    <row r="95" spans="1:6" ht="33" x14ac:dyDescent="0.3">
      <c r="A95" s="4" t="s">
        <v>138</v>
      </c>
      <c r="B95" s="56">
        <v>1</v>
      </c>
      <c r="C95" s="42"/>
      <c r="D95" s="43" t="s">
        <v>595</v>
      </c>
      <c r="E95" s="43" t="s">
        <v>596</v>
      </c>
      <c r="F95" s="42"/>
    </row>
    <row r="96" spans="1:6" x14ac:dyDescent="0.3">
      <c r="A96" s="7" t="s">
        <v>238</v>
      </c>
      <c r="B96" s="56">
        <v>2</v>
      </c>
      <c r="C96" s="42"/>
      <c r="D96" s="43"/>
      <c r="E96" s="42"/>
      <c r="F96" s="42"/>
    </row>
    <row r="97" spans="1:6" x14ac:dyDescent="0.3">
      <c r="A97" s="7" t="s">
        <v>239</v>
      </c>
      <c r="B97" s="56">
        <v>2</v>
      </c>
      <c r="C97" s="42"/>
      <c r="D97" s="43"/>
      <c r="E97" s="42"/>
      <c r="F97" s="42"/>
    </row>
    <row r="98" spans="1:6" x14ac:dyDescent="0.3">
      <c r="A98" s="4" t="s">
        <v>115</v>
      </c>
      <c r="B98" s="56">
        <v>2</v>
      </c>
      <c r="C98" s="42"/>
      <c r="D98" s="43"/>
      <c r="E98" s="42"/>
      <c r="F98" s="42"/>
    </row>
    <row r="99" spans="1:6" ht="36" x14ac:dyDescent="0.35">
      <c r="A99" s="18" t="s">
        <v>163</v>
      </c>
      <c r="B99" s="56">
        <v>2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>
        <v>2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>
        <v>2</v>
      </c>
      <c r="C101" s="42"/>
      <c r="D101" s="43"/>
      <c r="E101" s="42"/>
      <c r="F101" s="42"/>
    </row>
    <row r="102" spans="1:6" x14ac:dyDescent="0.3">
      <c r="A102" s="442" t="s">
        <v>34</v>
      </c>
      <c r="B102" s="443"/>
      <c r="C102" s="444"/>
      <c r="D102" s="331">
        <f>SUM(B88:C101)</f>
        <v>26</v>
      </c>
    </row>
    <row r="103" spans="1:6" x14ac:dyDescent="0.3">
      <c r="A103" s="442" t="s">
        <v>251</v>
      </c>
      <c r="B103" s="443"/>
      <c r="C103" s="444"/>
      <c r="D103" s="332">
        <f>D102/(COUNT(B88:C101)*2)</f>
        <v>0.9285714285714286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7" t="s">
        <v>173</v>
      </c>
      <c r="B106" s="448"/>
      <c r="C106" s="448"/>
      <c r="D106" s="448"/>
      <c r="E106" s="448"/>
      <c r="F106" s="448"/>
    </row>
    <row r="107" spans="1:6" ht="34.5" x14ac:dyDescent="0.4">
      <c r="A107" s="22" t="s">
        <v>230</v>
      </c>
      <c r="B107" s="56">
        <v>2</v>
      </c>
      <c r="C107" s="49"/>
      <c r="D107" s="53"/>
      <c r="E107" s="42"/>
      <c r="F107" s="42"/>
    </row>
    <row r="108" spans="1:6" ht="34.5" x14ac:dyDescent="0.4">
      <c r="A108" s="4" t="s">
        <v>155</v>
      </c>
      <c r="B108" s="56">
        <v>1</v>
      </c>
      <c r="C108" s="49"/>
      <c r="D108" s="4" t="s">
        <v>599</v>
      </c>
      <c r="E108" s="43" t="s">
        <v>600</v>
      </c>
      <c r="F108" s="42" t="s">
        <v>297</v>
      </c>
    </row>
    <row r="109" spans="1:6" ht="19.5" x14ac:dyDescent="0.4">
      <c r="A109" s="4" t="s">
        <v>246</v>
      </c>
      <c r="B109" s="56">
        <v>2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>
        <v>2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>
        <v>2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>
        <v>2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>
        <v>2</v>
      </c>
      <c r="C113" s="42"/>
      <c r="D113" s="43"/>
      <c r="E113" s="42"/>
      <c r="F113" s="42"/>
    </row>
    <row r="114" spans="1:6" x14ac:dyDescent="0.3">
      <c r="A114" s="27" t="s">
        <v>238</v>
      </c>
      <c r="B114" s="56">
        <v>2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>
        <v>2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>
        <v>2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>
        <v>2</v>
      </c>
      <c r="C117" s="42"/>
      <c r="D117" s="53"/>
      <c r="E117" s="42"/>
      <c r="F117" s="42"/>
    </row>
    <row r="118" spans="1:6" x14ac:dyDescent="0.3">
      <c r="A118" s="442" t="s">
        <v>34</v>
      </c>
      <c r="B118" s="443"/>
      <c r="C118" s="444"/>
      <c r="D118" s="331">
        <f>SUM(B107:C117)</f>
        <v>21</v>
      </c>
    </row>
    <row r="119" spans="1:6" x14ac:dyDescent="0.3">
      <c r="A119" s="442" t="s">
        <v>251</v>
      </c>
      <c r="B119" s="443"/>
      <c r="C119" s="444"/>
      <c r="D119" s="332">
        <f>D118/(COUNT(B107:C117)*2)</f>
        <v>0.95454545454545459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7" t="s">
        <v>156</v>
      </c>
      <c r="B121" s="448"/>
      <c r="C121" s="448"/>
      <c r="D121" s="448"/>
      <c r="E121" s="448"/>
      <c r="F121" s="448"/>
    </row>
    <row r="122" spans="1:6" x14ac:dyDescent="0.3">
      <c r="A122" s="16" t="s">
        <v>231</v>
      </c>
      <c r="B122" s="57">
        <v>2</v>
      </c>
      <c r="C122" s="42"/>
      <c r="D122" s="58"/>
      <c r="E122" s="58"/>
      <c r="F122" s="42"/>
    </row>
    <row r="123" spans="1:6" x14ac:dyDescent="0.3">
      <c r="A123" s="16" t="s">
        <v>228</v>
      </c>
      <c r="B123" s="57">
        <v>2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>
        <v>2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>
        <v>2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>
        <v>2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>
        <v>2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>
        <v>2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>
        <v>2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>
        <v>2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>
        <v>2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>
        <v>2</v>
      </c>
      <c r="C132" s="4" t="str">
        <f>IF(B132=0, -5, "0")</f>
        <v>0</v>
      </c>
      <c r="D132" s="53"/>
      <c r="E132" s="50"/>
      <c r="F132" s="42"/>
    </row>
    <row r="133" spans="1:6" x14ac:dyDescent="0.3">
      <c r="A133" s="442" t="s">
        <v>34</v>
      </c>
      <c r="B133" s="443"/>
      <c r="C133" s="444"/>
      <c r="D133" s="331">
        <f>SUM(B122:C132)</f>
        <v>22</v>
      </c>
    </row>
    <row r="134" spans="1:6" x14ac:dyDescent="0.3">
      <c r="A134" s="442" t="s">
        <v>251</v>
      </c>
      <c r="B134" s="443"/>
      <c r="C134" s="444"/>
      <c r="D134" s="333">
        <f>D133/(COUNT(B122:C132)*2)</f>
        <v>1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7" t="s">
        <v>61</v>
      </c>
      <c r="B136" s="448"/>
      <c r="C136" s="448"/>
      <c r="D136" s="448"/>
      <c r="E136" s="448"/>
      <c r="F136" s="448"/>
    </row>
    <row r="137" spans="1:6" ht="19.5" x14ac:dyDescent="0.4">
      <c r="A137" s="5" t="s">
        <v>258</v>
      </c>
      <c r="B137" s="56">
        <v>2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>
        <v>2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>
        <v>2</v>
      </c>
      <c r="C139" s="43"/>
      <c r="D139" s="51"/>
      <c r="E139" s="42"/>
      <c r="F139" s="42"/>
    </row>
    <row r="140" spans="1:6" x14ac:dyDescent="0.3">
      <c r="A140" s="16" t="s">
        <v>234</v>
      </c>
      <c r="B140" s="56">
        <v>2</v>
      </c>
      <c r="C140" s="43"/>
      <c r="D140" s="74"/>
      <c r="E140" s="42"/>
      <c r="F140" s="42"/>
    </row>
    <row r="141" spans="1:6" x14ac:dyDescent="0.3">
      <c r="A141" s="5" t="s">
        <v>259</v>
      </c>
      <c r="B141" s="56">
        <v>2</v>
      </c>
      <c r="C141" s="43"/>
      <c r="D141" s="42"/>
      <c r="E141" s="42"/>
      <c r="F141" s="42"/>
    </row>
    <row r="142" spans="1:6" x14ac:dyDescent="0.3">
      <c r="A142" s="5" t="s">
        <v>240</v>
      </c>
      <c r="B142" s="56">
        <v>2</v>
      </c>
      <c r="C142" s="43"/>
      <c r="D142" s="2"/>
      <c r="E142" s="42"/>
      <c r="F142" s="42"/>
    </row>
    <row r="143" spans="1:6" x14ac:dyDescent="0.3">
      <c r="A143" s="5" t="s">
        <v>260</v>
      </c>
      <c r="B143" s="56">
        <v>2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>
        <v>2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>
        <v>2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>
        <v>2</v>
      </c>
      <c r="C146" s="43"/>
      <c r="D146" s="46"/>
      <c r="E146" s="42"/>
      <c r="F146" s="42"/>
    </row>
    <row r="147" spans="1:6" x14ac:dyDescent="0.3">
      <c r="A147" s="22" t="s">
        <v>175</v>
      </c>
      <c r="B147" s="56">
        <v>2</v>
      </c>
      <c r="C147" s="43"/>
      <c r="D147" s="46"/>
      <c r="E147" s="42"/>
      <c r="F147" s="42"/>
    </row>
    <row r="148" spans="1:6" x14ac:dyDescent="0.3">
      <c r="A148" s="4" t="s">
        <v>261</v>
      </c>
      <c r="B148" s="56">
        <v>2</v>
      </c>
      <c r="C148" s="43"/>
      <c r="D148" s="60"/>
      <c r="E148" s="42"/>
      <c r="F148" s="42"/>
    </row>
    <row r="149" spans="1:6" x14ac:dyDescent="0.3">
      <c r="A149" s="442" t="s">
        <v>34</v>
      </c>
      <c r="B149" s="443"/>
      <c r="C149" s="444"/>
      <c r="D149" s="331">
        <f>SUM(B137:C148)</f>
        <v>24</v>
      </c>
    </row>
    <row r="150" spans="1:6" x14ac:dyDescent="0.3">
      <c r="A150" s="442" t="s">
        <v>251</v>
      </c>
      <c r="B150" s="443"/>
      <c r="C150" s="444"/>
      <c r="D150" s="332">
        <f>D149/(COUNT(B137:C148)*2)</f>
        <v>1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7" t="s">
        <v>178</v>
      </c>
      <c r="B152" s="448"/>
      <c r="C152" s="448"/>
      <c r="D152" s="448"/>
      <c r="E152" s="448"/>
      <c r="F152" s="448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33.75" x14ac:dyDescent="0.35">
      <c r="A156" s="14" t="s">
        <v>263</v>
      </c>
      <c r="B156" s="42">
        <v>0</v>
      </c>
      <c r="C156" s="4">
        <f>IF(B156=0, -5, "0")</f>
        <v>-5</v>
      </c>
      <c r="D156" s="43" t="s">
        <v>591</v>
      </c>
      <c r="E156" s="43" t="s">
        <v>592</v>
      </c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2" t="s">
        <v>34</v>
      </c>
      <c r="B161" s="451"/>
      <c r="C161" s="452"/>
      <c r="D161" s="334">
        <f>SUM(B153:C160)</f>
        <v>9</v>
      </c>
    </row>
    <row r="162" spans="1:6" x14ac:dyDescent="0.3">
      <c r="A162" s="442" t="s">
        <v>251</v>
      </c>
      <c r="B162" s="443"/>
      <c r="C162" s="444"/>
      <c r="D162" s="332">
        <f>D161/(COUNT(B153:C160)*2)</f>
        <v>0.5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7" t="s">
        <v>64</v>
      </c>
      <c r="B164" s="448"/>
      <c r="C164" s="448"/>
      <c r="D164" s="448"/>
      <c r="E164" s="448"/>
      <c r="F164" s="448"/>
    </row>
    <row r="165" spans="1:6" ht="18" x14ac:dyDescent="0.35">
      <c r="A165" s="14" t="s">
        <v>242</v>
      </c>
      <c r="B165" s="42">
        <v>2</v>
      </c>
      <c r="C165" s="4" t="str">
        <f>IF(B165=0, -5, "0")</f>
        <v>0</v>
      </c>
      <c r="D165" s="42"/>
      <c r="E165" s="42"/>
      <c r="F165" s="42"/>
    </row>
    <row r="166" spans="1:6" ht="33" x14ac:dyDescent="0.3">
      <c r="A166" s="4" t="s">
        <v>243</v>
      </c>
      <c r="B166" s="42">
        <v>1</v>
      </c>
      <c r="C166" s="42"/>
      <c r="D166" s="43" t="s">
        <v>597</v>
      </c>
      <c r="E166" s="42" t="s">
        <v>598</v>
      </c>
      <c r="F166" s="42" t="s">
        <v>297</v>
      </c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>
        <v>2</v>
      </c>
      <c r="C168" s="42"/>
      <c r="D168" s="42"/>
      <c r="E168" s="43"/>
      <c r="F168" s="42"/>
    </row>
    <row r="169" spans="1:6" x14ac:dyDescent="0.3">
      <c r="A169" s="442" t="s">
        <v>34</v>
      </c>
      <c r="B169" s="443"/>
      <c r="C169" s="444"/>
      <c r="D169" s="331">
        <f>SUM(B165:C168)</f>
        <v>7</v>
      </c>
    </row>
    <row r="170" spans="1:6" x14ac:dyDescent="0.3">
      <c r="A170" s="442" t="s">
        <v>251</v>
      </c>
      <c r="B170" s="443"/>
      <c r="C170" s="444"/>
      <c r="D170" s="332">
        <f>D169/(COUNT(B165:C168)*2)</f>
        <v>0.875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5" t="s">
        <v>15</v>
      </c>
      <c r="B172" s="446"/>
      <c r="C172" s="446"/>
      <c r="D172" s="446"/>
      <c r="E172" s="446"/>
      <c r="F172" s="446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2" t="s">
        <v>34</v>
      </c>
      <c r="B177" s="443"/>
      <c r="C177" s="444"/>
      <c r="D177" s="331">
        <f>SUM(B173:C176)</f>
        <v>8</v>
      </c>
    </row>
    <row r="178" spans="1:7" x14ac:dyDescent="0.3">
      <c r="A178" s="442" t="s">
        <v>251</v>
      </c>
      <c r="B178" s="443"/>
      <c r="C178" s="444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7" t="s">
        <v>65</v>
      </c>
      <c r="B180" s="448"/>
      <c r="C180" s="448"/>
      <c r="D180" s="448"/>
      <c r="E180" s="448"/>
      <c r="F180" s="448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17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2" t="s">
        <v>34</v>
      </c>
      <c r="B186" s="443"/>
      <c r="C186" s="444"/>
      <c r="D186" s="331">
        <f>SUM(B181:C185)</f>
        <v>10</v>
      </c>
    </row>
    <row r="187" spans="1:7" x14ac:dyDescent="0.3">
      <c r="A187" s="442" t="s">
        <v>251</v>
      </c>
      <c r="B187" s="443"/>
      <c r="C187" s="444"/>
      <c r="D187" s="332">
        <f>D186/(COUNT(B181:C185)*2)</f>
        <v>1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7" t="s">
        <v>177</v>
      </c>
      <c r="B189" s="448"/>
      <c r="C189" s="448"/>
      <c r="D189" s="448"/>
      <c r="E189" s="448"/>
      <c r="F189" s="448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2" t="s">
        <v>34</v>
      </c>
      <c r="B194" s="443"/>
      <c r="C194" s="444"/>
      <c r="D194" s="335">
        <f>SUM(B190:C193)</f>
        <v>4</v>
      </c>
    </row>
    <row r="195" spans="1:6" x14ac:dyDescent="0.3">
      <c r="A195" s="442" t="s">
        <v>251</v>
      </c>
      <c r="B195" s="443"/>
      <c r="C195" s="444"/>
      <c r="D195" s="332">
        <f>D194/(COUNT(B190:C193)*2)</f>
        <v>1</v>
      </c>
    </row>
    <row r="197" spans="1:6" ht="18" x14ac:dyDescent="0.35">
      <c r="A197" s="26" t="s">
        <v>422</v>
      </c>
      <c r="B197" s="25"/>
      <c r="C197" s="25"/>
      <c r="D197" s="75">
        <f>E197/F197</f>
        <v>0.5</v>
      </c>
      <c r="E197" s="72">
        <f>COUNTIF('A1 Technique'!F17:F193,"ok")</f>
        <v>6</v>
      </c>
      <c r="F197" s="73">
        <f>COUNTA('A1 Technique'!F17:F193)</f>
        <v>12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203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0.9144144144144144</v>
      </c>
    </row>
  </sheetData>
  <sheetProtection algorithmName="SHA-512" hashValue="4nXcROg3R0tJC/y/EWpQcS4hu/U+HskdFG14gqYAALi4O6UjK7UW/+fr3CaFIiLxW/mJQ75fvGbBOidZ6Ah7/A==" saltValue="/P7gp0Hqqwx4twQsBOlROQ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22:B132 B17:B21 B181:B185 B37:B41 B26:B32 B173:B176 B56:B62 B67:B83 B88:B101 B46:B51 B107:B117 B137:B148 B153:B160 B165:B168 B190:B193">
      <formula1>$B$1:$B$4</formula1>
    </dataValidation>
  </dataValidations>
  <pageMargins left="0.7" right="0.7" top="0.75" bottom="0.75" header="0.3" footer="0.3"/>
  <pageSetup paperSize="9" scale="51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583" zoomScale="60" zoomScaleNormal="100" workbookViewId="0">
      <selection activeCell="A452" sqref="A45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9"/>
      <c r="E1" s="419"/>
      <c r="F1" s="419"/>
      <c r="G1" s="419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0" t="s">
        <v>151</v>
      </c>
      <c r="B7" s="420"/>
      <c r="C7" s="420"/>
      <c r="D7" s="420"/>
      <c r="E7" s="420"/>
      <c r="F7" s="420"/>
      <c r="G7" s="82"/>
    </row>
    <row r="8" spans="1:7" ht="22.5" x14ac:dyDescent="0.45">
      <c r="A8" s="421" t="str">
        <f>'Page de garde'!D18</f>
        <v>MORNAGUIA</v>
      </c>
      <c r="B8" s="421"/>
      <c r="C8" s="421"/>
      <c r="D8" s="421"/>
      <c r="E8" s="421"/>
      <c r="F8" s="421"/>
      <c r="G8" s="82"/>
    </row>
    <row r="9" spans="1:7" ht="22.5" x14ac:dyDescent="0.45">
      <c r="A9" s="278" t="s">
        <v>39</v>
      </c>
      <c r="B9" s="422"/>
      <c r="C9" s="422"/>
      <c r="D9" s="422"/>
      <c r="E9" s="422"/>
      <c r="F9" s="422"/>
      <c r="G9" s="82"/>
    </row>
    <row r="10" spans="1:7" ht="22.5" x14ac:dyDescent="0.45">
      <c r="A10" s="279" t="s">
        <v>41</v>
      </c>
      <c r="B10" s="423"/>
      <c r="C10" s="423"/>
      <c r="D10" s="423"/>
      <c r="E10" s="423"/>
      <c r="F10" s="423"/>
      <c r="G10" s="82"/>
    </row>
    <row r="11" spans="1:7" ht="22.5" x14ac:dyDescent="0.45">
      <c r="A11" s="278" t="s">
        <v>40</v>
      </c>
      <c r="B11" s="418"/>
      <c r="C11" s="418"/>
      <c r="D11" s="418"/>
      <c r="E11" s="418"/>
      <c r="F11" s="418"/>
      <c r="G11" s="82"/>
    </row>
    <row r="12" spans="1:7" ht="22.5" x14ac:dyDescent="0.45">
      <c r="A12" s="278" t="s">
        <v>200</v>
      </c>
      <c r="B12" s="424">
        <f>D730</f>
        <v>0.875</v>
      </c>
      <c r="C12" s="424"/>
      <c r="D12" s="424"/>
      <c r="E12" s="424"/>
      <c r="F12" s="424"/>
      <c r="G12" s="82"/>
    </row>
    <row r="13" spans="1:7" ht="22.5" x14ac:dyDescent="0.45">
      <c r="A13" s="81"/>
      <c r="B13" s="79"/>
      <c r="C13" s="79"/>
      <c r="D13" s="419"/>
      <c r="E13" s="419"/>
      <c r="F13" s="419"/>
      <c r="G13" s="419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0" t="s">
        <v>28</v>
      </c>
      <c r="B17" s="361" t="s">
        <v>29</v>
      </c>
      <c r="C17" s="361"/>
      <c r="D17" s="361" t="s">
        <v>42</v>
      </c>
      <c r="E17" s="362" t="s">
        <v>266</v>
      </c>
      <c r="F17" s="362" t="s">
        <v>299</v>
      </c>
      <c r="G17" s="83"/>
    </row>
    <row r="18" spans="1:8" ht="16.5" customHeight="1" x14ac:dyDescent="0.4">
      <c r="A18" s="360"/>
      <c r="B18" s="283" t="s">
        <v>32</v>
      </c>
      <c r="C18" s="283" t="s">
        <v>31</v>
      </c>
      <c r="D18" s="361"/>
      <c r="E18" s="362"/>
      <c r="F18" s="362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f>IF(D43=1, 2, IF(AND(D43&lt;1,D43&gt;0), 1, IF(D43=0,"0","NA")))</f>
        <v>2</v>
      </c>
      <c r="C43" s="89"/>
      <c r="D43" s="271">
        <f>IFERROR(E43/F43,"N.A")</f>
        <v>1</v>
      </c>
      <c r="E43" s="103">
        <f>COUNTIF('A2 Exploitation'!F21:F42,"ok")</f>
        <v>1</v>
      </c>
      <c r="F43" s="272">
        <f>COUNTA('A2 Exploitation'!F21:F42)</f>
        <v>1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1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1</v>
      </c>
      <c r="E48" s="79"/>
      <c r="F48" s="83"/>
      <c r="G48" s="83"/>
    </row>
    <row r="49" spans="1:7" ht="21" x14ac:dyDescent="0.3">
      <c r="A49" s="351"/>
      <c r="B49" s="351"/>
      <c r="C49" s="351"/>
      <c r="D49" s="351"/>
      <c r="E49" s="351"/>
      <c r="F49" s="351"/>
      <c r="G49" s="351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0" t="s">
        <v>28</v>
      </c>
      <c r="B52" s="361" t="s">
        <v>29</v>
      </c>
      <c r="C52" s="361"/>
      <c r="D52" s="361" t="s">
        <v>42</v>
      </c>
      <c r="E52" s="362" t="s">
        <v>266</v>
      </c>
      <c r="F52" s="362" t="s">
        <v>301</v>
      </c>
      <c r="G52" s="83"/>
    </row>
    <row r="53" spans="1:7" ht="21" x14ac:dyDescent="0.4">
      <c r="A53" s="360"/>
      <c r="B53" s="283" t="s">
        <v>32</v>
      </c>
      <c r="C53" s="283" t="s">
        <v>31</v>
      </c>
      <c r="D53" s="361"/>
      <c r="E53" s="362"/>
      <c r="F53" s="362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9"/>
      <c r="B64" s="350"/>
      <c r="C64" s="350"/>
      <c r="D64" s="350"/>
      <c r="E64" s="350"/>
      <c r="F64" s="350"/>
      <c r="G64" s="350"/>
    </row>
    <row r="65" spans="1:7" ht="43.5" customHeight="1" x14ac:dyDescent="0.4">
      <c r="A65" s="429" t="s">
        <v>350</v>
      </c>
      <c r="B65" s="429"/>
      <c r="C65" s="429"/>
      <c r="D65" s="429"/>
      <c r="E65" s="429"/>
      <c r="F65" s="42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8"/>
      <c r="B83" s="358"/>
      <c r="C83" s="358"/>
      <c r="D83" s="358"/>
      <c r="E83" s="358"/>
      <c r="F83" s="358"/>
      <c r="G83" s="358"/>
    </row>
    <row r="84" spans="1:7" ht="45" customHeight="1" x14ac:dyDescent="0.45">
      <c r="A84" s="430" t="s">
        <v>351</v>
      </c>
      <c r="B84" s="430"/>
      <c r="C84" s="430"/>
      <c r="D84" s="430"/>
      <c r="E84" s="430"/>
      <c r="F84" s="43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4"/>
      <c r="B103" s="352"/>
      <c r="C103" s="352"/>
      <c r="D103" s="352"/>
      <c r="E103" s="352"/>
      <c r="F103" s="359"/>
      <c r="G103" s="83"/>
    </row>
    <row r="104" spans="1:7" ht="46.5" customHeight="1" x14ac:dyDescent="0.4">
      <c r="A104" s="429" t="s">
        <v>352</v>
      </c>
      <c r="B104" s="429"/>
      <c r="C104" s="429"/>
      <c r="D104" s="429"/>
      <c r="E104" s="429"/>
      <c r="F104" s="42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4"/>
      <c r="B111" s="352"/>
      <c r="C111" s="352"/>
      <c r="D111" s="352"/>
      <c r="E111" s="352"/>
      <c r="F111" s="359"/>
      <c r="G111" s="83"/>
    </row>
    <row r="112" spans="1:7" ht="39.75" customHeight="1" x14ac:dyDescent="0.4">
      <c r="A112" s="429" t="s">
        <v>390</v>
      </c>
      <c r="B112" s="429"/>
      <c r="C112" s="429"/>
      <c r="D112" s="429"/>
      <c r="E112" s="429"/>
      <c r="F112" s="42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2"/>
      <c r="B120" s="352"/>
      <c r="C120" s="352"/>
      <c r="D120" s="352"/>
      <c r="E120" s="352"/>
      <c r="F120" s="352"/>
      <c r="G120" s="83"/>
    </row>
    <row r="121" spans="1:7" ht="22.5" x14ac:dyDescent="0.4">
      <c r="A121" s="429" t="s">
        <v>310</v>
      </c>
      <c r="B121" s="429"/>
      <c r="C121" s="429"/>
      <c r="D121" s="429"/>
      <c r="E121" s="429"/>
      <c r="F121" s="42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3"/>
      <c r="B132" s="353"/>
      <c r="C132" s="353"/>
      <c r="D132" s="353"/>
      <c r="E132" s="353"/>
      <c r="F132" s="353"/>
      <c r="G132" s="83"/>
    </row>
    <row r="133" spans="1:16384" ht="22.5" customHeight="1" x14ac:dyDescent="0.4">
      <c r="A133" s="431" t="s">
        <v>424</v>
      </c>
      <c r="B133" s="431"/>
      <c r="C133" s="431"/>
      <c r="D133" s="431"/>
      <c r="E133" s="431"/>
      <c r="F133" s="431"/>
      <c r="G133" s="83"/>
    </row>
    <row r="134" spans="1:16384" ht="22.5" customHeight="1" x14ac:dyDescent="0.4">
      <c r="A134" s="432"/>
      <c r="B134" s="432"/>
      <c r="C134" s="432"/>
      <c r="D134" s="432"/>
      <c r="E134" s="432"/>
      <c r="F134" s="432"/>
      <c r="G134" s="83"/>
    </row>
    <row r="135" spans="1:16384" s="216" customFormat="1" ht="22.5" customHeight="1" x14ac:dyDescent="0.25">
      <c r="A135" s="360" t="s">
        <v>28</v>
      </c>
      <c r="B135" s="361" t="s">
        <v>29</v>
      </c>
      <c r="C135" s="361"/>
      <c r="D135" s="361" t="s">
        <v>42</v>
      </c>
      <c r="E135" s="362" t="s">
        <v>266</v>
      </c>
      <c r="F135" s="362" t="s">
        <v>301</v>
      </c>
    </row>
    <row r="136" spans="1:16384" s="216" customFormat="1" ht="22.5" customHeight="1" x14ac:dyDescent="0.25">
      <c r="A136" s="360"/>
      <c r="B136" s="283" t="s">
        <v>32</v>
      </c>
      <c r="C136" s="283" t="s">
        <v>31</v>
      </c>
      <c r="D136" s="361"/>
      <c r="E136" s="362"/>
      <c r="F136" s="362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3" t="s">
        <v>461</v>
      </c>
      <c r="B139" s="433"/>
      <c r="C139" s="433"/>
      <c r="D139" s="433"/>
      <c r="E139" s="433"/>
      <c r="F139" s="43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1" t="s">
        <v>349</v>
      </c>
      <c r="B147" s="391"/>
      <c r="C147" s="391"/>
      <c r="D147" s="391"/>
      <c r="E147" s="391"/>
      <c r="F147" s="391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4"/>
      <c r="B165" s="352"/>
      <c r="C165" s="352"/>
      <c r="D165" s="352"/>
      <c r="E165" s="352"/>
      <c r="F165" s="352"/>
      <c r="G165" s="83"/>
    </row>
    <row r="166" spans="1:7" ht="32.25" customHeight="1" x14ac:dyDescent="0.4">
      <c r="A166" s="433" t="s">
        <v>462</v>
      </c>
      <c r="B166" s="433"/>
      <c r="C166" s="433"/>
      <c r="D166" s="433"/>
      <c r="E166" s="433"/>
      <c r="F166" s="43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5"/>
      <c r="B176" s="356"/>
      <c r="C176" s="356"/>
      <c r="D176" s="356"/>
      <c r="E176" s="356"/>
      <c r="F176" s="356"/>
      <c r="G176" s="83"/>
    </row>
    <row r="177" spans="1:7" ht="32.25" customHeight="1" x14ac:dyDescent="0.4">
      <c r="A177" s="433" t="s">
        <v>310</v>
      </c>
      <c r="B177" s="433"/>
      <c r="C177" s="433"/>
      <c r="D177" s="433"/>
      <c r="E177" s="433"/>
      <c r="F177" s="43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392"/>
      <c r="C186" s="393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7"/>
      <c r="B188" s="357"/>
      <c r="C188" s="357"/>
      <c r="D188" s="357"/>
      <c r="E188" s="357"/>
      <c r="F188" s="357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0" t="s">
        <v>28</v>
      </c>
      <c r="B191" s="361" t="s">
        <v>29</v>
      </c>
      <c r="C191" s="361"/>
      <c r="D191" s="361" t="s">
        <v>42</v>
      </c>
      <c r="E191" s="362" t="s">
        <v>266</v>
      </c>
      <c r="F191" s="362" t="s">
        <v>301</v>
      </c>
      <c r="G191" s="83"/>
    </row>
    <row r="192" spans="1:7" ht="21" x14ac:dyDescent="0.4">
      <c r="A192" s="360"/>
      <c r="B192" s="283" t="s">
        <v>32</v>
      </c>
      <c r="C192" s="283" t="s">
        <v>31</v>
      </c>
      <c r="D192" s="361"/>
      <c r="E192" s="362"/>
      <c r="F192" s="362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8" t="s">
        <v>34</v>
      </c>
      <c r="B203" s="389"/>
      <c r="C203" s="390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1"/>
      <c r="B205" s="351"/>
      <c r="C205" s="351"/>
      <c r="D205" s="351"/>
      <c r="E205" s="351"/>
      <c r="F205" s="351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8" t="s">
        <v>34</v>
      </c>
      <c r="B227" s="389"/>
      <c r="C227" s="390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1"/>
      <c r="B229" s="351"/>
      <c r="C229" s="351"/>
      <c r="D229" s="351"/>
      <c r="E229" s="351"/>
      <c r="F229" s="351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5" t="s">
        <v>310</v>
      </c>
      <c r="B236" s="426"/>
      <c r="C236" s="426"/>
      <c r="D236" s="42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88" t="s">
        <v>34</v>
      </c>
      <c r="B245" s="389"/>
      <c r="C245" s="390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1"/>
      <c r="B250" s="351"/>
      <c r="C250" s="351"/>
      <c r="D250" s="351"/>
      <c r="E250" s="351"/>
      <c r="F250" s="351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0" t="s">
        <v>28</v>
      </c>
      <c r="B253" s="361" t="s">
        <v>29</v>
      </c>
      <c r="C253" s="361"/>
      <c r="D253" s="361" t="s">
        <v>42</v>
      </c>
      <c r="E253" s="362" t="s">
        <v>266</v>
      </c>
      <c r="F253" s="362" t="s">
        <v>301</v>
      </c>
      <c r="G253" s="83"/>
    </row>
    <row r="254" spans="1:7" ht="21" x14ac:dyDescent="0.4">
      <c r="A254" s="360"/>
      <c r="B254" s="283" t="s">
        <v>32</v>
      </c>
      <c r="C254" s="283" t="s">
        <v>31</v>
      </c>
      <c r="D254" s="361"/>
      <c r="E254" s="362"/>
      <c r="F254" s="362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8" t="s">
        <v>34</v>
      </c>
      <c r="B265" s="389"/>
      <c r="C265" s="390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1"/>
      <c r="B290" s="381"/>
      <c r="C290" s="381"/>
      <c r="D290" s="381"/>
      <c r="E290" s="381"/>
      <c r="F290" s="381"/>
      <c r="G290" s="83"/>
    </row>
    <row r="291" spans="1:7" ht="31.5" customHeight="1" x14ac:dyDescent="0.4">
      <c r="A291" s="428" t="s">
        <v>310</v>
      </c>
      <c r="B291" s="428"/>
      <c r="C291" s="428"/>
      <c r="D291" s="428"/>
      <c r="E291" s="428"/>
      <c r="F291" s="42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>
        <f>IF(D299=1, 2, IF(AND(D299&lt;1,D299&gt;0), 1, IF(D299=0,"0","NA")))</f>
        <v>1</v>
      </c>
      <c r="C299" s="89"/>
      <c r="D299" s="271">
        <f>IFERROR(E299/F299,"N.A")</f>
        <v>0.66666666666666663</v>
      </c>
      <c r="E299" s="103">
        <f>COUNTIF('A2 Exploitation'!F257:F298,"ok")</f>
        <v>2</v>
      </c>
      <c r="F299" s="90">
        <f>COUNTA('A2 Exploitation'!F257:F298)</f>
        <v>3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1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>
        <f>D300/(COUNT(B269:C289,B292:C299)*2)</f>
        <v>0.5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1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>
        <f>D303/(COUNT(B257:C264,B269:C289,B292:C299)*2)</f>
        <v>0.5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0" t="s">
        <v>28</v>
      </c>
      <c r="B308" s="361" t="s">
        <v>29</v>
      </c>
      <c r="C308" s="361"/>
      <c r="D308" s="361" t="s">
        <v>42</v>
      </c>
      <c r="E308" s="362" t="s">
        <v>266</v>
      </c>
      <c r="F308" s="362" t="s">
        <v>301</v>
      </c>
      <c r="G308" s="83"/>
    </row>
    <row r="309" spans="1:7" ht="21" x14ac:dyDescent="0.4">
      <c r="A309" s="360"/>
      <c r="B309" s="283" t="s">
        <v>32</v>
      </c>
      <c r="C309" s="283" t="s">
        <v>31</v>
      </c>
      <c r="D309" s="361"/>
      <c r="E309" s="362"/>
      <c r="F309" s="362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3"/>
      <c r="B357" s="373"/>
      <c r="C357" s="373"/>
      <c r="D357" s="373"/>
      <c r="E357" s="373"/>
      <c r="F357" s="373"/>
      <c r="G357" s="373"/>
    </row>
    <row r="358" spans="1:7" ht="32.25" customHeight="1" x14ac:dyDescent="0.4">
      <c r="A358" s="437" t="s">
        <v>310</v>
      </c>
      <c r="B358" s="437"/>
      <c r="C358" s="437"/>
      <c r="D358" s="437"/>
      <c r="E358" s="437"/>
      <c r="F358" s="437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0</v>
      </c>
      <c r="C366" s="113"/>
      <c r="D366" s="271">
        <f>IFERROR(E366/F366,"N.A")</f>
        <v>0</v>
      </c>
      <c r="E366" s="103">
        <f>COUNTIF('A2 Exploitation'!F312:F365,"ok")</f>
        <v>0</v>
      </c>
      <c r="F366" s="90">
        <f>COUNTA('A2 Exploitation'!F312:F365)</f>
        <v>1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0" t="s">
        <v>28</v>
      </c>
      <c r="B375" s="361" t="s">
        <v>29</v>
      </c>
      <c r="C375" s="361"/>
      <c r="D375" s="361" t="s">
        <v>42</v>
      </c>
      <c r="E375" s="362" t="s">
        <v>266</v>
      </c>
      <c r="F375" s="362" t="s">
        <v>301</v>
      </c>
      <c r="G375" s="83"/>
    </row>
    <row r="376" spans="1:7" ht="21" x14ac:dyDescent="0.4">
      <c r="A376" s="360"/>
      <c r="B376" s="283" t="s">
        <v>32</v>
      </c>
      <c r="C376" s="283" t="s">
        <v>31</v>
      </c>
      <c r="D376" s="361"/>
      <c r="E376" s="362"/>
      <c r="F376" s="362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6"/>
      <c r="B415" s="358"/>
      <c r="C415" s="358"/>
      <c r="D415" s="358"/>
      <c r="E415" s="358"/>
      <c r="F415" s="358"/>
      <c r="G415" s="358"/>
    </row>
    <row r="416" spans="1:7" ht="24.75" x14ac:dyDescent="0.4">
      <c r="A416" s="436" t="s">
        <v>319</v>
      </c>
      <c r="B416" s="436"/>
      <c r="C416" s="436"/>
      <c r="D416" s="436"/>
      <c r="E416" s="436"/>
      <c r="F416" s="436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0" t="s">
        <v>28</v>
      </c>
      <c r="B433" s="361" t="s">
        <v>29</v>
      </c>
      <c r="C433" s="361"/>
      <c r="D433" s="361" t="s">
        <v>42</v>
      </c>
      <c r="E433" s="362" t="s">
        <v>266</v>
      </c>
      <c r="F433" s="362" t="s">
        <v>301</v>
      </c>
      <c r="G433" s="83"/>
    </row>
    <row r="434" spans="1:7" ht="21" x14ac:dyDescent="0.4">
      <c r="A434" s="360"/>
      <c r="B434" s="283" t="s">
        <v>32</v>
      </c>
      <c r="C434" s="283" t="s">
        <v>31</v>
      </c>
      <c r="D434" s="361"/>
      <c r="E434" s="362"/>
      <c r="F434" s="362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6" t="s">
        <v>310</v>
      </c>
      <c r="B464" s="436"/>
      <c r="C464" s="436"/>
      <c r="D464" s="436"/>
      <c r="E464" s="436"/>
      <c r="F464" s="436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f>IF(D471=1, 2, IF(AND(D471&lt;1,D471&gt;0), 1, IF(D471=0,"0","NA")))</f>
        <v>2</v>
      </c>
      <c r="C471" s="89"/>
      <c r="D471" s="271">
        <f>IFERROR(E471/F471,"N.A")</f>
        <v>1</v>
      </c>
      <c r="E471" s="103">
        <f>COUNTIF('A2 Exploitation'!F437:F470,"ok")</f>
        <v>3</v>
      </c>
      <c r="F471" s="90">
        <f>COUNTA('A2 Exploitation'!F437:F470)</f>
        <v>3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2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1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2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1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0" t="s">
        <v>425</v>
      </c>
      <c r="B478" s="440"/>
      <c r="C478" s="440"/>
      <c r="D478" s="440"/>
      <c r="E478" s="440"/>
      <c r="F478" s="440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9" t="s">
        <v>28</v>
      </c>
      <c r="B480" s="410" t="s">
        <v>29</v>
      </c>
      <c r="C480" s="410"/>
      <c r="D480" s="410" t="s">
        <v>42</v>
      </c>
      <c r="E480" s="402" t="s">
        <v>266</v>
      </c>
      <c r="F480" s="402" t="s">
        <v>301</v>
      </c>
      <c r="G480" s="83"/>
    </row>
    <row r="481" spans="1:7" ht="21" x14ac:dyDescent="0.4">
      <c r="A481" s="409"/>
      <c r="B481" s="291" t="s">
        <v>32</v>
      </c>
      <c r="C481" s="291" t="s">
        <v>31</v>
      </c>
      <c r="D481" s="410"/>
      <c r="E481" s="402"/>
      <c r="F481" s="402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7" t="s">
        <v>52</v>
      </c>
      <c r="B483" s="417"/>
      <c r="C483" s="417"/>
      <c r="D483" s="417"/>
      <c r="E483" s="417"/>
      <c r="F483" s="417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0" t="s">
        <v>463</v>
      </c>
      <c r="B491" s="401"/>
      <c r="C491" s="401"/>
      <c r="D491" s="401"/>
      <c r="E491" s="401"/>
      <c r="F491" s="401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1" t="s">
        <v>23</v>
      </c>
      <c r="B505" s="412"/>
      <c r="C505" s="412"/>
      <c r="D505" s="412"/>
      <c r="E505" s="412"/>
      <c r="F505" s="413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3"/>
      <c r="B517" s="383"/>
      <c r="C517" s="383"/>
      <c r="D517" s="383"/>
      <c r="E517" s="383"/>
      <c r="F517" s="383"/>
      <c r="G517" s="383"/>
    </row>
    <row r="518" spans="1:7" ht="26.25" customHeight="1" x14ac:dyDescent="0.5">
      <c r="A518" s="244" t="s">
        <v>310</v>
      </c>
      <c r="B518" s="408"/>
      <c r="C518" s="408"/>
      <c r="D518" s="408"/>
      <c r="E518" s="408"/>
      <c r="F518" s="408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1" t="s">
        <v>97</v>
      </c>
      <c r="B530" s="441"/>
      <c r="C530" s="441"/>
      <c r="D530" s="441"/>
      <c r="E530" s="441"/>
      <c r="F530" s="441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4" t="s">
        <v>28</v>
      </c>
      <c r="B532" s="387" t="s">
        <v>29</v>
      </c>
      <c r="C532" s="416"/>
      <c r="D532" s="361" t="s">
        <v>42</v>
      </c>
      <c r="E532" s="362" t="s">
        <v>266</v>
      </c>
      <c r="F532" s="362" t="s">
        <v>301</v>
      </c>
      <c r="G532" s="83"/>
    </row>
    <row r="533" spans="1:7" ht="21" x14ac:dyDescent="0.4">
      <c r="A533" s="415"/>
      <c r="B533" s="292" t="s">
        <v>32</v>
      </c>
      <c r="C533" s="293" t="s">
        <v>31</v>
      </c>
      <c r="D533" s="361"/>
      <c r="E533" s="362"/>
      <c r="F533" s="362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8"/>
      <c r="D535" s="438"/>
      <c r="E535" s="438"/>
      <c r="F535" s="439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8" t="s">
        <v>34</v>
      </c>
      <c r="B542" s="389"/>
      <c r="C542" s="390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8" t="s">
        <v>33</v>
      </c>
      <c r="B543" s="389"/>
      <c r="C543" s="390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1"/>
      <c r="B544" s="351"/>
      <c r="C544" s="351"/>
      <c r="D544" s="351"/>
      <c r="E544" s="351"/>
      <c r="F544" s="351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7"/>
      <c r="B556" s="373"/>
      <c r="C556" s="373"/>
      <c r="D556" s="373"/>
      <c r="E556" s="373"/>
      <c r="F556" s="373"/>
      <c r="G556" s="373"/>
    </row>
    <row r="557" spans="1:7" ht="35.25" customHeight="1" x14ac:dyDescent="0.4">
      <c r="A557" s="246" t="s">
        <v>310</v>
      </c>
      <c r="B557" s="222"/>
      <c r="C557" s="371"/>
      <c r="D557" s="371"/>
      <c r="E557" s="371"/>
      <c r="F557" s="372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366" t="s">
        <v>34</v>
      </c>
      <c r="B566" s="366"/>
      <c r="C566" s="367"/>
      <c r="D566" s="296">
        <f>SUM(B558:C565,B546:C555)</f>
        <v>0</v>
      </c>
      <c r="E566" s="79"/>
      <c r="F566" s="83"/>
      <c r="G566" s="83"/>
    </row>
    <row r="567" spans="1:7" ht="21" x14ac:dyDescent="0.4">
      <c r="A567" s="366" t="s">
        <v>33</v>
      </c>
      <c r="B567" s="366"/>
      <c r="C567" s="366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1"/>
      <c r="B572" s="351"/>
      <c r="C572" s="351"/>
      <c r="D572" s="351"/>
      <c r="E572" s="351"/>
      <c r="F572" s="351"/>
      <c r="G572" s="83"/>
    </row>
    <row r="573" spans="1:7" ht="22.5" x14ac:dyDescent="0.45">
      <c r="A573" s="374" t="s">
        <v>19</v>
      </c>
      <c r="B573" s="374"/>
      <c r="C573" s="374"/>
      <c r="D573" s="374"/>
      <c r="E573" s="374"/>
      <c r="F573" s="374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9" t="s">
        <v>28</v>
      </c>
      <c r="B575" s="410" t="s">
        <v>29</v>
      </c>
      <c r="C575" s="410"/>
      <c r="D575" s="410" t="s">
        <v>42</v>
      </c>
      <c r="E575" s="402" t="s">
        <v>266</v>
      </c>
      <c r="F575" s="402" t="s">
        <v>301</v>
      </c>
      <c r="G575" s="83"/>
    </row>
    <row r="576" spans="1:7" ht="21" x14ac:dyDescent="0.4">
      <c r="A576" s="409"/>
      <c r="B576" s="291" t="s">
        <v>32</v>
      </c>
      <c r="C576" s="291" t="s">
        <v>31</v>
      </c>
      <c r="D576" s="410"/>
      <c r="E576" s="402"/>
      <c r="F576" s="402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4" t="s">
        <v>10</v>
      </c>
      <c r="B578" s="395"/>
      <c r="C578" s="395"/>
      <c r="D578" s="395"/>
      <c r="E578" s="395"/>
      <c r="F578" s="396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6" t="s">
        <v>34</v>
      </c>
      <c r="B588" s="366"/>
      <c r="C588" s="367"/>
      <c r="D588" s="296">
        <f>SUM(B579:C587)</f>
        <v>0</v>
      </c>
      <c r="E588" s="79"/>
      <c r="F588" s="83"/>
      <c r="G588" s="83"/>
    </row>
    <row r="589" spans="1:7" ht="21" x14ac:dyDescent="0.4">
      <c r="A589" s="366" t="s">
        <v>33</v>
      </c>
      <c r="B589" s="366"/>
      <c r="C589" s="366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7" t="s">
        <v>23</v>
      </c>
      <c r="B591" s="398"/>
      <c r="C591" s="398"/>
      <c r="D591" s="398"/>
      <c r="E591" s="398"/>
      <c r="F591" s="399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4" t="s">
        <v>383</v>
      </c>
      <c r="B598" s="435"/>
      <c r="C598" s="435"/>
      <c r="D598" s="435"/>
      <c r="E598" s="435"/>
      <c r="F598" s="435"/>
      <c r="G598" s="435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366" t="s">
        <v>34</v>
      </c>
      <c r="B606" s="366"/>
      <c r="C606" s="367"/>
      <c r="D606" s="296">
        <f>SUM(B592:C605)</f>
        <v>0</v>
      </c>
      <c r="E606" s="79"/>
      <c r="F606" s="83"/>
      <c r="G606" s="83"/>
    </row>
    <row r="607" spans="1:7" ht="21" x14ac:dyDescent="0.4">
      <c r="A607" s="366" t="s">
        <v>33</v>
      </c>
      <c r="B607" s="366"/>
      <c r="C607" s="366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8" t="s">
        <v>170</v>
      </c>
      <c r="B610" s="369"/>
      <c r="C610" s="370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4" t="s">
        <v>8</v>
      </c>
      <c r="B612" s="374"/>
      <c r="C612" s="374"/>
      <c r="D612" s="374"/>
      <c r="E612" s="374"/>
      <c r="F612" s="374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0" t="s">
        <v>28</v>
      </c>
      <c r="B614" s="361" t="s">
        <v>29</v>
      </c>
      <c r="C614" s="361"/>
      <c r="D614" s="361" t="s">
        <v>42</v>
      </c>
      <c r="E614" s="362" t="s">
        <v>266</v>
      </c>
      <c r="F614" s="362" t="s">
        <v>301</v>
      </c>
      <c r="G614" s="83"/>
    </row>
    <row r="615" spans="1:7" ht="18.75" customHeight="1" x14ac:dyDescent="0.4">
      <c r="A615" s="360"/>
      <c r="B615" s="283" t="s">
        <v>32</v>
      </c>
      <c r="C615" s="283" t="s">
        <v>31</v>
      </c>
      <c r="D615" s="361"/>
      <c r="E615" s="362"/>
      <c r="F615" s="362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4"/>
      <c r="D617" s="384"/>
      <c r="E617" s="384"/>
      <c r="F617" s="385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6" t="s">
        <v>34</v>
      </c>
      <c r="B627" s="366"/>
      <c r="C627" s="366"/>
      <c r="D627" s="296">
        <f>SUM(B618:C626)</f>
        <v>0</v>
      </c>
      <c r="E627" s="380"/>
      <c r="F627" s="381"/>
      <c r="G627" s="83"/>
    </row>
    <row r="628" spans="1:7" ht="21" x14ac:dyDescent="0.4">
      <c r="A628" s="366" t="s">
        <v>33</v>
      </c>
      <c r="B628" s="366"/>
      <c r="C628" s="366"/>
      <c r="D628" s="295" t="e">
        <f>D627/(COUNT(B618:C626)*2)</f>
        <v>#DIV/0!</v>
      </c>
      <c r="E628" s="382"/>
      <c r="F628" s="383"/>
      <c r="G628" s="83"/>
    </row>
    <row r="629" spans="1:7" ht="21" x14ac:dyDescent="0.4">
      <c r="A629" s="104"/>
      <c r="B629" s="83"/>
      <c r="C629" s="379"/>
      <c r="D629" s="379"/>
      <c r="E629" s="379"/>
      <c r="F629" s="379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8" t="s">
        <v>34</v>
      </c>
      <c r="B639" s="389"/>
      <c r="C639" s="390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4"/>
      <c r="D642" s="384"/>
      <c r="E642" s="384"/>
      <c r="F642" s="385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8" t="s">
        <v>34</v>
      </c>
      <c r="B650" s="389"/>
      <c r="C650" s="390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6"/>
      <c r="B652" s="376"/>
      <c r="C652" s="376"/>
      <c r="D652" s="376"/>
      <c r="E652" s="376"/>
      <c r="F652" s="376"/>
      <c r="G652" s="376"/>
    </row>
    <row r="653" spans="1:16382" ht="24.75" x14ac:dyDescent="0.4">
      <c r="A653" s="241" t="s">
        <v>26</v>
      </c>
      <c r="B653" s="384"/>
      <c r="C653" s="384"/>
      <c r="D653" s="384"/>
      <c r="E653" s="384"/>
      <c r="F653" s="385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3" t="s">
        <v>310</v>
      </c>
      <c r="B661" s="404"/>
      <c r="C661" s="404"/>
      <c r="D661" s="404"/>
      <c r="E661" s="404"/>
      <c r="F661" s="405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2</v>
      </c>
      <c r="C668" s="89"/>
      <c r="D668" s="271">
        <f>IFERROR(E668/F668,"N.A")</f>
        <v>1</v>
      </c>
      <c r="E668" s="42">
        <f>COUNTIF('A2 Exploitation'!F618:F667,"ok")</f>
        <v>2</v>
      </c>
      <c r="F668" s="90">
        <f>COUNTA('A2 Exploitation'!F618:F667)</f>
        <v>2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1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2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1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4" t="s">
        <v>355</v>
      </c>
      <c r="B676" s="374"/>
      <c r="C676" s="374"/>
      <c r="D676" s="374"/>
      <c r="E676" s="374"/>
      <c r="F676" s="374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0" t="s">
        <v>28</v>
      </c>
      <c r="B678" s="361" t="s">
        <v>29</v>
      </c>
      <c r="C678" s="361"/>
      <c r="D678" s="361" t="s">
        <v>42</v>
      </c>
      <c r="E678" s="362" t="s">
        <v>266</v>
      </c>
      <c r="F678" s="362" t="s">
        <v>301</v>
      </c>
      <c r="G678" s="83"/>
    </row>
    <row r="679" spans="1:7" ht="21" x14ac:dyDescent="0.4">
      <c r="A679" s="360"/>
      <c r="B679" s="283" t="s">
        <v>32</v>
      </c>
      <c r="C679" s="283" t="s">
        <v>31</v>
      </c>
      <c r="D679" s="361"/>
      <c r="E679" s="362"/>
      <c r="F679" s="362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0</v>
      </c>
      <c r="C700" s="89"/>
      <c r="D700" s="271">
        <f>IFERROR(E700/F700,"N.A")</f>
        <v>0</v>
      </c>
      <c r="E700" s="206">
        <f>COUNTIF('A2 Exploitation'!F681:F699,"ok")</f>
        <v>0</v>
      </c>
      <c r="F700" s="90">
        <f>COUNTA('A2 Exploitation'!F681:F699)</f>
        <v>1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5" t="s">
        <v>459</v>
      </c>
      <c r="B704" s="375"/>
      <c r="C704" s="375"/>
      <c r="D704" s="375"/>
      <c r="E704" s="375"/>
      <c r="F704" s="375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6" t="s">
        <v>28</v>
      </c>
      <c r="B706" s="387" t="s">
        <v>29</v>
      </c>
      <c r="C706" s="387"/>
      <c r="D706" s="361" t="s">
        <v>42</v>
      </c>
      <c r="E706" s="362" t="s">
        <v>266</v>
      </c>
      <c r="F706" s="362" t="s">
        <v>301</v>
      </c>
      <c r="G706" s="184"/>
    </row>
    <row r="707" spans="1:7" ht="21" x14ac:dyDescent="0.4">
      <c r="A707" s="360"/>
      <c r="B707" s="283" t="s">
        <v>32</v>
      </c>
      <c r="C707" s="283" t="s">
        <v>31</v>
      </c>
      <c r="D707" s="361"/>
      <c r="E707" s="362"/>
      <c r="F707" s="362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3" t="s">
        <v>305</v>
      </c>
      <c r="B709" s="364"/>
      <c r="C709" s="364"/>
      <c r="D709" s="364"/>
      <c r="E709" s="364"/>
      <c r="F709" s="365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7"/>
      <c r="C715" s="378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7"/>
      <c r="C716" s="378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3" t="s">
        <v>306</v>
      </c>
      <c r="B718" s="364"/>
      <c r="C718" s="364"/>
      <c r="D718" s="364"/>
      <c r="E718" s="364"/>
      <c r="F718" s="365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0.61111111111111105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7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0.875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abSelected="1" view="pageBreakPreview" topLeftCell="A181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2"/>
      <c r="E1" s="462"/>
      <c r="F1" s="462"/>
      <c r="G1" s="462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3" t="s">
        <v>46</v>
      </c>
      <c r="B6" s="463"/>
      <c r="C6" s="463"/>
      <c r="D6" s="463"/>
      <c r="E6" s="463"/>
      <c r="F6" s="463"/>
      <c r="G6" s="66"/>
    </row>
    <row r="7" spans="1:7" s="2" customFormat="1" ht="21.75" customHeight="1" x14ac:dyDescent="0.45">
      <c r="A7" s="464" t="str">
        <f>'Page de garde'!D18</f>
        <v>MORNAGUIA</v>
      </c>
      <c r="B7" s="464"/>
      <c r="C7" s="464"/>
      <c r="D7" s="464"/>
      <c r="E7" s="464"/>
      <c r="F7" s="464"/>
      <c r="G7" s="66"/>
    </row>
    <row r="8" spans="1:7" s="2" customFormat="1" ht="24" x14ac:dyDescent="0.45">
      <c r="A8" s="329" t="s">
        <v>39</v>
      </c>
      <c r="B8" s="465" t="str">
        <f>'A1 Exploitation'!B9:F9</f>
        <v>M Souheil DRAOUI</v>
      </c>
      <c r="C8" s="465"/>
      <c r="D8" s="465"/>
      <c r="E8" s="465"/>
      <c r="F8" s="465"/>
      <c r="G8" s="66"/>
    </row>
    <row r="9" spans="1:7" s="2" customFormat="1" ht="24" x14ac:dyDescent="0.45">
      <c r="A9" s="330" t="s">
        <v>41</v>
      </c>
      <c r="B9" s="466" t="str">
        <f>'A1 Exploitation'!B10:F10</f>
        <v>Directeur magasin et Gestionnaire de stock</v>
      </c>
      <c r="C9" s="466"/>
      <c r="D9" s="466"/>
      <c r="E9" s="466"/>
      <c r="F9" s="466"/>
      <c r="G9" s="66"/>
    </row>
    <row r="10" spans="1:7" s="2" customFormat="1" ht="24" x14ac:dyDescent="0.45">
      <c r="A10" s="329" t="s">
        <v>40</v>
      </c>
      <c r="B10" s="461">
        <f>'A1 Exploitation'!B11:F11</f>
        <v>43588</v>
      </c>
      <c r="C10" s="461"/>
      <c r="D10" s="461"/>
      <c r="E10" s="461"/>
      <c r="F10" s="461"/>
      <c r="G10" s="66"/>
    </row>
    <row r="11" spans="1:7" s="2" customFormat="1" ht="24" x14ac:dyDescent="0.45">
      <c r="A11" s="329" t="s">
        <v>250</v>
      </c>
      <c r="B11" s="458" t="e">
        <f>D199</f>
        <v>#DIV/0!</v>
      </c>
      <c r="C11" s="458"/>
      <c r="D11" s="458"/>
      <c r="E11" s="458"/>
      <c r="F11" s="458"/>
      <c r="G11" s="66"/>
    </row>
    <row r="12" spans="1:7" s="2" customFormat="1" ht="22.5" x14ac:dyDescent="0.45">
      <c r="A12" s="1"/>
      <c r="D12" s="419"/>
      <c r="E12" s="419"/>
      <c r="F12" s="419"/>
      <c r="G12" s="419"/>
    </row>
    <row r="13" spans="1:7" s="2" customFormat="1" ht="11.25" customHeight="1" x14ac:dyDescent="0.3">
      <c r="A13" s="459" t="s">
        <v>28</v>
      </c>
      <c r="B13" s="460" t="s">
        <v>29</v>
      </c>
      <c r="C13" s="460"/>
      <c r="D13" s="460" t="s">
        <v>42</v>
      </c>
      <c r="E13" s="460" t="s">
        <v>160</v>
      </c>
      <c r="F13" s="460" t="s">
        <v>161</v>
      </c>
    </row>
    <row r="14" spans="1:7" s="2" customFormat="1" ht="12.75" customHeight="1" x14ac:dyDescent="0.3">
      <c r="A14" s="459"/>
      <c r="B14" s="336" t="s">
        <v>32</v>
      </c>
      <c r="C14" s="336" t="s">
        <v>31</v>
      </c>
      <c r="D14" s="460"/>
      <c r="E14" s="460"/>
      <c r="F14" s="460"/>
      <c r="G14" s="65"/>
    </row>
    <row r="15" spans="1:7" x14ac:dyDescent="0.3">
      <c r="A15" s="449"/>
      <c r="B15" s="450"/>
      <c r="C15" s="450"/>
      <c r="D15" s="450"/>
      <c r="E15" s="450"/>
      <c r="F15" s="450"/>
    </row>
    <row r="16" spans="1:7" ht="19.5" x14ac:dyDescent="0.4">
      <c r="A16" s="453" t="s">
        <v>0</v>
      </c>
      <c r="B16" s="454"/>
      <c r="C16" s="454"/>
      <c r="D16" s="454"/>
      <c r="E16" s="454"/>
      <c r="F16" s="454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5" t="s">
        <v>34</v>
      </c>
      <c r="B22" s="451"/>
      <c r="C22" s="452"/>
      <c r="D22" s="334">
        <f>SUM(B17:C21)</f>
        <v>0</v>
      </c>
    </row>
    <row r="23" spans="1:7" x14ac:dyDescent="0.3">
      <c r="A23" s="442" t="s">
        <v>251</v>
      </c>
      <c r="B23" s="443"/>
      <c r="C23" s="444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7" t="s">
        <v>4</v>
      </c>
      <c r="B25" s="448"/>
      <c r="C25" s="448"/>
      <c r="D25" s="448"/>
      <c r="E25" s="448"/>
      <c r="F25" s="448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2" t="s">
        <v>34</v>
      </c>
      <c r="B33" s="443"/>
      <c r="C33" s="444"/>
      <c r="D33" s="331">
        <f>SUM(B26:C32)</f>
        <v>0</v>
      </c>
    </row>
    <row r="34" spans="1:6" x14ac:dyDescent="0.3">
      <c r="A34" s="442" t="s">
        <v>251</v>
      </c>
      <c r="B34" s="443"/>
      <c r="C34" s="444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7" t="s">
        <v>180</v>
      </c>
      <c r="B36" s="448"/>
      <c r="C36" s="448"/>
      <c r="D36" s="448"/>
      <c r="E36" s="448"/>
      <c r="F36" s="448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2" t="s">
        <v>34</v>
      </c>
      <c r="B42" s="443"/>
      <c r="C42" s="444"/>
      <c r="D42" s="331">
        <f>SUM(B37:C41)</f>
        <v>0</v>
      </c>
    </row>
    <row r="43" spans="1:6" x14ac:dyDescent="0.3">
      <c r="A43" s="442" t="s">
        <v>251</v>
      </c>
      <c r="B43" s="443"/>
      <c r="C43" s="444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6" t="s">
        <v>19</v>
      </c>
      <c r="B45" s="457"/>
      <c r="C45" s="457"/>
      <c r="D45" s="457"/>
      <c r="E45" s="457"/>
      <c r="F45" s="457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2" t="s">
        <v>34</v>
      </c>
      <c r="B52" s="443"/>
      <c r="C52" s="444"/>
      <c r="D52" s="331">
        <f>SUM(B46:C51)</f>
        <v>0</v>
      </c>
    </row>
    <row r="53" spans="1:6" x14ac:dyDescent="0.3">
      <c r="A53" s="442" t="s">
        <v>251</v>
      </c>
      <c r="B53" s="443"/>
      <c r="C53" s="444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7" t="s">
        <v>8</v>
      </c>
      <c r="B55" s="448"/>
      <c r="C55" s="448"/>
      <c r="D55" s="448"/>
      <c r="E55" s="448"/>
      <c r="F55" s="448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2" t="s">
        <v>34</v>
      </c>
      <c r="B63" s="443"/>
      <c r="C63" s="444"/>
      <c r="D63" s="331">
        <f>SUM(B56:C62)</f>
        <v>0</v>
      </c>
    </row>
    <row r="64" spans="1:6" x14ac:dyDescent="0.3">
      <c r="A64" s="442" t="s">
        <v>251</v>
      </c>
      <c r="B64" s="443"/>
      <c r="C64" s="444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7" t="s">
        <v>111</v>
      </c>
      <c r="B66" s="448"/>
      <c r="C66" s="448"/>
      <c r="D66" s="448"/>
      <c r="E66" s="448"/>
      <c r="F66" s="448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2" t="s">
        <v>34</v>
      </c>
      <c r="B84" s="443"/>
      <c r="C84" s="444"/>
      <c r="D84" s="331">
        <f>SUM(B67:C83)</f>
        <v>0</v>
      </c>
    </row>
    <row r="85" spans="1:6" x14ac:dyDescent="0.3">
      <c r="A85" s="442" t="s">
        <v>251</v>
      </c>
      <c r="B85" s="443"/>
      <c r="C85" s="444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7" t="s">
        <v>172</v>
      </c>
      <c r="B87" s="448"/>
      <c r="C87" s="448"/>
      <c r="D87" s="448"/>
      <c r="E87" s="448"/>
      <c r="F87" s="448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2" t="s">
        <v>34</v>
      </c>
      <c r="B102" s="443"/>
      <c r="C102" s="444"/>
      <c r="D102" s="331">
        <f>SUM(B88:C101)</f>
        <v>0</v>
      </c>
    </row>
    <row r="103" spans="1:6" x14ac:dyDescent="0.3">
      <c r="A103" s="442" t="s">
        <v>251</v>
      </c>
      <c r="B103" s="443"/>
      <c r="C103" s="444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7" t="s">
        <v>173</v>
      </c>
      <c r="B106" s="448"/>
      <c r="C106" s="448"/>
      <c r="D106" s="448"/>
      <c r="E106" s="448"/>
      <c r="F106" s="448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2" t="s">
        <v>34</v>
      </c>
      <c r="B118" s="443"/>
      <c r="C118" s="444"/>
      <c r="D118" s="331">
        <f>SUM(B107:C117)</f>
        <v>0</v>
      </c>
    </row>
    <row r="119" spans="1:6" x14ac:dyDescent="0.3">
      <c r="A119" s="442" t="s">
        <v>251</v>
      </c>
      <c r="B119" s="443"/>
      <c r="C119" s="444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7" t="s">
        <v>156</v>
      </c>
      <c r="B121" s="448"/>
      <c r="C121" s="448"/>
      <c r="D121" s="448"/>
      <c r="E121" s="448"/>
      <c r="F121" s="448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2" t="s">
        <v>34</v>
      </c>
      <c r="B133" s="443"/>
      <c r="C133" s="444"/>
      <c r="D133" s="331">
        <f>SUM(B122:C132)</f>
        <v>0</v>
      </c>
    </row>
    <row r="134" spans="1:6" x14ac:dyDescent="0.3">
      <c r="A134" s="442" t="s">
        <v>251</v>
      </c>
      <c r="B134" s="443"/>
      <c r="C134" s="444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7" t="s">
        <v>61</v>
      </c>
      <c r="B136" s="448"/>
      <c r="C136" s="448"/>
      <c r="D136" s="448"/>
      <c r="E136" s="448"/>
      <c r="F136" s="448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2" t="s">
        <v>34</v>
      </c>
      <c r="B149" s="443"/>
      <c r="C149" s="444"/>
      <c r="D149" s="331">
        <f>SUM(B137:C148)</f>
        <v>0</v>
      </c>
    </row>
    <row r="150" spans="1:6" x14ac:dyDescent="0.3">
      <c r="A150" s="442" t="s">
        <v>251</v>
      </c>
      <c r="B150" s="443"/>
      <c r="C150" s="444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7" t="s">
        <v>178</v>
      </c>
      <c r="B152" s="448"/>
      <c r="C152" s="448"/>
      <c r="D152" s="448"/>
      <c r="E152" s="448"/>
      <c r="F152" s="448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2" t="s">
        <v>34</v>
      </c>
      <c r="B161" s="451"/>
      <c r="C161" s="452"/>
      <c r="D161" s="334">
        <f>SUM(B153:C160)</f>
        <v>0</v>
      </c>
    </row>
    <row r="162" spans="1:6" x14ac:dyDescent="0.3">
      <c r="A162" s="442" t="s">
        <v>251</v>
      </c>
      <c r="B162" s="443"/>
      <c r="C162" s="444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7" t="s">
        <v>64</v>
      </c>
      <c r="B164" s="448"/>
      <c r="C164" s="448"/>
      <c r="D164" s="448"/>
      <c r="E164" s="448"/>
      <c r="F164" s="448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2" t="s">
        <v>34</v>
      </c>
      <c r="B169" s="443"/>
      <c r="C169" s="444"/>
      <c r="D169" s="331">
        <f>SUM(B165:C168)</f>
        <v>0</v>
      </c>
    </row>
    <row r="170" spans="1:6" x14ac:dyDescent="0.3">
      <c r="A170" s="442" t="s">
        <v>251</v>
      </c>
      <c r="B170" s="443"/>
      <c r="C170" s="444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5" t="s">
        <v>15</v>
      </c>
      <c r="B172" s="446"/>
      <c r="C172" s="446"/>
      <c r="D172" s="446"/>
      <c r="E172" s="446"/>
      <c r="F172" s="446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2" t="s">
        <v>34</v>
      </c>
      <c r="B177" s="443"/>
      <c r="C177" s="444"/>
      <c r="D177" s="331">
        <f>SUM(B173:C176)</f>
        <v>0</v>
      </c>
    </row>
    <row r="178" spans="1:7" x14ac:dyDescent="0.3">
      <c r="A178" s="442" t="s">
        <v>251</v>
      </c>
      <c r="B178" s="443"/>
      <c r="C178" s="444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7" t="s">
        <v>65</v>
      </c>
      <c r="B180" s="448"/>
      <c r="C180" s="448"/>
      <c r="D180" s="448"/>
      <c r="E180" s="448"/>
      <c r="F180" s="448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2" t="s">
        <v>34</v>
      </c>
      <c r="B186" s="443"/>
      <c r="C186" s="444"/>
      <c r="D186" s="331">
        <f>SUM(B181:C185)</f>
        <v>0</v>
      </c>
    </row>
    <row r="187" spans="1:7" x14ac:dyDescent="0.3">
      <c r="A187" s="442" t="s">
        <v>251</v>
      </c>
      <c r="B187" s="443"/>
      <c r="C187" s="444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7" t="s">
        <v>177</v>
      </c>
      <c r="B189" s="448"/>
      <c r="C189" s="448"/>
      <c r="D189" s="448"/>
      <c r="E189" s="448"/>
      <c r="F189" s="448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2" t="s">
        <v>34</v>
      </c>
      <c r="B194" s="443"/>
      <c r="C194" s="444"/>
      <c r="D194" s="335">
        <f>SUM(B190:C193)</f>
        <v>0</v>
      </c>
    </row>
    <row r="195" spans="1:6" x14ac:dyDescent="0.3">
      <c r="A195" s="442" t="s">
        <v>251</v>
      </c>
      <c r="B195" s="443"/>
      <c r="C195" s="444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>
        <f>E197/F197</f>
        <v>0.33333333333333331</v>
      </c>
      <c r="E197" s="72">
        <f>COUNTIF('A2 Technique'!F17:F193,"ok")</f>
        <v>2</v>
      </c>
      <c r="F197" s="73">
        <f>COUNTA('A2 Technique'!F17:F193)</f>
        <v>6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9"/>
      <c r="E1" s="419"/>
      <c r="F1" s="419"/>
      <c r="G1" s="419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0" t="s">
        <v>151</v>
      </c>
      <c r="B7" s="420"/>
      <c r="C7" s="420"/>
      <c r="D7" s="420"/>
      <c r="E7" s="420"/>
      <c r="F7" s="420"/>
      <c r="G7" s="82"/>
    </row>
    <row r="8" spans="1:7" ht="22.5" x14ac:dyDescent="0.45">
      <c r="A8" s="421" t="str">
        <f>'Page de garde'!D18</f>
        <v>MORNAGUIA</v>
      </c>
      <c r="B8" s="421"/>
      <c r="C8" s="421"/>
      <c r="D8" s="421"/>
      <c r="E8" s="421"/>
      <c r="F8" s="421"/>
      <c r="G8" s="82"/>
    </row>
    <row r="9" spans="1:7" ht="22.5" x14ac:dyDescent="0.45">
      <c r="A9" s="278" t="s">
        <v>39</v>
      </c>
      <c r="B9" s="422"/>
      <c r="C9" s="422"/>
      <c r="D9" s="422"/>
      <c r="E9" s="422"/>
      <c r="F9" s="422"/>
      <c r="G9" s="82"/>
    </row>
    <row r="10" spans="1:7" ht="22.5" x14ac:dyDescent="0.45">
      <c r="A10" s="279" t="s">
        <v>41</v>
      </c>
      <c r="B10" s="423"/>
      <c r="C10" s="423"/>
      <c r="D10" s="423"/>
      <c r="E10" s="423"/>
      <c r="F10" s="423"/>
      <c r="G10" s="82"/>
    </row>
    <row r="11" spans="1:7" ht="22.5" x14ac:dyDescent="0.45">
      <c r="A11" s="278" t="s">
        <v>40</v>
      </c>
      <c r="B11" s="418"/>
      <c r="C11" s="418"/>
      <c r="D11" s="418"/>
      <c r="E11" s="418"/>
      <c r="F11" s="418"/>
      <c r="G11" s="82"/>
    </row>
    <row r="12" spans="1:7" ht="22.5" x14ac:dyDescent="0.45">
      <c r="A12" s="278" t="s">
        <v>200</v>
      </c>
      <c r="B12" s="424" t="e">
        <f>D730</f>
        <v>#DIV/0!</v>
      </c>
      <c r="C12" s="424"/>
      <c r="D12" s="424"/>
      <c r="E12" s="424"/>
      <c r="F12" s="424"/>
      <c r="G12" s="82"/>
    </row>
    <row r="13" spans="1:7" ht="22.5" x14ac:dyDescent="0.45">
      <c r="A13" s="81"/>
      <c r="B13" s="79"/>
      <c r="C13" s="79"/>
      <c r="D13" s="419"/>
      <c r="E13" s="419"/>
      <c r="F13" s="419"/>
      <c r="G13" s="419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0" t="s">
        <v>28</v>
      </c>
      <c r="B17" s="361" t="s">
        <v>29</v>
      </c>
      <c r="C17" s="361"/>
      <c r="D17" s="361" t="s">
        <v>42</v>
      </c>
      <c r="E17" s="362" t="s">
        <v>266</v>
      </c>
      <c r="F17" s="362" t="s">
        <v>299</v>
      </c>
      <c r="G17" s="83"/>
    </row>
    <row r="18" spans="1:8" ht="16.5" customHeight="1" x14ac:dyDescent="0.4">
      <c r="A18" s="360"/>
      <c r="B18" s="283" t="s">
        <v>32</v>
      </c>
      <c r="C18" s="283" t="s">
        <v>31</v>
      </c>
      <c r="D18" s="361"/>
      <c r="E18" s="362"/>
      <c r="F18" s="362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1"/>
      <c r="B49" s="351"/>
      <c r="C49" s="351"/>
      <c r="D49" s="351"/>
      <c r="E49" s="351"/>
      <c r="F49" s="351"/>
      <c r="G49" s="351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0" t="s">
        <v>28</v>
      </c>
      <c r="B52" s="361" t="s">
        <v>29</v>
      </c>
      <c r="C52" s="361"/>
      <c r="D52" s="361" t="s">
        <v>42</v>
      </c>
      <c r="E52" s="362" t="s">
        <v>266</v>
      </c>
      <c r="F52" s="362" t="s">
        <v>301</v>
      </c>
      <c r="G52" s="83"/>
    </row>
    <row r="53" spans="1:7" ht="21" x14ac:dyDescent="0.4">
      <c r="A53" s="360"/>
      <c r="B53" s="283" t="s">
        <v>32</v>
      </c>
      <c r="C53" s="283" t="s">
        <v>31</v>
      </c>
      <c r="D53" s="361"/>
      <c r="E53" s="362"/>
      <c r="F53" s="362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9"/>
      <c r="B64" s="350"/>
      <c r="C64" s="350"/>
      <c r="D64" s="350"/>
      <c r="E64" s="350"/>
      <c r="F64" s="350"/>
      <c r="G64" s="350"/>
    </row>
    <row r="65" spans="1:7" ht="43.5" customHeight="1" x14ac:dyDescent="0.4">
      <c r="A65" s="429" t="s">
        <v>350</v>
      </c>
      <c r="B65" s="429"/>
      <c r="C65" s="429"/>
      <c r="D65" s="429"/>
      <c r="E65" s="429"/>
      <c r="F65" s="42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8"/>
      <c r="B83" s="358"/>
      <c r="C83" s="358"/>
      <c r="D83" s="358"/>
      <c r="E83" s="358"/>
      <c r="F83" s="358"/>
      <c r="G83" s="358"/>
    </row>
    <row r="84" spans="1:7" ht="45" customHeight="1" x14ac:dyDescent="0.45">
      <c r="A84" s="430" t="s">
        <v>351</v>
      </c>
      <c r="B84" s="430"/>
      <c r="C84" s="430"/>
      <c r="D84" s="430"/>
      <c r="E84" s="430"/>
      <c r="F84" s="43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4"/>
      <c r="B103" s="352"/>
      <c r="C103" s="352"/>
      <c r="D103" s="352"/>
      <c r="E103" s="352"/>
      <c r="F103" s="359"/>
      <c r="G103" s="83"/>
    </row>
    <row r="104" spans="1:7" ht="46.5" customHeight="1" x14ac:dyDescent="0.4">
      <c r="A104" s="429" t="s">
        <v>352</v>
      </c>
      <c r="B104" s="429"/>
      <c r="C104" s="429"/>
      <c r="D104" s="429"/>
      <c r="E104" s="429"/>
      <c r="F104" s="42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4"/>
      <c r="B111" s="352"/>
      <c r="C111" s="352"/>
      <c r="D111" s="352"/>
      <c r="E111" s="352"/>
      <c r="F111" s="359"/>
      <c r="G111" s="83"/>
    </row>
    <row r="112" spans="1:7" ht="39.75" customHeight="1" x14ac:dyDescent="0.4">
      <c r="A112" s="429" t="s">
        <v>390</v>
      </c>
      <c r="B112" s="429"/>
      <c r="C112" s="429"/>
      <c r="D112" s="429"/>
      <c r="E112" s="429"/>
      <c r="F112" s="42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2"/>
      <c r="B120" s="352"/>
      <c r="C120" s="352"/>
      <c r="D120" s="352"/>
      <c r="E120" s="352"/>
      <c r="F120" s="352"/>
      <c r="G120" s="83"/>
    </row>
    <row r="121" spans="1:7" ht="22.5" x14ac:dyDescent="0.4">
      <c r="A121" s="429" t="s">
        <v>310</v>
      </c>
      <c r="B121" s="429"/>
      <c r="C121" s="429"/>
      <c r="D121" s="429"/>
      <c r="E121" s="429"/>
      <c r="F121" s="42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3"/>
      <c r="B132" s="353"/>
      <c r="C132" s="353"/>
      <c r="D132" s="353"/>
      <c r="E132" s="353"/>
      <c r="F132" s="353"/>
      <c r="G132" s="83"/>
    </row>
    <row r="133" spans="1:16384" ht="22.5" customHeight="1" x14ac:dyDescent="0.4">
      <c r="A133" s="431" t="s">
        <v>424</v>
      </c>
      <c r="B133" s="431"/>
      <c r="C133" s="431"/>
      <c r="D133" s="431"/>
      <c r="E133" s="431"/>
      <c r="F133" s="431"/>
      <c r="G133" s="83"/>
    </row>
    <row r="134" spans="1:16384" ht="22.5" customHeight="1" x14ac:dyDescent="0.4">
      <c r="A134" s="432"/>
      <c r="B134" s="432"/>
      <c r="C134" s="432"/>
      <c r="D134" s="432"/>
      <c r="E134" s="432"/>
      <c r="F134" s="432"/>
      <c r="G134" s="83"/>
    </row>
    <row r="135" spans="1:16384" s="216" customFormat="1" ht="22.5" customHeight="1" x14ac:dyDescent="0.25">
      <c r="A135" s="360" t="s">
        <v>28</v>
      </c>
      <c r="B135" s="361" t="s">
        <v>29</v>
      </c>
      <c r="C135" s="361"/>
      <c r="D135" s="361" t="s">
        <v>42</v>
      </c>
      <c r="E135" s="362" t="s">
        <v>266</v>
      </c>
      <c r="F135" s="362" t="s">
        <v>301</v>
      </c>
    </row>
    <row r="136" spans="1:16384" s="216" customFormat="1" ht="22.5" customHeight="1" x14ac:dyDescent="0.25">
      <c r="A136" s="360"/>
      <c r="B136" s="283" t="s">
        <v>32</v>
      </c>
      <c r="C136" s="283" t="s">
        <v>31</v>
      </c>
      <c r="D136" s="361"/>
      <c r="E136" s="362"/>
      <c r="F136" s="362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3" t="s">
        <v>461</v>
      </c>
      <c r="B139" s="433"/>
      <c r="C139" s="433"/>
      <c r="D139" s="433"/>
      <c r="E139" s="433"/>
      <c r="F139" s="43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1" t="s">
        <v>349</v>
      </c>
      <c r="B147" s="391"/>
      <c r="C147" s="391"/>
      <c r="D147" s="391"/>
      <c r="E147" s="391"/>
      <c r="F147" s="391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4"/>
      <c r="B165" s="352"/>
      <c r="C165" s="352"/>
      <c r="D165" s="352"/>
      <c r="E165" s="352"/>
      <c r="F165" s="352"/>
      <c r="G165" s="83"/>
    </row>
    <row r="166" spans="1:7" ht="32.25" customHeight="1" x14ac:dyDescent="0.4">
      <c r="A166" s="433" t="s">
        <v>462</v>
      </c>
      <c r="B166" s="433"/>
      <c r="C166" s="433"/>
      <c r="D166" s="433"/>
      <c r="E166" s="433"/>
      <c r="F166" s="43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5"/>
      <c r="B176" s="356"/>
      <c r="C176" s="356"/>
      <c r="D176" s="356"/>
      <c r="E176" s="356"/>
      <c r="F176" s="356"/>
      <c r="G176" s="83"/>
    </row>
    <row r="177" spans="1:7" ht="32.25" customHeight="1" x14ac:dyDescent="0.4">
      <c r="A177" s="433" t="s">
        <v>310</v>
      </c>
      <c r="B177" s="433"/>
      <c r="C177" s="433"/>
      <c r="D177" s="433"/>
      <c r="E177" s="433"/>
      <c r="F177" s="43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392"/>
      <c r="C186" s="393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7"/>
      <c r="B188" s="357"/>
      <c r="C188" s="357"/>
      <c r="D188" s="357"/>
      <c r="E188" s="357"/>
      <c r="F188" s="357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0" t="s">
        <v>28</v>
      </c>
      <c r="B191" s="361" t="s">
        <v>29</v>
      </c>
      <c r="C191" s="361"/>
      <c r="D191" s="361" t="s">
        <v>42</v>
      </c>
      <c r="E191" s="362" t="s">
        <v>266</v>
      </c>
      <c r="F191" s="362" t="s">
        <v>301</v>
      </c>
      <c r="G191" s="83"/>
    </row>
    <row r="192" spans="1:7" ht="21" x14ac:dyDescent="0.4">
      <c r="A192" s="360"/>
      <c r="B192" s="283" t="s">
        <v>32</v>
      </c>
      <c r="C192" s="283" t="s">
        <v>31</v>
      </c>
      <c r="D192" s="361"/>
      <c r="E192" s="362"/>
      <c r="F192" s="362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8" t="s">
        <v>34</v>
      </c>
      <c r="B203" s="389"/>
      <c r="C203" s="390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1"/>
      <c r="B205" s="351"/>
      <c r="C205" s="351"/>
      <c r="D205" s="351"/>
      <c r="E205" s="351"/>
      <c r="F205" s="351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8" t="s">
        <v>34</v>
      </c>
      <c r="B227" s="389"/>
      <c r="C227" s="390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1"/>
      <c r="B229" s="351"/>
      <c r="C229" s="351"/>
      <c r="D229" s="351"/>
      <c r="E229" s="351"/>
      <c r="F229" s="351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5" t="s">
        <v>310</v>
      </c>
      <c r="B236" s="426"/>
      <c r="C236" s="426"/>
      <c r="D236" s="42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88" t="s">
        <v>34</v>
      </c>
      <c r="B245" s="389"/>
      <c r="C245" s="390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1"/>
      <c r="B250" s="351"/>
      <c r="C250" s="351"/>
      <c r="D250" s="351"/>
      <c r="E250" s="351"/>
      <c r="F250" s="351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0" t="s">
        <v>28</v>
      </c>
      <c r="B253" s="361" t="s">
        <v>29</v>
      </c>
      <c r="C253" s="361"/>
      <c r="D253" s="361" t="s">
        <v>42</v>
      </c>
      <c r="E253" s="362" t="s">
        <v>266</v>
      </c>
      <c r="F253" s="362" t="s">
        <v>301</v>
      </c>
      <c r="G253" s="83"/>
    </row>
    <row r="254" spans="1:7" ht="21" x14ac:dyDescent="0.4">
      <c r="A254" s="360"/>
      <c r="B254" s="283" t="s">
        <v>32</v>
      </c>
      <c r="C254" s="283" t="s">
        <v>31</v>
      </c>
      <c r="D254" s="361"/>
      <c r="E254" s="362"/>
      <c r="F254" s="362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8" t="s">
        <v>34</v>
      </c>
      <c r="B265" s="389"/>
      <c r="C265" s="390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1"/>
      <c r="B290" s="381"/>
      <c r="C290" s="381"/>
      <c r="D290" s="381"/>
      <c r="E290" s="381"/>
      <c r="F290" s="381"/>
      <c r="G290" s="83"/>
    </row>
    <row r="291" spans="1:7" ht="31.5" customHeight="1" x14ac:dyDescent="0.4">
      <c r="A291" s="428" t="s">
        <v>310</v>
      </c>
      <c r="B291" s="428"/>
      <c r="C291" s="428"/>
      <c r="D291" s="428"/>
      <c r="E291" s="428"/>
      <c r="F291" s="42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0" t="s">
        <v>28</v>
      </c>
      <c r="B308" s="361" t="s">
        <v>29</v>
      </c>
      <c r="C308" s="361"/>
      <c r="D308" s="361" t="s">
        <v>42</v>
      </c>
      <c r="E308" s="362" t="s">
        <v>266</v>
      </c>
      <c r="F308" s="362" t="s">
        <v>301</v>
      </c>
      <c r="G308" s="83"/>
    </row>
    <row r="309" spans="1:7" ht="21" x14ac:dyDescent="0.4">
      <c r="A309" s="360"/>
      <c r="B309" s="283" t="s">
        <v>32</v>
      </c>
      <c r="C309" s="283" t="s">
        <v>31</v>
      </c>
      <c r="D309" s="361"/>
      <c r="E309" s="362"/>
      <c r="F309" s="362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3"/>
      <c r="B357" s="373"/>
      <c r="C357" s="373"/>
      <c r="D357" s="373"/>
      <c r="E357" s="373"/>
      <c r="F357" s="373"/>
      <c r="G357" s="373"/>
    </row>
    <row r="358" spans="1:7" ht="32.25" customHeight="1" x14ac:dyDescent="0.4">
      <c r="A358" s="437" t="s">
        <v>310</v>
      </c>
      <c r="B358" s="437"/>
      <c r="C358" s="437"/>
      <c r="D358" s="437"/>
      <c r="E358" s="437"/>
      <c r="F358" s="437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0" t="s">
        <v>28</v>
      </c>
      <c r="B375" s="361" t="s">
        <v>29</v>
      </c>
      <c r="C375" s="361"/>
      <c r="D375" s="361" t="s">
        <v>42</v>
      </c>
      <c r="E375" s="362" t="s">
        <v>266</v>
      </c>
      <c r="F375" s="362" t="s">
        <v>301</v>
      </c>
      <c r="G375" s="83"/>
    </row>
    <row r="376" spans="1:7" ht="21" x14ac:dyDescent="0.4">
      <c r="A376" s="360"/>
      <c r="B376" s="283" t="s">
        <v>32</v>
      </c>
      <c r="C376" s="283" t="s">
        <v>31</v>
      </c>
      <c r="D376" s="361"/>
      <c r="E376" s="362"/>
      <c r="F376" s="362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6"/>
      <c r="B415" s="358"/>
      <c r="C415" s="358"/>
      <c r="D415" s="358"/>
      <c r="E415" s="358"/>
      <c r="F415" s="358"/>
      <c r="G415" s="358"/>
    </row>
    <row r="416" spans="1:7" ht="24.75" x14ac:dyDescent="0.4">
      <c r="A416" s="436" t="s">
        <v>319</v>
      </c>
      <c r="B416" s="436"/>
      <c r="C416" s="436"/>
      <c r="D416" s="436"/>
      <c r="E416" s="436"/>
      <c r="F416" s="436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0" t="s">
        <v>28</v>
      </c>
      <c r="B433" s="361" t="s">
        <v>29</v>
      </c>
      <c r="C433" s="361"/>
      <c r="D433" s="361" t="s">
        <v>42</v>
      </c>
      <c r="E433" s="362" t="s">
        <v>266</v>
      </c>
      <c r="F433" s="362" t="s">
        <v>301</v>
      </c>
      <c r="G433" s="83"/>
    </row>
    <row r="434" spans="1:7" ht="21" x14ac:dyDescent="0.4">
      <c r="A434" s="360"/>
      <c r="B434" s="283" t="s">
        <v>32</v>
      </c>
      <c r="C434" s="283" t="s">
        <v>31</v>
      </c>
      <c r="D434" s="361"/>
      <c r="E434" s="362"/>
      <c r="F434" s="362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6" t="s">
        <v>310</v>
      </c>
      <c r="B464" s="436"/>
      <c r="C464" s="436"/>
      <c r="D464" s="436"/>
      <c r="E464" s="436"/>
      <c r="F464" s="436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0" t="s">
        <v>425</v>
      </c>
      <c r="B478" s="440"/>
      <c r="C478" s="440"/>
      <c r="D478" s="440"/>
      <c r="E478" s="440"/>
      <c r="F478" s="440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9" t="s">
        <v>28</v>
      </c>
      <c r="B480" s="410" t="s">
        <v>29</v>
      </c>
      <c r="C480" s="410"/>
      <c r="D480" s="410" t="s">
        <v>42</v>
      </c>
      <c r="E480" s="402" t="s">
        <v>266</v>
      </c>
      <c r="F480" s="402" t="s">
        <v>301</v>
      </c>
      <c r="G480" s="83"/>
    </row>
    <row r="481" spans="1:7" ht="21" x14ac:dyDescent="0.4">
      <c r="A481" s="409"/>
      <c r="B481" s="291" t="s">
        <v>32</v>
      </c>
      <c r="C481" s="291" t="s">
        <v>31</v>
      </c>
      <c r="D481" s="410"/>
      <c r="E481" s="402"/>
      <c r="F481" s="402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7" t="s">
        <v>52</v>
      </c>
      <c r="B483" s="417"/>
      <c r="C483" s="417"/>
      <c r="D483" s="417"/>
      <c r="E483" s="417"/>
      <c r="F483" s="417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0" t="s">
        <v>463</v>
      </c>
      <c r="B491" s="401"/>
      <c r="C491" s="401"/>
      <c r="D491" s="401"/>
      <c r="E491" s="401"/>
      <c r="F491" s="401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1" t="s">
        <v>23</v>
      </c>
      <c r="B505" s="412"/>
      <c r="C505" s="412"/>
      <c r="D505" s="412"/>
      <c r="E505" s="412"/>
      <c r="F505" s="413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3"/>
      <c r="B517" s="383"/>
      <c r="C517" s="383"/>
      <c r="D517" s="383"/>
      <c r="E517" s="383"/>
      <c r="F517" s="383"/>
      <c r="G517" s="383"/>
    </row>
    <row r="518" spans="1:7" ht="26.25" customHeight="1" x14ac:dyDescent="0.5">
      <c r="A518" s="244" t="s">
        <v>310</v>
      </c>
      <c r="B518" s="408"/>
      <c r="C518" s="408"/>
      <c r="D518" s="408"/>
      <c r="E518" s="408"/>
      <c r="F518" s="408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1" t="s">
        <v>97</v>
      </c>
      <c r="B530" s="441"/>
      <c r="C530" s="441"/>
      <c r="D530" s="441"/>
      <c r="E530" s="441"/>
      <c r="F530" s="441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4" t="s">
        <v>28</v>
      </c>
      <c r="B532" s="387" t="s">
        <v>29</v>
      </c>
      <c r="C532" s="416"/>
      <c r="D532" s="361" t="s">
        <v>42</v>
      </c>
      <c r="E532" s="362" t="s">
        <v>266</v>
      </c>
      <c r="F532" s="362" t="s">
        <v>301</v>
      </c>
      <c r="G532" s="83"/>
    </row>
    <row r="533" spans="1:7" ht="21" x14ac:dyDescent="0.4">
      <c r="A533" s="415"/>
      <c r="B533" s="292" t="s">
        <v>32</v>
      </c>
      <c r="C533" s="293" t="s">
        <v>31</v>
      </c>
      <c r="D533" s="361"/>
      <c r="E533" s="362"/>
      <c r="F533" s="362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8"/>
      <c r="D535" s="438"/>
      <c r="E535" s="438"/>
      <c r="F535" s="439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8" t="s">
        <v>34</v>
      </c>
      <c r="B542" s="389"/>
      <c r="C542" s="390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8" t="s">
        <v>33</v>
      </c>
      <c r="B543" s="389"/>
      <c r="C543" s="390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1"/>
      <c r="B544" s="351"/>
      <c r="C544" s="351"/>
      <c r="D544" s="351"/>
      <c r="E544" s="351"/>
      <c r="F544" s="351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7"/>
      <c r="B556" s="373"/>
      <c r="C556" s="373"/>
      <c r="D556" s="373"/>
      <c r="E556" s="373"/>
      <c r="F556" s="373"/>
      <c r="G556" s="373"/>
    </row>
    <row r="557" spans="1:7" ht="35.25" customHeight="1" x14ac:dyDescent="0.4">
      <c r="A557" s="246" t="s">
        <v>310</v>
      </c>
      <c r="B557" s="222"/>
      <c r="C557" s="371"/>
      <c r="D557" s="371"/>
      <c r="E557" s="371"/>
      <c r="F557" s="372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366" t="s">
        <v>34</v>
      </c>
      <c r="B566" s="366"/>
      <c r="C566" s="367"/>
      <c r="D566" s="296">
        <f>SUM(B558:C565,B546:C555)</f>
        <v>0</v>
      </c>
      <c r="E566" s="79"/>
      <c r="F566" s="83"/>
      <c r="G566" s="83"/>
    </row>
    <row r="567" spans="1:7" ht="21" x14ac:dyDescent="0.4">
      <c r="A567" s="366" t="s">
        <v>33</v>
      </c>
      <c r="B567" s="366"/>
      <c r="C567" s="366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1"/>
      <c r="B572" s="351"/>
      <c r="C572" s="351"/>
      <c r="D572" s="351"/>
      <c r="E572" s="351"/>
      <c r="F572" s="351"/>
      <c r="G572" s="83"/>
    </row>
    <row r="573" spans="1:7" ht="22.5" x14ac:dyDescent="0.45">
      <c r="A573" s="374" t="s">
        <v>19</v>
      </c>
      <c r="B573" s="374"/>
      <c r="C573" s="374"/>
      <c r="D573" s="374"/>
      <c r="E573" s="374"/>
      <c r="F573" s="374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9" t="s">
        <v>28</v>
      </c>
      <c r="B575" s="410" t="s">
        <v>29</v>
      </c>
      <c r="C575" s="410"/>
      <c r="D575" s="410" t="s">
        <v>42</v>
      </c>
      <c r="E575" s="402" t="s">
        <v>266</v>
      </c>
      <c r="F575" s="402" t="s">
        <v>301</v>
      </c>
      <c r="G575" s="83"/>
    </row>
    <row r="576" spans="1:7" ht="21" x14ac:dyDescent="0.4">
      <c r="A576" s="409"/>
      <c r="B576" s="291" t="s">
        <v>32</v>
      </c>
      <c r="C576" s="291" t="s">
        <v>31</v>
      </c>
      <c r="D576" s="410"/>
      <c r="E576" s="402"/>
      <c r="F576" s="402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4" t="s">
        <v>10</v>
      </c>
      <c r="B578" s="395"/>
      <c r="C578" s="395"/>
      <c r="D578" s="395"/>
      <c r="E578" s="395"/>
      <c r="F578" s="396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6" t="s">
        <v>34</v>
      </c>
      <c r="B588" s="366"/>
      <c r="C588" s="367"/>
      <c r="D588" s="296">
        <f>SUM(B579:C587)</f>
        <v>0</v>
      </c>
      <c r="E588" s="79"/>
      <c r="F588" s="83"/>
      <c r="G588" s="83"/>
    </row>
    <row r="589" spans="1:7" ht="21" x14ac:dyDescent="0.4">
      <c r="A589" s="366" t="s">
        <v>33</v>
      </c>
      <c r="B589" s="366"/>
      <c r="C589" s="366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7" t="s">
        <v>23</v>
      </c>
      <c r="B591" s="398"/>
      <c r="C591" s="398"/>
      <c r="D591" s="398"/>
      <c r="E591" s="398"/>
      <c r="F591" s="399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4" t="s">
        <v>383</v>
      </c>
      <c r="B598" s="435"/>
      <c r="C598" s="435"/>
      <c r="D598" s="435"/>
      <c r="E598" s="435"/>
      <c r="F598" s="435"/>
      <c r="G598" s="435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366" t="s">
        <v>34</v>
      </c>
      <c r="B606" s="366"/>
      <c r="C606" s="367"/>
      <c r="D606" s="296">
        <f>SUM(B592:C605)</f>
        <v>0</v>
      </c>
      <c r="E606" s="79"/>
      <c r="F606" s="83"/>
      <c r="G606" s="83"/>
    </row>
    <row r="607" spans="1:7" ht="21" x14ac:dyDescent="0.4">
      <c r="A607" s="366" t="s">
        <v>33</v>
      </c>
      <c r="B607" s="366"/>
      <c r="C607" s="366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8" t="s">
        <v>170</v>
      </c>
      <c r="B610" s="369"/>
      <c r="C610" s="370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4" t="s">
        <v>8</v>
      </c>
      <c r="B612" s="374"/>
      <c r="C612" s="374"/>
      <c r="D612" s="374"/>
      <c r="E612" s="374"/>
      <c r="F612" s="374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0" t="s">
        <v>28</v>
      </c>
      <c r="B614" s="361" t="s">
        <v>29</v>
      </c>
      <c r="C614" s="361"/>
      <c r="D614" s="361" t="s">
        <v>42</v>
      </c>
      <c r="E614" s="362" t="s">
        <v>266</v>
      </c>
      <c r="F614" s="362" t="s">
        <v>301</v>
      </c>
      <c r="G614" s="83"/>
    </row>
    <row r="615" spans="1:7" ht="18.75" customHeight="1" x14ac:dyDescent="0.4">
      <c r="A615" s="360"/>
      <c r="B615" s="283" t="s">
        <v>32</v>
      </c>
      <c r="C615" s="283" t="s">
        <v>31</v>
      </c>
      <c r="D615" s="361"/>
      <c r="E615" s="362"/>
      <c r="F615" s="362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4"/>
      <c r="D617" s="384"/>
      <c r="E617" s="384"/>
      <c r="F617" s="385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6" t="s">
        <v>34</v>
      </c>
      <c r="B627" s="366"/>
      <c r="C627" s="366"/>
      <c r="D627" s="296">
        <f>SUM(B618:C626)</f>
        <v>0</v>
      </c>
      <c r="E627" s="380"/>
      <c r="F627" s="381"/>
      <c r="G627" s="83"/>
    </row>
    <row r="628" spans="1:7" ht="21" x14ac:dyDescent="0.4">
      <c r="A628" s="366" t="s">
        <v>33</v>
      </c>
      <c r="B628" s="366"/>
      <c r="C628" s="366"/>
      <c r="D628" s="295" t="e">
        <f>D627/(COUNT(B618:C626)*2)</f>
        <v>#DIV/0!</v>
      </c>
      <c r="E628" s="382"/>
      <c r="F628" s="383"/>
      <c r="G628" s="83"/>
    </row>
    <row r="629" spans="1:7" ht="21" x14ac:dyDescent="0.4">
      <c r="A629" s="104"/>
      <c r="B629" s="83"/>
      <c r="C629" s="379"/>
      <c r="D629" s="379"/>
      <c r="E629" s="379"/>
      <c r="F629" s="379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8" t="s">
        <v>34</v>
      </c>
      <c r="B639" s="389"/>
      <c r="C639" s="390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4"/>
      <c r="D642" s="384"/>
      <c r="E642" s="384"/>
      <c r="F642" s="385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8" t="s">
        <v>34</v>
      </c>
      <c r="B650" s="389"/>
      <c r="C650" s="390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6"/>
      <c r="B652" s="376"/>
      <c r="C652" s="376"/>
      <c r="D652" s="376"/>
      <c r="E652" s="376"/>
      <c r="F652" s="376"/>
      <c r="G652" s="376"/>
    </row>
    <row r="653" spans="1:16382" ht="24.75" x14ac:dyDescent="0.4">
      <c r="A653" s="241" t="s">
        <v>26</v>
      </c>
      <c r="B653" s="384"/>
      <c r="C653" s="384"/>
      <c r="D653" s="384"/>
      <c r="E653" s="384"/>
      <c r="F653" s="385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3" t="s">
        <v>310</v>
      </c>
      <c r="B661" s="404"/>
      <c r="C661" s="404"/>
      <c r="D661" s="404"/>
      <c r="E661" s="404"/>
      <c r="F661" s="405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4" t="s">
        <v>355</v>
      </c>
      <c r="B676" s="374"/>
      <c r="C676" s="374"/>
      <c r="D676" s="374"/>
      <c r="E676" s="374"/>
      <c r="F676" s="374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0" t="s">
        <v>28</v>
      </c>
      <c r="B678" s="361" t="s">
        <v>29</v>
      </c>
      <c r="C678" s="361"/>
      <c r="D678" s="361" t="s">
        <v>42</v>
      </c>
      <c r="E678" s="362" t="s">
        <v>266</v>
      </c>
      <c r="F678" s="362" t="s">
        <v>301</v>
      </c>
      <c r="G678" s="83"/>
    </row>
    <row r="679" spans="1:7" ht="21" x14ac:dyDescent="0.4">
      <c r="A679" s="360"/>
      <c r="B679" s="283" t="s">
        <v>32</v>
      </c>
      <c r="C679" s="283" t="s">
        <v>31</v>
      </c>
      <c r="D679" s="361"/>
      <c r="E679" s="362"/>
      <c r="F679" s="362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5" t="s">
        <v>459</v>
      </c>
      <c r="B704" s="375"/>
      <c r="C704" s="375"/>
      <c r="D704" s="375"/>
      <c r="E704" s="375"/>
      <c r="F704" s="375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6" t="s">
        <v>28</v>
      </c>
      <c r="B706" s="387" t="s">
        <v>29</v>
      </c>
      <c r="C706" s="387"/>
      <c r="D706" s="361" t="s">
        <v>42</v>
      </c>
      <c r="E706" s="362" t="s">
        <v>266</v>
      </c>
      <c r="F706" s="362" t="s">
        <v>301</v>
      </c>
      <c r="G706" s="184"/>
    </row>
    <row r="707" spans="1:7" ht="21" x14ac:dyDescent="0.4">
      <c r="A707" s="360"/>
      <c r="B707" s="283" t="s">
        <v>32</v>
      </c>
      <c r="C707" s="283" t="s">
        <v>31</v>
      </c>
      <c r="D707" s="361"/>
      <c r="E707" s="362"/>
      <c r="F707" s="362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3" t="s">
        <v>305</v>
      </c>
      <c r="B709" s="364"/>
      <c r="C709" s="364"/>
      <c r="D709" s="364"/>
      <c r="E709" s="364"/>
      <c r="F709" s="365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7"/>
      <c r="C715" s="378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7"/>
      <c r="C716" s="378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3" t="s">
        <v>306</v>
      </c>
      <c r="B718" s="364"/>
      <c r="C718" s="364"/>
      <c r="D718" s="364"/>
      <c r="E718" s="364"/>
      <c r="F718" s="365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2"/>
      <c r="E1" s="462"/>
      <c r="F1" s="462"/>
      <c r="G1" s="462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3" t="s">
        <v>46</v>
      </c>
      <c r="B6" s="463"/>
      <c r="C6" s="463"/>
      <c r="D6" s="463"/>
      <c r="E6" s="463"/>
      <c r="F6" s="463"/>
      <c r="G6" s="66"/>
    </row>
    <row r="7" spans="1:7" s="2" customFormat="1" ht="21.75" customHeight="1" x14ac:dyDescent="0.45">
      <c r="A7" s="464" t="str">
        <f>'Page de garde'!D18</f>
        <v>MORNAGUIA</v>
      </c>
      <c r="B7" s="464"/>
      <c r="C7" s="464"/>
      <c r="D7" s="464"/>
      <c r="E7" s="464"/>
      <c r="F7" s="464"/>
      <c r="G7" s="66"/>
    </row>
    <row r="8" spans="1:7" s="2" customFormat="1" ht="24" x14ac:dyDescent="0.45">
      <c r="A8" s="329" t="s">
        <v>39</v>
      </c>
      <c r="B8" s="465" t="str">
        <f>'A1 Exploitation'!B9:F9</f>
        <v>M Souheil DRAOUI</v>
      </c>
      <c r="C8" s="465"/>
      <c r="D8" s="465"/>
      <c r="E8" s="465"/>
      <c r="F8" s="465"/>
      <c r="G8" s="66"/>
    </row>
    <row r="9" spans="1:7" s="2" customFormat="1" ht="24" x14ac:dyDescent="0.45">
      <c r="A9" s="330" t="s">
        <v>41</v>
      </c>
      <c r="B9" s="466" t="str">
        <f>'A1 Exploitation'!B10:F10</f>
        <v>Directeur magasin et Gestionnaire de stock</v>
      </c>
      <c r="C9" s="466"/>
      <c r="D9" s="466"/>
      <c r="E9" s="466"/>
      <c r="F9" s="466"/>
      <c r="G9" s="66"/>
    </row>
    <row r="10" spans="1:7" s="2" customFormat="1" ht="24" x14ac:dyDescent="0.45">
      <c r="A10" s="329" t="s">
        <v>40</v>
      </c>
      <c r="B10" s="461">
        <f>'A1 Exploitation'!B11:F11</f>
        <v>43588</v>
      </c>
      <c r="C10" s="461"/>
      <c r="D10" s="461"/>
      <c r="E10" s="461"/>
      <c r="F10" s="461"/>
      <c r="G10" s="66"/>
    </row>
    <row r="11" spans="1:7" s="2" customFormat="1" ht="24" x14ac:dyDescent="0.45">
      <c r="A11" s="329" t="s">
        <v>250</v>
      </c>
      <c r="B11" s="458" t="e">
        <f>D199</f>
        <v>#DIV/0!</v>
      </c>
      <c r="C11" s="458"/>
      <c r="D11" s="458"/>
      <c r="E11" s="458"/>
      <c r="F11" s="458"/>
      <c r="G11" s="66"/>
    </row>
    <row r="12" spans="1:7" s="2" customFormat="1" ht="22.5" x14ac:dyDescent="0.45">
      <c r="A12" s="1"/>
      <c r="D12" s="419"/>
      <c r="E12" s="419"/>
      <c r="F12" s="419"/>
      <c r="G12" s="419"/>
    </row>
    <row r="13" spans="1:7" s="2" customFormat="1" ht="11.25" customHeight="1" x14ac:dyDescent="0.3">
      <c r="A13" s="459" t="s">
        <v>28</v>
      </c>
      <c r="B13" s="460" t="s">
        <v>29</v>
      </c>
      <c r="C13" s="460"/>
      <c r="D13" s="460" t="s">
        <v>42</v>
      </c>
      <c r="E13" s="460" t="s">
        <v>160</v>
      </c>
      <c r="F13" s="460" t="s">
        <v>161</v>
      </c>
    </row>
    <row r="14" spans="1:7" s="2" customFormat="1" ht="12.75" customHeight="1" x14ac:dyDescent="0.3">
      <c r="A14" s="459"/>
      <c r="B14" s="336" t="s">
        <v>32</v>
      </c>
      <c r="C14" s="336" t="s">
        <v>31</v>
      </c>
      <c r="D14" s="460"/>
      <c r="E14" s="460"/>
      <c r="F14" s="460"/>
      <c r="G14" s="65"/>
    </row>
    <row r="15" spans="1:7" x14ac:dyDescent="0.3">
      <c r="A15" s="449"/>
      <c r="B15" s="450"/>
      <c r="C15" s="450"/>
      <c r="D15" s="450"/>
      <c r="E15" s="450"/>
      <c r="F15" s="450"/>
    </row>
    <row r="16" spans="1:7" ht="19.5" x14ac:dyDescent="0.4">
      <c r="A16" s="453" t="s">
        <v>0</v>
      </c>
      <c r="B16" s="454"/>
      <c r="C16" s="454"/>
      <c r="D16" s="454"/>
      <c r="E16" s="454"/>
      <c r="F16" s="454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5" t="s">
        <v>34</v>
      </c>
      <c r="B22" s="451"/>
      <c r="C22" s="452"/>
      <c r="D22" s="334">
        <f>SUM(B17:C21)</f>
        <v>0</v>
      </c>
    </row>
    <row r="23" spans="1:7" x14ac:dyDescent="0.3">
      <c r="A23" s="442" t="s">
        <v>251</v>
      </c>
      <c r="B23" s="443"/>
      <c r="C23" s="444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7" t="s">
        <v>4</v>
      </c>
      <c r="B25" s="448"/>
      <c r="C25" s="448"/>
      <c r="D25" s="448"/>
      <c r="E25" s="448"/>
      <c r="F25" s="448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2" t="s">
        <v>34</v>
      </c>
      <c r="B33" s="443"/>
      <c r="C33" s="444"/>
      <c r="D33" s="331">
        <f>SUM(B26:C32)</f>
        <v>0</v>
      </c>
    </row>
    <row r="34" spans="1:6" x14ac:dyDescent="0.3">
      <c r="A34" s="442" t="s">
        <v>251</v>
      </c>
      <c r="B34" s="443"/>
      <c r="C34" s="444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7" t="s">
        <v>180</v>
      </c>
      <c r="B36" s="448"/>
      <c r="C36" s="448"/>
      <c r="D36" s="448"/>
      <c r="E36" s="448"/>
      <c r="F36" s="448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2" t="s">
        <v>34</v>
      </c>
      <c r="B42" s="443"/>
      <c r="C42" s="444"/>
      <c r="D42" s="331">
        <f>SUM(B37:C41)</f>
        <v>0</v>
      </c>
    </row>
    <row r="43" spans="1:6" x14ac:dyDescent="0.3">
      <c r="A43" s="442" t="s">
        <v>251</v>
      </c>
      <c r="B43" s="443"/>
      <c r="C43" s="444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6" t="s">
        <v>19</v>
      </c>
      <c r="B45" s="457"/>
      <c r="C45" s="457"/>
      <c r="D45" s="457"/>
      <c r="E45" s="457"/>
      <c r="F45" s="457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2" t="s">
        <v>34</v>
      </c>
      <c r="B52" s="443"/>
      <c r="C52" s="444"/>
      <c r="D52" s="331">
        <f>SUM(B46:C51)</f>
        <v>0</v>
      </c>
    </row>
    <row r="53" spans="1:6" x14ac:dyDescent="0.3">
      <c r="A53" s="442" t="s">
        <v>251</v>
      </c>
      <c r="B53" s="443"/>
      <c r="C53" s="444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7" t="s">
        <v>8</v>
      </c>
      <c r="B55" s="448"/>
      <c r="C55" s="448"/>
      <c r="D55" s="448"/>
      <c r="E55" s="448"/>
      <c r="F55" s="448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2" t="s">
        <v>34</v>
      </c>
      <c r="B63" s="443"/>
      <c r="C63" s="444"/>
      <c r="D63" s="331">
        <f>SUM(B56:C62)</f>
        <v>0</v>
      </c>
    </row>
    <row r="64" spans="1:6" x14ac:dyDescent="0.3">
      <c r="A64" s="442" t="s">
        <v>251</v>
      </c>
      <c r="B64" s="443"/>
      <c r="C64" s="444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7" t="s">
        <v>111</v>
      </c>
      <c r="B66" s="448"/>
      <c r="C66" s="448"/>
      <c r="D66" s="448"/>
      <c r="E66" s="448"/>
      <c r="F66" s="448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2" t="s">
        <v>34</v>
      </c>
      <c r="B84" s="443"/>
      <c r="C84" s="444"/>
      <c r="D84" s="331">
        <f>SUM(B67:C83)</f>
        <v>0</v>
      </c>
    </row>
    <row r="85" spans="1:6" x14ac:dyDescent="0.3">
      <c r="A85" s="442" t="s">
        <v>251</v>
      </c>
      <c r="B85" s="443"/>
      <c r="C85" s="444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7" t="s">
        <v>172</v>
      </c>
      <c r="B87" s="448"/>
      <c r="C87" s="448"/>
      <c r="D87" s="448"/>
      <c r="E87" s="448"/>
      <c r="F87" s="448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2" t="s">
        <v>34</v>
      </c>
      <c r="B102" s="443"/>
      <c r="C102" s="444"/>
      <c r="D102" s="331">
        <f>SUM(B88:C101)</f>
        <v>0</v>
      </c>
    </row>
    <row r="103" spans="1:6" x14ac:dyDescent="0.3">
      <c r="A103" s="442" t="s">
        <v>251</v>
      </c>
      <c r="B103" s="443"/>
      <c r="C103" s="444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7" t="s">
        <v>173</v>
      </c>
      <c r="B106" s="448"/>
      <c r="C106" s="448"/>
      <c r="D106" s="448"/>
      <c r="E106" s="448"/>
      <c r="F106" s="448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2" t="s">
        <v>34</v>
      </c>
      <c r="B118" s="443"/>
      <c r="C118" s="444"/>
      <c r="D118" s="331">
        <f>SUM(B107:C117)</f>
        <v>0</v>
      </c>
    </row>
    <row r="119" spans="1:6" x14ac:dyDescent="0.3">
      <c r="A119" s="442" t="s">
        <v>251</v>
      </c>
      <c r="B119" s="443"/>
      <c r="C119" s="444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7" t="s">
        <v>156</v>
      </c>
      <c r="B121" s="448"/>
      <c r="C121" s="448"/>
      <c r="D121" s="448"/>
      <c r="E121" s="448"/>
      <c r="F121" s="448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2" t="s">
        <v>34</v>
      </c>
      <c r="B133" s="443"/>
      <c r="C133" s="444"/>
      <c r="D133" s="331">
        <f>SUM(B122:C132)</f>
        <v>0</v>
      </c>
    </row>
    <row r="134" spans="1:6" x14ac:dyDescent="0.3">
      <c r="A134" s="442" t="s">
        <v>251</v>
      </c>
      <c r="B134" s="443"/>
      <c r="C134" s="444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7" t="s">
        <v>61</v>
      </c>
      <c r="B136" s="448"/>
      <c r="C136" s="448"/>
      <c r="D136" s="448"/>
      <c r="E136" s="448"/>
      <c r="F136" s="448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2" t="s">
        <v>34</v>
      </c>
      <c r="B149" s="443"/>
      <c r="C149" s="444"/>
      <c r="D149" s="331">
        <f>SUM(B137:C148)</f>
        <v>0</v>
      </c>
    </row>
    <row r="150" spans="1:6" x14ac:dyDescent="0.3">
      <c r="A150" s="442" t="s">
        <v>251</v>
      </c>
      <c r="B150" s="443"/>
      <c r="C150" s="444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7" t="s">
        <v>178</v>
      </c>
      <c r="B152" s="448"/>
      <c r="C152" s="448"/>
      <c r="D152" s="448"/>
      <c r="E152" s="448"/>
      <c r="F152" s="448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2" t="s">
        <v>34</v>
      </c>
      <c r="B161" s="451"/>
      <c r="C161" s="452"/>
      <c r="D161" s="334">
        <f>SUM(B153:C160)</f>
        <v>0</v>
      </c>
    </row>
    <row r="162" spans="1:6" x14ac:dyDescent="0.3">
      <c r="A162" s="442" t="s">
        <v>251</v>
      </c>
      <c r="B162" s="443"/>
      <c r="C162" s="444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7" t="s">
        <v>64</v>
      </c>
      <c r="B164" s="448"/>
      <c r="C164" s="448"/>
      <c r="D164" s="448"/>
      <c r="E164" s="448"/>
      <c r="F164" s="448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2" t="s">
        <v>34</v>
      </c>
      <c r="B169" s="443"/>
      <c r="C169" s="444"/>
      <c r="D169" s="331">
        <f>SUM(B165:C168)</f>
        <v>0</v>
      </c>
    </row>
    <row r="170" spans="1:6" x14ac:dyDescent="0.3">
      <c r="A170" s="442" t="s">
        <v>251</v>
      </c>
      <c r="B170" s="443"/>
      <c r="C170" s="444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5" t="s">
        <v>15</v>
      </c>
      <c r="B172" s="446"/>
      <c r="C172" s="446"/>
      <c r="D172" s="446"/>
      <c r="E172" s="446"/>
      <c r="F172" s="446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2" t="s">
        <v>34</v>
      </c>
      <c r="B177" s="443"/>
      <c r="C177" s="444"/>
      <c r="D177" s="331">
        <f>SUM(B173:C176)</f>
        <v>0</v>
      </c>
    </row>
    <row r="178" spans="1:7" x14ac:dyDescent="0.3">
      <c r="A178" s="442" t="s">
        <v>251</v>
      </c>
      <c r="B178" s="443"/>
      <c r="C178" s="444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7" t="s">
        <v>65</v>
      </c>
      <c r="B180" s="448"/>
      <c r="C180" s="448"/>
      <c r="D180" s="448"/>
      <c r="E180" s="448"/>
      <c r="F180" s="448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2" t="s">
        <v>34</v>
      </c>
      <c r="B186" s="443"/>
      <c r="C186" s="444"/>
      <c r="D186" s="331">
        <f>SUM(B181:C185)</f>
        <v>0</v>
      </c>
    </row>
    <row r="187" spans="1:7" x14ac:dyDescent="0.3">
      <c r="A187" s="442" t="s">
        <v>251</v>
      </c>
      <c r="B187" s="443"/>
      <c r="C187" s="444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7" t="s">
        <v>177</v>
      </c>
      <c r="B189" s="448"/>
      <c r="C189" s="448"/>
      <c r="D189" s="448"/>
      <c r="E189" s="448"/>
      <c r="F189" s="448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2" t="s">
        <v>34</v>
      </c>
      <c r="B194" s="443"/>
      <c r="C194" s="444"/>
      <c r="D194" s="335">
        <f>SUM(B190:C193)</f>
        <v>0</v>
      </c>
    </row>
    <row r="195" spans="1:6" x14ac:dyDescent="0.3">
      <c r="A195" s="442" t="s">
        <v>251</v>
      </c>
      <c r="B195" s="443"/>
      <c r="C195" s="444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2020-06-02T10:27:30Z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794113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