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2BAFF410-A521-4504-9C75-941C4B8E9FBD}" xr6:coauthVersionLast="38" xr6:coauthVersionMax="38" xr10:uidLastSave="{00000000-0000-0000-0000-000000000000}"/>
  <bookViews>
    <workbookView xWindow="0" yWindow="0" windowWidth="20490" windowHeight="715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76" i="43" l="1"/>
  <c r="F532" i="43" l="1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B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44" i="33" l="1"/>
  <c r="D133" i="25"/>
  <c r="D134" i="25" s="1"/>
  <c r="D201" i="31"/>
  <c r="D202" i="31" s="1"/>
  <c r="D532" i="31"/>
  <c r="B532" i="31" s="1"/>
  <c r="D543" i="31"/>
  <c r="B543" i="31" s="1"/>
  <c r="D99" i="33"/>
  <c r="B99" i="33" s="1"/>
  <c r="D100" i="33" s="1"/>
  <c r="D406" i="36"/>
  <c r="D407" i="36" s="1"/>
  <c r="D426" i="36"/>
  <c r="D427" i="36" s="1"/>
  <c r="D544" i="36"/>
  <c r="D118" i="37"/>
  <c r="D119" i="37" s="1"/>
  <c r="D285" i="43"/>
  <c r="D286" i="43" s="1"/>
  <c r="D406" i="43"/>
  <c r="D407" i="43" s="1"/>
  <c r="D197" i="35"/>
  <c r="D84" i="25"/>
  <c r="D85" i="25" s="1"/>
  <c r="D197" i="25"/>
  <c r="D139" i="31"/>
  <c r="D140" i="31" s="1"/>
  <c r="D153" i="31"/>
  <c r="B153" i="31" s="1"/>
  <c r="D154" i="31" s="1"/>
  <c r="D222" i="31"/>
  <c r="D223" i="31" s="1"/>
  <c r="D426" i="31"/>
  <c r="D427" i="31" s="1"/>
  <c r="D161" i="32"/>
  <c r="D162" i="32" s="1"/>
  <c r="D139" i="33"/>
  <c r="D140" i="33" s="1"/>
  <c r="D387" i="36"/>
  <c r="D149" i="37"/>
  <c r="D150" i="37" s="1"/>
  <c r="D439" i="43"/>
  <c r="B439" i="43" s="1"/>
  <c r="D41" i="33"/>
  <c r="D84" i="33"/>
  <c r="D85" i="33" s="1"/>
  <c r="D201" i="33"/>
  <c r="D202" i="33" s="1"/>
  <c r="D426" i="33"/>
  <c r="D427" i="33" s="1"/>
  <c r="D417" i="31"/>
  <c r="D418" i="31" s="1"/>
  <c r="D63" i="32"/>
  <c r="D64" i="32" s="1"/>
  <c r="D133" i="32"/>
  <c r="D134" i="32" s="1"/>
  <c r="D102" i="32"/>
  <c r="D103" i="32" s="1"/>
  <c r="D118" i="32"/>
  <c r="D119" i="32" s="1"/>
  <c r="D149" i="32"/>
  <c r="D150" i="32" s="1"/>
  <c r="D149" i="35"/>
  <c r="D150" i="35" s="1"/>
  <c r="D133" i="35"/>
  <c r="D134" i="35" s="1"/>
  <c r="D84" i="35"/>
  <c r="D85" i="35" s="1"/>
  <c r="D102" i="35"/>
  <c r="D103" i="35" s="1"/>
  <c r="D118" i="35"/>
  <c r="D119" i="35" s="1"/>
  <c r="D63" i="35"/>
  <c r="D64" i="35" s="1"/>
  <c r="D502" i="43"/>
  <c r="D503" i="43" s="1"/>
  <c r="B143" i="29" s="1"/>
  <c r="D426" i="43"/>
  <c r="D427" i="43" s="1"/>
  <c r="D244" i="43"/>
  <c r="D245" i="43" s="1"/>
  <c r="D139" i="43"/>
  <c r="D140" i="43" s="1"/>
  <c r="D41" i="43"/>
  <c r="B41" i="43" s="1"/>
  <c r="D42" i="43" s="1"/>
  <c r="D314" i="36"/>
  <c r="D315" i="36" s="1"/>
  <c r="D161" i="37"/>
  <c r="D162" i="37" s="1"/>
  <c r="D133" i="37"/>
  <c r="D134" i="37" s="1"/>
  <c r="D102" i="37"/>
  <c r="D103" i="37" s="1"/>
  <c r="D63" i="37"/>
  <c r="D64" i="37" s="1"/>
  <c r="D533" i="36"/>
  <c r="D534" i="36" s="1"/>
  <c r="B161" i="29" s="1"/>
  <c r="D477" i="36"/>
  <c r="D478" i="36" s="1"/>
  <c r="D440" i="36"/>
  <c r="D441" i="36" s="1"/>
  <c r="D373" i="36"/>
  <c r="D374" i="36" s="1"/>
  <c r="D354" i="36"/>
  <c r="D355" i="36" s="1"/>
  <c r="D222" i="36"/>
  <c r="D223" i="36" s="1"/>
  <c r="D201" i="36"/>
  <c r="D202" i="36" s="1"/>
  <c r="D154" i="36"/>
  <c r="D155" i="36" s="1"/>
  <c r="D153" i="43"/>
  <c r="B153" i="43" s="1"/>
  <c r="D154" i="43" s="1"/>
  <c r="D155" i="43" s="1"/>
  <c r="D353" i="43"/>
  <c r="B353" i="43" s="1"/>
  <c r="D386" i="43"/>
  <c r="B386" i="43" s="1"/>
  <c r="D387" i="43" s="1"/>
  <c r="D512" i="43"/>
  <c r="B512" i="43" s="1"/>
  <c r="D513" i="43" s="1"/>
  <c r="D514" i="43" s="1"/>
  <c r="B152" i="29" s="1"/>
  <c r="D100" i="36"/>
  <c r="D101" i="36" s="1"/>
  <c r="D84" i="36"/>
  <c r="D42" i="36"/>
  <c r="D43" i="36" s="1"/>
  <c r="D532" i="43"/>
  <c r="B532" i="43" s="1"/>
  <c r="D533" i="43" s="1"/>
  <c r="D534" i="43" s="1"/>
  <c r="B162" i="29" s="1"/>
  <c r="D543" i="43"/>
  <c r="B543" i="43" s="1"/>
  <c r="D544" i="43" s="1"/>
  <c r="D201" i="43"/>
  <c r="D202" i="43" s="1"/>
  <c r="D261" i="43"/>
  <c r="B261" i="43" s="1"/>
  <c r="D262" i="43" s="1"/>
  <c r="D500" i="43"/>
  <c r="D45" i="31"/>
  <c r="D46" i="31" s="1"/>
  <c r="B55" i="29" s="1"/>
  <c r="D43" i="31"/>
  <c r="D195" i="35"/>
  <c r="D263" i="33"/>
  <c r="D477" i="33"/>
  <c r="D204" i="31"/>
  <c r="D205" i="31" s="1"/>
  <c r="B82" i="29" s="1"/>
  <c r="D173" i="31"/>
  <c r="D262" i="31"/>
  <c r="B65" i="29"/>
  <c r="B41" i="33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139" i="36"/>
  <c r="D140" i="36" s="1"/>
  <c r="D502" i="36"/>
  <c r="D503" i="36" s="1"/>
  <c r="B142" i="29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101" i="33" l="1"/>
  <c r="D102" i="33"/>
  <c r="D103" i="33" s="1"/>
  <c r="B63" i="29" s="1"/>
  <c r="D155" i="31"/>
  <c r="D157" i="31"/>
  <c r="D158" i="31" s="1"/>
  <c r="B73" i="29" s="1"/>
  <c r="D547" i="33"/>
  <c r="B45" i="29" s="1"/>
  <c r="D204" i="33"/>
  <c r="D205" i="33" s="1"/>
  <c r="B81" i="29" s="1"/>
  <c r="D265" i="33"/>
  <c r="D266" i="33" s="1"/>
  <c r="B90" i="29" s="1"/>
  <c r="D204" i="43"/>
  <c r="D205" i="43" s="1"/>
  <c r="B80" i="29" s="1"/>
  <c r="D157" i="43"/>
  <c r="D158" i="43" s="1"/>
  <c r="B71" i="29" s="1"/>
  <c r="D317" i="36"/>
  <c r="D318" i="36" s="1"/>
  <c r="B97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85" i="36"/>
  <c r="D547" i="43"/>
  <c r="B44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43" l="1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<sst xmlns="http://schemas.openxmlformats.org/spreadsheetml/2006/main" count="3593" uniqueCount="477">
  <si>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</si>
  <si>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</si>
  <si>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</si>
  <si>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</si>
  <si>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</si>
  <si>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</si>
  <si>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</si>
  <si>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</si>
  <si>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</si>
  <si>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</si>
  <si>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</si>
  <si>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</si>
  <si>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</si>
  <si>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</si>
  <si>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</si>
  <si>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</si>
  <si>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</si>
  <si>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</si>
  <si>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</si>
  <si>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</si>
  <si>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</si>
  <si>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</si>
  <si>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</si>
  <si>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</si>
  <si>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</si>
  <si>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</si>
  <si>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</si>
  <si>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</si>
  <si>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</si>
  <si>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</si>
  <si>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</si>
  <si>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</si>
  <si>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</si>
  <si>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</si>
  <si>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</si>
  <si>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</si>
  <si>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</si>
  <si>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</si>
  <si>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</si>
  <si>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</si>
  <si>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</si>
  <si>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</si>
  <si>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</si>
  <si>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</si>
  <si>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</si>
  <si>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</si>
  <si>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</si>
  <si>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</si>
  <si>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</si>
  <si>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</si>
  <si>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</si>
  <si>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</si>
  <si>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</si>
  <si>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</si>
  <si>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</si>
  <si>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</si>
  <si>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</si>
  <si>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</si>
  <si>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</si>
  <si>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</si>
  <si>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</si>
  <si>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</si>
  <si>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</si>
  <si>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</si>
  <si>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</si>
  <si>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</si>
  <si>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</si>
  <si>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</si>
  <si>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</si>
  <si>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</si>
  <si>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</si>
  <si>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</si>
  <si>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</si>
  <si>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</si>
  <si>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</si>
  <si>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</si>
  <si>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</si>
  <si>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</si>
  <si>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</si>
  <si>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</si>
  <si>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</si>
  <si>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</si>
  <si>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</si>
  <si>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</si>
  <si>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</si>
  <si>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</si>
  <si>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</si>
  <si>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</si>
  <si>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</si>
  <si>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</si>
  <si>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</si>
  <si>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</si>
  <si>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</si>
  <si>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</si>
  <si>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</si>
  <si>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</si>
  <si>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</si>
  <si>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</si>
  <si>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</si>
  <si>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</si>
  <si>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</si>
  <si>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</si>
  <si>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</si>
  <si>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</si>
  <si>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</si>
  <si>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</si>
  <si>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</si>
  <si>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</si>
  <si>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</si>
  <si>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</si>
  <si>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</si>
  <si>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</si>
  <si>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</si>
  <si>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</si>
  <si>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</si>
  <si>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</si>
  <si>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</si>
  <si>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</si>
  <si>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</si>
  <si>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</si>
  <si>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</si>
  <si>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</si>
  <si>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</si>
  <si>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</si>
  <si>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</si>
  <si>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</si>
  <si>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</si>
  <si>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</si>
  <si>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</si>
  <si>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</si>
  <si>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</si>
  <si>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</si>
  <si>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</si>
  <si>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</si>
  <si>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</si>
  <si>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</si>
  <si>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</si>
  <si>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</si>
  <si>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</si>
  <si>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</si>
  <si>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</si>
  <si>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</si>
  <si>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</si>
  <si>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</si>
  <si>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</si>
  <si>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</si>
  <si>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</si>
  <si>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</si>
  <si>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</si>
  <si>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</si>
  <si>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</si>
  <si>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</si>
  <si>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</si>
  <si>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</si>
  <si>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</si>
  <si>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</si>
  <si>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</si>
  <si>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</si>
  <si>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</si>
  <si>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</si>
  <si>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</si>
  <si>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</si>
  <si>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</si>
  <si>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</si>
  <si>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</si>
  <si>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</si>
  <si>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</si>
  <si>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</si>
  <si>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</si>
  <si>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</si>
  <si>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</si>
  <si>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</si>
  <si>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</si>
  <si>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</si>
  <si>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</si>
  <si>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</si>
  <si>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</si>
  <si>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</si>
  <si>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</si>
  <si>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</si>
  <si>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</si>
  <si>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</si>
  <si>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</si>
  <si>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</si>
  <si>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</si>
  <si>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</si>
  <si>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</si>
  <si>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</si>
  <si>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</si>
  <si>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</si>
  <si>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</si>
  <si>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</si>
  <si>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</si>
  <si>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</si>
  <si>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</si>
  <si>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</si>
  <si>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</si>
  <si>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</si>
  <si>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</si>
  <si>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</si>
  <si>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</si>
  <si>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</si>
  <si>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</si>
  <si>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</si>
  <si>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</si>
  <si>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</si>
  <si>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</si>
  <si>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</si>
  <si>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</si>
  <si>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</si>
  <si>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</si>
  <si>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</si>
  <si>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</si>
  <si>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</si>
  <si>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</si>
  <si>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</si>
  <si>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</si>
  <si>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</si>
  <si>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</si>
  <si>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</si>
  <si>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</si>
  <si>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</si>
  <si>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</si>
  <si>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</si>
  <si>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</si>
  <si>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</si>
  <si>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</si>
  <si>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</si>
  <si>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</si>
  <si>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</si>
  <si>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</si>
  <si>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</si>
  <si>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</si>
  <si>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</si>
  <si>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</si>
  <si>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</si>
  <si>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</si>
  <si>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</si>
  <si>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</si>
  <si>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</si>
  <si>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</si>
  <si>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</si>
  <si>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</si>
  <si>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</si>
  <si>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</si>
  <si>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</si>
  <si>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</si>
  <si>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</si>
  <si>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</si>
  <si>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</si>
  <si>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</si>
  <si>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</si>
  <si>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</si>
  <si>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</si>
  <si>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</si>
  <si>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</si>
  <si>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</si>
  <si>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</si>
  <si>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</si>
  <si>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</si>
  <si>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</si>
  <si>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</si>
  <si>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</si>
  <si>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</si>
  <si>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</si>
  <si>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</si>
  <si>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</si>
  <si>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</si>
  <si>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</si>
  <si>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</si>
  <si>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</si>
  <si>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</si>
  <si>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</si>
  <si>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</si>
  <si>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</si>
  <si>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</si>
  <si>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</si>
  <si>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</si>
  <si>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</si>
  <si>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</si>
  <si>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</si>
  <si>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</si>
  <si>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</si>
  <si>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</si>
  <si>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</si>
  <si>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</si>
  <si>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</si>
  <si>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</si>
  <si>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</si>
  <si>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</si>
  <si>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</si>
  <si>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</si>
  <si>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</si>
  <si>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</si>
  <si>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</si>
  <si>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</si>
  <si>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</si>
  <si>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</si>
  <si>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</si>
  <si>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</si>
  <si>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</si>
  <si>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</si>
  <si>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</si>
  <si>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</si>
  <si>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</si>
  <si>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</si>
  <si>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</si>
  <si>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</si>
  <si>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</si>
  <si>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</si>
  <si>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</si>
  <si>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</si>
  <si>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</si>
  <si>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</si>
  <si>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</si>
  <si>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</si>
  <si>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</si>
  <si>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</si>
  <si>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</si>
  <si>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</si>
  <si>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</si>
  <si>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</si>
  <si>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</si>
  <si>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</si>
  <si>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</si>
  <si>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</si>
  <si>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</si>
  <si>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</si>
  <si>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</si>
  <si>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</si>
  <si>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</si>
  <si>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</si>
  <si>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</si>
  <si>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</si>
  <si>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</si>
  <si>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</si>
  <si>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</si>
  <si>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</si>
  <si>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</si>
  <si>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</si>
  <si>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</si>
  <si>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</si>
  <si>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</si>
  <si>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</si>
  <si>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</si>
  <si>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</si>
  <si>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</si>
  <si>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</si>
  <si>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</si>
  <si>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</si>
  <si>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</si>
  <si>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</si>
  <si>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</si>
  <si>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</si>
  <si>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</si>
  <si>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</si>
  <si>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</si>
  <si>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</si>
  <si>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</si>
  <si>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</si>
  <si>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</si>
  <si>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</si>
  <si>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</si>
  <si>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</si>
  <si>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</si>
  <si>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</si>
  <si>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</si>
  <si>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</si>
  <si>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</si>
  <si>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</si>
  <si>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</si>
  <si>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</si>
  <si>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</si>
  <si>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</si>
  <si>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</si>
  <si>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</si>
  <si>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</si>
  <si>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</si>
  <si>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</si>
  <si>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</si>
  <si>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</si>
  <si>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</si>
  <si>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</si>
  <si>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</si>
  <si>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</si>
  <si>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</si>
  <si>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</si>
  <si>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</si>
  <si>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</si>
  <si>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</si>
  <si>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</si>
  <si>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</si>
  <si>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</si>
  <si>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</si>
  <si>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</si>
  <si>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</si>
  <si>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</si>
  <si>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</si>
  <si>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</si>
  <si>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</si>
  <si>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</si>
  <si>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</si>
  <si>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</si>
  <si>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</si>
  <si>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</si>
  <si>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</si>
  <si>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</si>
  <si>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</si>
  <si>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MORNAGUIA</t>
  </si>
  <si>
    <t>L'employé ne porte pas de badge.</t>
  </si>
  <si>
    <t>Le thermomètre à sonde n'était pas fonctionnel.</t>
  </si>
  <si>
    <t>Veuillez enregistrer l'heure de fin d'exposition des produits. Une sensibilisation à était faite sur place.</t>
  </si>
  <si>
    <t>Renforcer le nettoyage au niveau du rayon des pâtes.</t>
  </si>
  <si>
    <t>Absence de distributeur de papier essuie mains et de savon liquide au niveau des sanitaires hommes.</t>
  </si>
  <si>
    <t xml:space="preserve">
</t>
  </si>
  <si>
    <t>Présence de plusieurs brèches au niveau du sol.</t>
  </si>
  <si>
    <t>Hygrométrie= 46%, correct.</t>
  </si>
  <si>
    <t>Correcte.</t>
  </si>
  <si>
    <t>Absence de distributeur savon liquide.</t>
  </si>
  <si>
    <t>Absence du local poubelles.</t>
  </si>
  <si>
    <t>Les pédales des poubelles au niveau de la réception et du stand charcuteries et fromages étaient rompus.</t>
  </si>
  <si>
    <t>Mettre en place un local spécifique pour les poubelles.</t>
  </si>
  <si>
    <t>M Souheil DRAOUI</t>
  </si>
  <si>
    <t>Directeur du magasin M Moncef JUINI et chef rayon Zied</t>
  </si>
  <si>
    <t xml:space="preserve">La jointure du meuble surgelé était démonté. Procéder à la réparation.
</t>
  </si>
  <si>
    <t>Un boudin de saucisson à l'ail entamé n'était pas étiqueté. Assurer l'identification des produits entamés.</t>
  </si>
  <si>
    <t>Assurer une bonne gestion du FEFO au niveau des yaourts.</t>
  </si>
  <si>
    <t>Un afficheur au niveau du meuble froid des yaourts était non fonctionnel.</t>
  </si>
  <si>
    <t>Absence de distributeur papier essuie-mains</t>
  </si>
  <si>
    <t>Réduire l'espace sous la petite porte juste à côté de la porte de la réception.</t>
  </si>
  <si>
    <t>Présence de mégots par terre. Les employés fument au niveau du quai de réception. Renforcer le nettoyage.</t>
  </si>
  <si>
    <t>Les paramètres de contrôle à la réception n'étaient pas tous enregistrés.  Veuillez remplir toutes les cases lors de la vérification à la réception.
Le certificat de salubrité des poulets n'était pas présent à ce niveau. Veuillez garder une copie du certificat pour une période de 6 mois .</t>
  </si>
  <si>
    <t>L'autocontrôle du nettoyage n'était pas quotidien.</t>
  </si>
  <si>
    <t>Le produit "cerisette" crème au beur caramel x2 était muni de ticket balance dont la DLC du fournisseur était dépassé d'un jour.</t>
  </si>
  <si>
    <t xml:space="preserve">La durée d'exposition des produits était enregistrée 4h par défaut. </t>
  </si>
  <si>
    <t>Un boudin de saucisson à l'ail "MLIHA" ouvert le 13/03/18 n'était pas tracé.</t>
  </si>
  <si>
    <t>Une seule chambre froide était mise à la disposition. Les cartons des autres rayons risquent de contaminer les produits de la boucherie. Procéder à la séparation des produits sur des étagères différentes en attendant de fournir une enceinte froide spécifique.</t>
  </si>
  <si>
    <t>Un email à était envoyé pour déclencher la campagne des analyses.</t>
  </si>
  <si>
    <t>Présence d'un flacon de Bétadine dont la DLC était dépassée depuis mars 2016.</t>
  </si>
  <si>
    <t>Absence de local poubelle (technique)</t>
  </si>
  <si>
    <t>Le sol était écaillé à plusieurs niveaux.</t>
  </si>
  <si>
    <t>Présence d'une brèche au niveau du stand charcuteries et fromages.</t>
  </si>
  <si>
    <t>Présence de mouches dans tout l'espace du magasin.</t>
  </si>
  <si>
    <t>M Dhia Mechlaoui</t>
  </si>
  <si>
    <t>Gestionnaire du stock et chef rayon PGC</t>
  </si>
  <si>
    <t xml:space="preserve">Conforme, les poids relevées de 4 baguettes étaient comprise entre 210g et 220g. </t>
  </si>
  <si>
    <t>Renforcer le contrôle des blocs et meules de fromage exposés.</t>
  </si>
  <si>
    <t>Perte de maîtrise de la traçabilité des "nuggets" réceptionnée le 29/10/18.
Quantité réceptionnée: 10kg
La quantité tracée était de 846g, présence de 8,89kg dans la CF (-), on note un totale de 9,74 kg, il y a perte de 258g.</t>
  </si>
  <si>
    <t>Le test de la traçabilité effectué était comme suit:
Réception de 7,610 kg d'escalope dinde, N°lot: 2990201.
La quantité mise en rayon le 28/10/18 était de 4,38kg, on a noté une absence de traçabilité de la quantité restante, il y a perte de 3,27 kg.</t>
  </si>
  <si>
    <t>la lampe était souillée par les cadavres de mouches. (voir photo).</t>
  </si>
  <si>
    <t>Le rangement de la réserve était manquant.</t>
  </si>
  <si>
    <t>Renforcer le nettoyage des linéaires de semoules, de sucre, et des pâtes.</t>
  </si>
  <si>
    <t>Utilisation du thermomètre du rayon charcuterie/fromages.</t>
  </si>
  <si>
    <t>Fournir un thermomètre.</t>
  </si>
  <si>
    <t>Les e-mails de retrait étaient sur le poste du directeur, absence de classeur retrait, procéder à la préparation de ce classeur.</t>
  </si>
  <si>
    <t>52%, correct.</t>
  </si>
  <si>
    <t>Charcuterie/fromages: la pédale de la poubelle était rompue</t>
  </si>
  <si>
    <t>La résine du sol du rayon était décollée.</t>
  </si>
  <si>
    <t>Absence d’une protection du meuble d’exposition</t>
  </si>
  <si>
    <t>Protéger le meuble d'exposition.</t>
  </si>
  <si>
    <t>Le revêtement d’entrée de la chambre froide négative était abimé.</t>
  </si>
  <si>
    <t>La grille d’aération de la hotte manquait de propreté.</t>
  </si>
  <si>
    <t>Aménager un local poubelle.</t>
  </si>
  <si>
    <t>Les trois afficheurs des meubles d'expositions étaient non fonctionnels.</t>
  </si>
  <si>
    <t>Réparer ces éléments.</t>
  </si>
  <si>
    <t>Le sol était décollé.</t>
  </si>
  <si>
    <t>Procéder aux réparations nécessaires des sols.</t>
  </si>
  <si>
    <t>Développement du givre au niveau de l’évaporateur de la CF négative.</t>
  </si>
  <si>
    <t>Absence d'un local poubelles.</t>
  </si>
  <si>
    <t>Mentionner les quantités exactes des nuggets vendus.
Vérifier avec le relais métier la quantité tolérée du poids des nuggets lors de la friture.</t>
  </si>
  <si>
    <t>Fournir un thermomètre propre au rayon afin d'éviter le risque des contaminations croisées lors des mesures des températures des produits.</t>
  </si>
  <si>
    <t>Cet écart est peut-être justifié par le mélange des quantités des différents fournisseurs, la séparation de ces lots est à prévoir au niveau de l'exposition.</t>
  </si>
  <si>
    <t>Les DF et DLC étaient illisibles sur un paquet de pain libanais. Voir photo.</t>
  </si>
  <si>
    <t>Les DF, DLC, et le numéro de lot étaient illisibles, le suivi de la durée de vie du « mon bloc au gruyère, Landor » est difficile.</t>
  </si>
  <si>
    <t>Le quai de répeption était endommagé</t>
  </si>
  <si>
    <t>Les sols étaient crevassés à plusieurs niveaux.</t>
  </si>
  <si>
    <t>Pâtisserie: absence de l'eau chaude à cause de la panne de la chaudière.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</si>
</sst>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65" fontId="8" fillId="0" borderId="1" xfId="0" applyNumberFormat="1" applyFont="1" applyFill="1" applyBorder="1" applyAlignment="1" applyProtection="1">
      <alignment horizontal="center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56544"/>
        <c:axId val="664065792"/>
      </c:barChart>
      <c:catAx>
        <c:axId val="66405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65792"/>
        <c:crosses val="autoZero"/>
        <c:auto val="1"/>
        <c:lblAlgn val="ctr"/>
        <c:lblOffset val="100"/>
        <c:noMultiLvlLbl val="0"/>
      </c:catAx>
      <c:valAx>
        <c:axId val="66406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5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2769584"/>
        <c:axId val="502772304"/>
      </c:barChart>
      <c:catAx>
        <c:axId val="50276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72304"/>
        <c:crosses val="autoZero"/>
        <c:auto val="1"/>
        <c:lblAlgn val="ctr"/>
        <c:lblOffset val="100"/>
        <c:noMultiLvlLbl val="0"/>
      </c:catAx>
      <c:valAx>
        <c:axId val="50277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276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2765232"/>
        <c:axId val="502774480"/>
      </c:barChart>
      <c:catAx>
        <c:axId val="50276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74480"/>
        <c:crosses val="autoZero"/>
        <c:auto val="1"/>
        <c:lblAlgn val="ctr"/>
        <c:lblOffset val="100"/>
        <c:noMultiLvlLbl val="0"/>
      </c:catAx>
      <c:valAx>
        <c:axId val="50277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276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3767920"/>
        <c:axId val="503760848"/>
      </c:barChart>
      <c:catAx>
        <c:axId val="50376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3760848"/>
        <c:crosses val="autoZero"/>
        <c:auto val="1"/>
        <c:lblAlgn val="ctr"/>
        <c:lblOffset val="100"/>
        <c:noMultiLvlLbl val="0"/>
      </c:catAx>
      <c:valAx>
        <c:axId val="50376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376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3765200"/>
        <c:axId val="703078672"/>
      </c:barChart>
      <c:catAx>
        <c:axId val="5037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3078672"/>
        <c:crosses val="autoZero"/>
        <c:auto val="1"/>
        <c:lblAlgn val="ctr"/>
        <c:lblOffset val="100"/>
        <c:noMultiLvlLbl val="0"/>
      </c:catAx>
      <c:valAx>
        <c:axId val="70307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37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3063440"/>
        <c:axId val="496841472"/>
      </c:barChart>
      <c:catAx>
        <c:axId val="70306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841472"/>
        <c:crosses val="autoZero"/>
        <c:auto val="1"/>
        <c:lblAlgn val="ctr"/>
        <c:lblOffset val="100"/>
        <c:noMultiLvlLbl val="0"/>
      </c:catAx>
      <c:valAx>
        <c:axId val="49684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306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0.8689320388349514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6839840"/>
        <c:axId val="915995152"/>
      </c:barChart>
      <c:catAx>
        <c:axId val="49683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5152"/>
        <c:crosses val="autoZero"/>
        <c:auto val="1"/>
        <c:lblAlgn val="ctr"/>
        <c:lblOffset val="100"/>
        <c:noMultiLvlLbl val="0"/>
      </c:catAx>
      <c:valAx>
        <c:axId val="91599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683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0.93470149253731338</c:v>
                </c:pt>
                <c:pt idx="1">
                  <c:v>0.96111111111111114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15996784"/>
        <c:axId val="916001680"/>
      </c:barChart>
      <c:catAx>
        <c:axId val="91599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6001680"/>
        <c:crosses val="autoZero"/>
        <c:auto val="1"/>
        <c:lblAlgn val="ctr"/>
        <c:lblOffset val="100"/>
        <c:noMultiLvlLbl val="0"/>
      </c:catAx>
      <c:valAx>
        <c:axId val="91600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1599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0.93704771596562642</c:v>
                </c:pt>
                <c:pt idx="1">
                  <c:v>0.91502157497303127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15992976"/>
        <c:axId val="915989712"/>
        <c:extLst/>
      </c:barChart>
      <c:catAx>
        <c:axId val="915992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89712"/>
        <c:crosses val="autoZero"/>
        <c:auto val="1"/>
        <c:lblAlgn val="ctr"/>
        <c:lblOffset val="100"/>
        <c:noMultiLvlLbl val="0"/>
      </c:catAx>
      <c:valAx>
        <c:axId val="9159897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0.75349650349650354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15995696"/>
        <c:axId val="915997872"/>
        <c:extLst/>
      </c:barChart>
      <c:catAx>
        <c:axId val="91599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7872"/>
        <c:crosses val="autoZero"/>
        <c:auto val="1"/>
        <c:lblAlgn val="ctr"/>
        <c:lblOffset val="100"/>
        <c:noMultiLvlLbl val="0"/>
      </c:catAx>
      <c:valAx>
        <c:axId val="91599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1599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0.98529411764705888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64057632"/>
        <c:axId val="664058176"/>
      </c:barChart>
      <c:catAx>
        <c:axId val="66405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4058176"/>
        <c:crosses val="autoZero"/>
        <c:auto val="1"/>
        <c:lblAlgn val="ctr"/>
        <c:lblOffset val="100"/>
        <c:noMultiLvlLbl val="0"/>
      </c:catAx>
      <c:valAx>
        <c:axId val="66405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6405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0.83823529411764708</c:v>
                </c:pt>
                <c:pt idx="1">
                  <c:v>0.95714285714285718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85808"/>
        <c:axId val="813784176"/>
      </c:barChart>
      <c:catAx>
        <c:axId val="81378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4176"/>
        <c:crosses val="autoZero"/>
        <c:auto val="1"/>
        <c:lblAlgn val="ctr"/>
        <c:lblOffset val="100"/>
        <c:noMultiLvlLbl val="0"/>
      </c:catAx>
      <c:valAx>
        <c:axId val="81378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8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88528"/>
        <c:axId val="813786352"/>
      </c:barChart>
      <c:catAx>
        <c:axId val="81378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6352"/>
        <c:crosses val="autoZero"/>
        <c:auto val="1"/>
        <c:lblAlgn val="ctr"/>
        <c:lblOffset val="100"/>
        <c:noMultiLvlLbl val="0"/>
      </c:catAx>
      <c:valAx>
        <c:axId val="81378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8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0.86585365853658536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6144"/>
        <c:axId val="813796688"/>
      </c:barChart>
      <c:catAx>
        <c:axId val="81379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6688"/>
        <c:crosses val="autoZero"/>
        <c:auto val="1"/>
        <c:lblAlgn val="ctr"/>
        <c:lblOffset val="100"/>
        <c:noMultiLvlLbl val="0"/>
      </c:catAx>
      <c:valAx>
        <c:axId val="81379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7232"/>
        <c:axId val="813789616"/>
      </c:barChart>
      <c:catAx>
        <c:axId val="81379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89616"/>
        <c:crosses val="autoZero"/>
        <c:auto val="1"/>
        <c:lblAlgn val="ctr"/>
        <c:lblOffset val="100"/>
        <c:noMultiLvlLbl val="0"/>
      </c:catAx>
      <c:valAx>
        <c:axId val="81378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0.97916666666666663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1248"/>
        <c:axId val="813791792"/>
      </c:barChart>
      <c:catAx>
        <c:axId val="81379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1792"/>
        <c:crosses val="autoZero"/>
        <c:auto val="1"/>
        <c:lblAlgn val="ctr"/>
        <c:lblOffset val="100"/>
        <c:noMultiLvlLbl val="0"/>
      </c:catAx>
      <c:valAx>
        <c:axId val="81379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795056"/>
        <c:axId val="813798864"/>
      </c:barChart>
      <c:catAx>
        <c:axId val="81379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3798864"/>
        <c:crosses val="autoZero"/>
        <c:auto val="1"/>
        <c:lblAlgn val="ctr"/>
        <c:lblOffset val="100"/>
        <c:noMultiLvlLbl val="0"/>
      </c:catAx>
      <c:valAx>
        <c:axId val="81379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79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2769040"/>
        <c:axId val="502779376"/>
      </c:barChart>
      <c:catAx>
        <c:axId val="50276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2779376"/>
        <c:crosses val="autoZero"/>
        <c:auto val="1"/>
        <c:lblAlgn val="ctr"/>
        <c:lblOffset val="100"/>
        <c:noMultiLvlLbl val="0"/>
      </c:catAx>
      <c:valAx>
        <c:axId val="50277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276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29" zoomScaleSheetLayoutView="100" workbookViewId="0">
      <selection activeCell="B39" sqref="B39:C3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MORNAGUIA</v>
      </c>
    </row>
    <row r="24" spans="1:11" ht="33" customHeight="1" x14ac:dyDescent="0.25">
      <c r="A24" s="242" t="s">
        <v>327</v>
      </c>
      <c r="B24" s="314">
        <f>AVERAGE('A1 Exploitation'!D549,'A1 Technique'!D199)</f>
        <v>0.93704771596562642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0.91502157497303127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MORNAGUIA</v>
      </c>
    </row>
    <row r="34" spans="1:10" ht="33" customHeight="1" x14ac:dyDescent="0.25">
      <c r="A34" s="242" t="s">
        <v>327</v>
      </c>
      <c r="B34" s="314">
        <f>'A1 Exploitation'!D549</f>
        <v>0.93470149253731338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0.96111111111111114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MORNAGUIA</v>
      </c>
    </row>
    <row r="43" spans="1:10" ht="33" customHeight="1" x14ac:dyDescent="0.25">
      <c r="A43" s="242" t="s">
        <v>327</v>
      </c>
      <c r="B43" s="314">
        <f>AVERAGE('A1 Exploitation'!D547, 'A1 Technique'!D197)</f>
        <v>0.5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>
        <f>AVERAGE('A2 Exploitation'!D547, 'A2 Technique'!D197)</f>
        <v>0.75349650349650354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MORNAGUIA</v>
      </c>
    </row>
    <row r="52" spans="1:10" ht="33" customHeight="1" x14ac:dyDescent="0.25">
      <c r="A52" s="242" t="s">
        <v>327</v>
      </c>
      <c r="B52" s="317">
        <f>'A1 Exploitation'!D46</f>
        <v>0.8666666666666667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1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MORNAGUIA</v>
      </c>
    </row>
    <row r="61" spans="1:10" ht="33" customHeight="1" x14ac:dyDescent="0.25">
      <c r="A61" s="242" t="s">
        <v>327</v>
      </c>
      <c r="B61" s="314">
        <f>'A1 Exploitation'!D103</f>
        <v>0.95833333333333337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>
        <f>'A2 Exploitation'!D103</f>
        <v>0.98529411764705888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MORNAGUIA</v>
      </c>
    </row>
    <row r="70" spans="1:10" ht="33" customHeight="1" x14ac:dyDescent="0.25">
      <c r="A70" s="242" t="s">
        <v>327</v>
      </c>
      <c r="B70" s="314">
        <f>'A1 Exploitation'!D158</f>
        <v>0.83823529411764708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>
        <f>'A2 Exploitation'!D158</f>
        <v>0.95714285714285718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MORNAGUIA</v>
      </c>
    </row>
    <row r="79" spans="1:10" ht="33" customHeight="1" x14ac:dyDescent="0.25">
      <c r="A79" s="242" t="s">
        <v>327</v>
      </c>
      <c r="B79" s="314">
        <f>'A1 Exploitation'!D205</f>
        <v>0.93548387096774188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>
        <f>'A2 Exploitation'!D205</f>
        <v>0.9838709677419355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MORNAGUIA</v>
      </c>
    </row>
    <row r="88" spans="1:10" ht="33" customHeight="1" x14ac:dyDescent="0.25">
      <c r="A88" s="242" t="s">
        <v>327</v>
      </c>
      <c r="B88" s="314">
        <f>'A1 Exploitation'!D266</f>
        <v>0.96052631578947367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>
        <f>'A2 Exploitation'!D266</f>
        <v>0.86585365853658536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MORNAGUIA</v>
      </c>
    </row>
    <row r="97" spans="1:10" ht="33" customHeight="1" x14ac:dyDescent="0.25">
      <c r="A97" s="242" t="s">
        <v>327</v>
      </c>
      <c r="B97" s="314" t="e">
        <f>'A1 Exploitation'!D318</f>
        <v>#DIV/0!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 t="e">
        <f>'A2 Exploitation'!D318</f>
        <v>#DIV/0!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MORNAGUIA</v>
      </c>
    </row>
    <row r="106" spans="1:10" ht="33" customHeight="1" x14ac:dyDescent="0.25">
      <c r="A106" s="242" t="s">
        <v>327</v>
      </c>
      <c r="B106" s="314">
        <f>'A1 Exploitation'!D358</f>
        <v>0.97916666666666663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>
        <f>'A2 Exploitation'!D358</f>
        <v>0.97916666666666663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MORNAGUIA</v>
      </c>
    </row>
    <row r="115" spans="1:10" ht="33" customHeight="1" x14ac:dyDescent="0.25">
      <c r="A115" s="242" t="s">
        <v>327</v>
      </c>
      <c r="B115" s="314">
        <f>'A1 Exploitation'!D391</f>
        <v>0.9375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0.91176470588235292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MORNAGUIA</v>
      </c>
    </row>
    <row r="124" spans="1:10" ht="33" customHeight="1" x14ac:dyDescent="0.25">
      <c r="A124" s="242" t="s">
        <v>327</v>
      </c>
      <c r="B124" s="314">
        <f>'A1 Exploitation'!D444</f>
        <v>0.94827586206896552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1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MORNAGUIA</v>
      </c>
    </row>
    <row r="133" spans="1:10" ht="33" customHeight="1" x14ac:dyDescent="0.25">
      <c r="A133" s="242" t="s">
        <v>327</v>
      </c>
      <c r="B133" s="314">
        <f>'A1 Exploitation'!D481</f>
        <v>0.95238095238095233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>
        <f>'A2 Exploitation'!D481</f>
        <v>1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MORNAGUIA</v>
      </c>
    </row>
    <row r="142" spans="1:10" ht="33" customHeight="1" x14ac:dyDescent="0.25">
      <c r="A142" s="242" t="s">
        <v>327</v>
      </c>
      <c r="B142" s="314">
        <f>'A1 Exploitation'!D503</f>
        <v>0.9375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1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MORNAGUIA</v>
      </c>
    </row>
    <row r="151" spans="1:10" ht="33" customHeight="1" x14ac:dyDescent="0.25">
      <c r="A151" s="242" t="s">
        <v>327</v>
      </c>
      <c r="B151" s="314">
        <f>'A1 Exploitation'!D514</f>
        <v>1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1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MORNAGUIA</v>
      </c>
    </row>
    <row r="161" spans="1:10" ht="33" customHeight="1" x14ac:dyDescent="0.25">
      <c r="A161" s="242" t="s">
        <v>327</v>
      </c>
      <c r="B161" s="314">
        <f>'A1 Exploitation'!D534</f>
        <v>0.9375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1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MORNAGUIA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0.875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MORNAGUIA</v>
      </c>
    </row>
    <row r="179" spans="1:10" ht="33" customHeight="1" x14ac:dyDescent="0.25">
      <c r="A179" s="242" t="s">
        <v>327</v>
      </c>
      <c r="B179" s="314">
        <f>'A1 Technique'!D199</f>
        <v>0.93939393939393945</v>
      </c>
      <c r="C179" s="314"/>
    </row>
    <row r="180" spans="1:10" ht="33" customHeight="1" x14ac:dyDescent="0.25">
      <c r="A180" s="241" t="s">
        <v>328</v>
      </c>
      <c r="B180" s="314">
        <f>'A2 Technique'!D199</f>
        <v>0.8689320388349514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Htjq+2tw4uW+3CkffDt1uRprqsgapvuzhpd6mNVW/0Of57PGrqjKr3F9kuqCUPcrHvpA1oBYuNOZyT9JL+kFsA==" saltValue="XsMFEIIz/LwTPZUcmximFg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532" zoomScale="80" zoomScaleSheetLayoutView="80" workbookViewId="0">
      <selection activeCell="G512" sqref="G512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MORNAGUIA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422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423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43211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0.93470149253731338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43211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3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ht="49.5" x14ac:dyDescent="0.3">
      <c r="A23" s="53" t="s">
        <v>89</v>
      </c>
      <c r="B23" s="109">
        <v>1</v>
      </c>
      <c r="C23" s="109"/>
      <c r="D23" s="74" t="s">
        <v>430</v>
      </c>
      <c r="E23" s="73"/>
      <c r="F23" s="158" t="s">
        <v>355</v>
      </c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1</v>
      </c>
      <c r="C32" s="109"/>
      <c r="D32" s="113" t="s">
        <v>410</v>
      </c>
      <c r="E32" s="73"/>
      <c r="F32" s="158" t="s">
        <v>355</v>
      </c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120" customHeight="1" x14ac:dyDescent="0.3">
      <c r="A34" s="170" t="s">
        <v>153</v>
      </c>
      <c r="B34" s="109">
        <v>1</v>
      </c>
      <c r="C34" s="235" t="str">
        <f>IF(B34=0, -5, "0")</f>
        <v>0</v>
      </c>
      <c r="D34" s="74" t="s">
        <v>431</v>
      </c>
      <c r="E34" s="74" t="s">
        <v>414</v>
      </c>
      <c r="F34" s="158" t="s">
        <v>355</v>
      </c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432</v>
      </c>
      <c r="E40" s="73"/>
      <c r="F40" s="158" t="s">
        <v>355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43211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16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>
        <v>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>
        <v>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>
        <v>1</v>
      </c>
      <c r="C79" s="122" t="str">
        <f>IF(B79=0, -5, "0")</f>
        <v>0</v>
      </c>
      <c r="D79" s="123" t="s">
        <v>409</v>
      </c>
      <c r="E79" s="85"/>
      <c r="F79" s="158" t="s">
        <v>355</v>
      </c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33</v>
      </c>
    </row>
    <row r="85" spans="1:7" x14ac:dyDescent="0.3">
      <c r="A85" s="248" t="s">
        <v>35</v>
      </c>
      <c r="B85" s="249"/>
      <c r="C85" s="250"/>
      <c r="D85" s="251">
        <f>D84/(COUNT(B65:C83)*2)</f>
        <v>0.97058823529411764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49.5" x14ac:dyDescent="0.3">
      <c r="A92" s="53" t="s">
        <v>383</v>
      </c>
      <c r="B92" s="109">
        <v>1</v>
      </c>
      <c r="C92" s="172"/>
      <c r="D92" s="119" t="s">
        <v>433</v>
      </c>
      <c r="E92" s="85"/>
      <c r="F92" s="158" t="s">
        <v>355</v>
      </c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85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1</v>
      </c>
      <c r="C97" s="167"/>
      <c r="D97" s="177" t="s">
        <v>432</v>
      </c>
      <c r="E97" s="85"/>
      <c r="F97" s="158" t="s">
        <v>355</v>
      </c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0.90909090909090906</v>
      </c>
    </row>
    <row r="102" spans="1:7" ht="18" x14ac:dyDescent="0.35">
      <c r="A102" s="268" t="s">
        <v>61</v>
      </c>
      <c r="B102" s="269"/>
      <c r="C102" s="270"/>
      <c r="D102" s="271">
        <f>SUM(D84,D100,D61)</f>
        <v>69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0.95833333333333337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43211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x14ac:dyDescent="0.3">
      <c r="A114" s="9" t="s">
        <v>158</v>
      </c>
      <c r="B114" s="109">
        <v>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14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2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>
        <v>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>
        <v>1</v>
      </c>
      <c r="C134" s="122" t="str">
        <f>IF(B134=0, -5, "0")</f>
        <v>0</v>
      </c>
      <c r="D134" s="95" t="s">
        <v>409</v>
      </c>
      <c r="E134" s="85"/>
      <c r="F134" s="158" t="s">
        <v>355</v>
      </c>
      <c r="G134" s="106"/>
    </row>
    <row r="135" spans="1:7" x14ac:dyDescent="0.3">
      <c r="A135" s="7" t="s">
        <v>75</v>
      </c>
      <c r="B135" s="109">
        <v>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31</v>
      </c>
    </row>
    <row r="140" spans="1:7" x14ac:dyDescent="0.3">
      <c r="A140" s="248" t="s">
        <v>35</v>
      </c>
      <c r="B140" s="249"/>
      <c r="C140" s="250"/>
      <c r="D140" s="251">
        <f>D139/(COUNT(B121:C138)*2)</f>
        <v>0.96875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ht="99" x14ac:dyDescent="0.3">
      <c r="A147" s="190" t="s">
        <v>403</v>
      </c>
      <c r="B147" s="109">
        <v>0</v>
      </c>
      <c r="C147" s="122">
        <f>IF(B147=0, -5, "0")</f>
        <v>-5</v>
      </c>
      <c r="D147" s="95" t="s">
        <v>434</v>
      </c>
      <c r="E147" s="95" t="s">
        <v>411</v>
      </c>
      <c r="F147" s="158" t="s">
        <v>355</v>
      </c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2</v>
      </c>
      <c r="C150" s="179"/>
      <c r="D150" s="95"/>
      <c r="E150" s="95"/>
      <c r="F150" s="158"/>
      <c r="G150" s="106"/>
    </row>
    <row r="151" spans="1:7" s="91" customFormat="1" ht="33" x14ac:dyDescent="0.3">
      <c r="A151" s="173" t="s">
        <v>390</v>
      </c>
      <c r="B151" s="109">
        <v>1</v>
      </c>
      <c r="C151" s="179"/>
      <c r="D151" s="95" t="s">
        <v>432</v>
      </c>
      <c r="E151" s="95"/>
      <c r="F151" s="158" t="s">
        <v>355</v>
      </c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f>IF(D153=1, 2, IF(AND(D153&lt;1,D153&gt;0), 1, "0"))</f>
        <v>2</v>
      </c>
      <c r="C153" s="116"/>
      <c r="D153" s="199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12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0.54545454545454541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57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0.83823529411764708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43211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49.5" x14ac:dyDescent="0.3">
      <c r="A185" s="53" t="s">
        <v>136</v>
      </c>
      <c r="B185" s="109">
        <v>1</v>
      </c>
      <c r="C185" s="109"/>
      <c r="D185" s="119" t="s">
        <v>425</v>
      </c>
      <c r="E185" s="73"/>
      <c r="F185" s="158" t="s">
        <v>355</v>
      </c>
    </row>
    <row r="186" spans="1:7" ht="33.7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312" t="s">
        <v>435</v>
      </c>
      <c r="E186" s="73"/>
      <c r="F186" s="158" t="s">
        <v>355</v>
      </c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1</v>
      </c>
      <c r="C190" s="122" t="str">
        <f>IF(B190=0, -5, "0")</f>
        <v>0</v>
      </c>
      <c r="D190" s="95" t="s">
        <v>409</v>
      </c>
      <c r="E190" s="85"/>
      <c r="F190" s="158" t="s">
        <v>355</v>
      </c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1</v>
      </c>
      <c r="C198" s="110"/>
      <c r="D198" s="95" t="s">
        <v>432</v>
      </c>
      <c r="E198" s="85"/>
      <c r="F198" s="158" t="s">
        <v>355</v>
      </c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f>IF(D200=1, 2, IF(AND(D200&lt;1,D200&gt;0), 1, "0"))</f>
        <v>2</v>
      </c>
      <c r="C200" s="109"/>
      <c r="D200" s="199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44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0.91666666666666663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58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0.93548387096774188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43211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ht="99" x14ac:dyDescent="0.3">
      <c r="A212" s="6" t="s">
        <v>53</v>
      </c>
      <c r="B212" s="109">
        <v>1</v>
      </c>
      <c r="C212" s="109"/>
      <c r="D212" s="74" t="s">
        <v>436</v>
      </c>
      <c r="E212" s="73"/>
      <c r="F212" s="158" t="s">
        <v>355</v>
      </c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2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2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2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>
        <v>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19</v>
      </c>
    </row>
    <row r="223" spans="1:7" x14ac:dyDescent="0.3">
      <c r="A223" s="248" t="s">
        <v>35</v>
      </c>
      <c r="B223" s="249"/>
      <c r="C223" s="250"/>
      <c r="D223" s="251">
        <f>D222/(COUNT(B212:C221)*2)</f>
        <v>0.95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>
        <v>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2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2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2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>
        <v>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>
        <v>1</v>
      </c>
      <c r="C240" s="122" t="str">
        <f>IF(B240=0, -5, "0")</f>
        <v>0</v>
      </c>
      <c r="D240" s="95" t="s">
        <v>409</v>
      </c>
      <c r="E240" s="73"/>
      <c r="F240" s="158" t="s">
        <v>355</v>
      </c>
      <c r="G240" s="106"/>
    </row>
    <row r="241" spans="1:7" x14ac:dyDescent="0.3">
      <c r="A241" s="7" t="s">
        <v>75</v>
      </c>
      <c r="B241" s="109">
        <v>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29</v>
      </c>
    </row>
    <row r="245" spans="1:7" x14ac:dyDescent="0.3">
      <c r="A245" s="248" t="s">
        <v>35</v>
      </c>
      <c r="B245" s="249"/>
      <c r="C245" s="250"/>
      <c r="D245" s="251">
        <f>D244/(COUNT(B226:C243)*2)</f>
        <v>0.96666666666666667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2</v>
      </c>
      <c r="C258" s="110"/>
      <c r="D258" s="119"/>
      <c r="E258" s="85"/>
      <c r="F258" s="158"/>
      <c r="G258" s="106"/>
    </row>
    <row r="259" spans="1:7" ht="33" x14ac:dyDescent="0.3">
      <c r="A259" s="173" t="s">
        <v>390</v>
      </c>
      <c r="B259" s="109">
        <v>1</v>
      </c>
      <c r="C259" s="110"/>
      <c r="D259" s="119" t="s">
        <v>432</v>
      </c>
      <c r="E259" s="85"/>
      <c r="F259" s="158" t="s">
        <v>355</v>
      </c>
      <c r="G259" s="106"/>
    </row>
    <row r="260" spans="1:7" x14ac:dyDescent="0.3">
      <c r="A260" s="173" t="s">
        <v>391</v>
      </c>
      <c r="B260" s="109">
        <v>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>
        <f>IF(D261=1, 2, IF(AND(D261&lt;1,D261&gt;0), 1, "0"))</f>
        <v>2</v>
      </c>
      <c r="C261" s="116"/>
      <c r="D261" s="199">
        <v>1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25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0.96153846153846156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73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0.96052631578947367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43211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43211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432</v>
      </c>
      <c r="E351" s="85"/>
      <c r="F351" s="158" t="s">
        <v>355</v>
      </c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43211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412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3.75" customHeight="1" x14ac:dyDescent="0.3">
      <c r="A385" s="9" t="s">
        <v>390</v>
      </c>
      <c r="B385" s="109">
        <v>1</v>
      </c>
      <c r="C385" s="109"/>
      <c r="D385" s="92" t="s">
        <v>432</v>
      </c>
      <c r="E385" s="73"/>
      <c r="F385" s="158" t="s">
        <v>355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43211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33" x14ac:dyDescent="0.3">
      <c r="A413" s="4" t="s">
        <v>14</v>
      </c>
      <c r="B413" s="109">
        <v>1</v>
      </c>
      <c r="C413" s="109"/>
      <c r="D413" s="127" t="s">
        <v>426</v>
      </c>
      <c r="E413" s="73"/>
      <c r="F413" s="158" t="s">
        <v>355</v>
      </c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1</v>
      </c>
      <c r="C416" s="110"/>
      <c r="D416" s="95" t="s">
        <v>409</v>
      </c>
      <c r="E416" s="73"/>
      <c r="F416" s="158" t="s">
        <v>355</v>
      </c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432</v>
      </c>
      <c r="E437" s="73"/>
      <c r="F437" s="158" t="s">
        <v>355</v>
      </c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43211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1</v>
      </c>
      <c r="C469" s="122" t="str">
        <f>IF(B469=0, -5, "0")</f>
        <v>0</v>
      </c>
      <c r="D469" s="95" t="s">
        <v>409</v>
      </c>
      <c r="E469" s="85"/>
      <c r="F469" s="158" t="s">
        <v>355</v>
      </c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390</v>
      </c>
      <c r="B474" s="109">
        <v>1</v>
      </c>
      <c r="C474" s="167"/>
      <c r="D474" s="95" t="s">
        <v>432</v>
      </c>
      <c r="E474" s="85"/>
      <c r="F474" s="158" t="s">
        <v>355</v>
      </c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43211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1</v>
      </c>
      <c r="C492" s="110"/>
      <c r="D492" s="95" t="s">
        <v>413</v>
      </c>
      <c r="E492" s="85"/>
      <c r="F492" s="158" t="s">
        <v>355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43211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43211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437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1.5" customHeight="1" x14ac:dyDescent="0.3">
      <c r="A524" s="7" t="s">
        <v>108</v>
      </c>
      <c r="B524" s="109">
        <v>1</v>
      </c>
      <c r="C524" s="109"/>
      <c r="D524" s="74" t="s">
        <v>438</v>
      </c>
      <c r="E524" s="73"/>
      <c r="F524" s="158" t="s">
        <v>355</v>
      </c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439</v>
      </c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15</v>
      </c>
    </row>
    <row r="534" spans="1:7" x14ac:dyDescent="0.3">
      <c r="A534" s="248" t="s">
        <v>35</v>
      </c>
      <c r="B534" s="249"/>
      <c r="C534" s="250"/>
      <c r="D534" s="251">
        <f>D533/(COUNT(B520:C532)*2)</f>
        <v>0.9375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43211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501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0.93470149253731338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73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>MORNAGUIA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M Souheil DRAOUI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Directeur du magasin M Moncef JUINI et chef rayon Zied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43211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0.93939393939393945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429</v>
      </c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415</v>
      </c>
      <c r="E19" s="74"/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8</v>
      </c>
    </row>
    <row r="23" spans="1:7" x14ac:dyDescent="0.3">
      <c r="A23" s="348" t="s">
        <v>295</v>
      </c>
      <c r="B23" s="349"/>
      <c r="C23" s="350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10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1</v>
      </c>
      <c r="C46" s="73"/>
      <c r="D46" s="74" t="s">
        <v>440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424</v>
      </c>
      <c r="E58" s="74"/>
      <c r="F58" s="73" t="s">
        <v>355</v>
      </c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427</v>
      </c>
      <c r="E60" s="73"/>
      <c r="F60" s="73" t="s">
        <v>355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 t="s">
        <v>417</v>
      </c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12</v>
      </c>
    </row>
    <row r="64" spans="1:7" x14ac:dyDescent="0.3">
      <c r="A64" s="348" t="s">
        <v>295</v>
      </c>
      <c r="B64" s="349"/>
      <c r="C64" s="350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74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26</v>
      </c>
    </row>
    <row r="85" spans="1:7" x14ac:dyDescent="0.3">
      <c r="A85" s="348" t="s">
        <v>295</v>
      </c>
      <c r="B85" s="349"/>
      <c r="C85" s="350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2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2</v>
      </c>
      <c r="C95" s="73"/>
      <c r="D95" s="74"/>
      <c r="E95" s="73"/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>
        <v>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>
        <v>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26</v>
      </c>
    </row>
    <row r="103" spans="1:7" x14ac:dyDescent="0.3">
      <c r="A103" s="348" t="s">
        <v>295</v>
      </c>
      <c r="B103" s="349"/>
      <c r="C103" s="350"/>
      <c r="D103" s="288">
        <f>D102/(COUNT(B88:C101)*2)</f>
        <v>1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34.5" x14ac:dyDescent="0.4">
      <c r="A108" s="14" t="s">
        <v>184</v>
      </c>
      <c r="B108" s="89">
        <v>1</v>
      </c>
      <c r="C108" s="80"/>
      <c r="D108" s="74" t="s">
        <v>441</v>
      </c>
      <c r="E108" s="73"/>
      <c r="F108" s="73" t="s">
        <v>356</v>
      </c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19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0.95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2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>
        <v>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>
        <v>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>
        <v>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20</v>
      </c>
    </row>
    <row r="134" spans="1:7" x14ac:dyDescent="0.3">
      <c r="A134" s="348" t="s">
        <v>295</v>
      </c>
      <c r="B134" s="349"/>
      <c r="C134" s="350"/>
      <c r="D134" s="291">
        <f>D133/(COUNT(B122:C132)*2)</f>
        <v>1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418</v>
      </c>
      <c r="E155" s="73"/>
      <c r="F155" s="73" t="s">
        <v>355</v>
      </c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428</v>
      </c>
      <c r="E156" s="73"/>
      <c r="F156" s="73" t="s">
        <v>355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14</v>
      </c>
    </row>
    <row r="162" spans="1:7" x14ac:dyDescent="0.3">
      <c r="A162" s="348" t="s">
        <v>295</v>
      </c>
      <c r="B162" s="349"/>
      <c r="C162" s="350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8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442</v>
      </c>
      <c r="E175" s="73"/>
      <c r="F175" s="73" t="s">
        <v>355</v>
      </c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7</v>
      </c>
    </row>
    <row r="178" spans="1:7" x14ac:dyDescent="0.3">
      <c r="A178" s="348" t="s">
        <v>295</v>
      </c>
      <c r="B178" s="349"/>
      <c r="C178" s="350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49.5" x14ac:dyDescent="0.3">
      <c r="A181" s="31" t="s">
        <v>315</v>
      </c>
      <c r="B181" s="73">
        <v>0</v>
      </c>
      <c r="C181" s="73"/>
      <c r="D181" s="74" t="s">
        <v>419</v>
      </c>
      <c r="E181" s="74" t="s">
        <v>421</v>
      </c>
      <c r="F181" s="73" t="s">
        <v>356</v>
      </c>
    </row>
    <row r="182" spans="1:7" ht="49.5" x14ac:dyDescent="0.3">
      <c r="A182" s="39" t="s">
        <v>220</v>
      </c>
      <c r="B182" s="73">
        <v>1</v>
      </c>
      <c r="C182" s="73"/>
      <c r="D182" s="74" t="s">
        <v>420</v>
      </c>
      <c r="E182" s="52"/>
      <c r="F182" s="73" t="s">
        <v>356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7</v>
      </c>
    </row>
    <row r="187" spans="1:7" x14ac:dyDescent="0.3">
      <c r="A187" s="348" t="s">
        <v>295</v>
      </c>
      <c r="B187" s="349"/>
      <c r="C187" s="350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186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0.93939393939393945</v>
      </c>
    </row>
  </sheetData>
  <sheetProtection algorithmName="SHA-512" hashValue="oICuzfxwDUTZNVjw8NNgpAKC+p6wz8t9KOwd99D2kKQ79khHsobY8C82Ot76wW0EJkI43tPHQmkgcqUv0DhvGQ==" saltValue="jtK68+u1RHMwuDiyGHp9d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80" zoomScaleSheetLayoutView="80" workbookViewId="0">
      <selection activeCell="D6" sqref="D6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MORNAGUIA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443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444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43410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0.96111111111111114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43410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4</v>
      </c>
      <c r="F41" s="228">
        <f>COUNTA('A1 Exploitation'!F21:F40)</f>
        <v>4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43410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16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>
        <v>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ht="33" x14ac:dyDescent="0.3">
      <c r="A76" s="53" t="s">
        <v>156</v>
      </c>
      <c r="B76" s="109">
        <v>2</v>
      </c>
      <c r="C76" s="110"/>
      <c r="D76" s="114" t="s">
        <v>445</v>
      </c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30</v>
      </c>
    </row>
    <row r="85" spans="1:7" x14ac:dyDescent="0.3">
      <c r="A85" s="248" t="s">
        <v>35</v>
      </c>
      <c r="B85" s="249"/>
      <c r="C85" s="250"/>
      <c r="D85" s="251">
        <f>D84/(COUNT(B65:C83)*2)</f>
        <v>1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30" x14ac:dyDescent="0.3">
      <c r="A92" s="53" t="s">
        <v>383</v>
      </c>
      <c r="B92" s="109">
        <v>1</v>
      </c>
      <c r="C92" s="172"/>
      <c r="D92" s="4" t="s">
        <v>472</v>
      </c>
      <c r="E92" s="85"/>
      <c r="F92" s="158"/>
    </row>
    <row r="93" spans="1:7" ht="30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226">
        <f>IFERROR(E99/F99,"N.A")</f>
        <v>1</v>
      </c>
      <c r="E99" s="227">
        <f>COUNTIF('A1 Exploitation'!F53:F98,"ok")</f>
        <v>3</v>
      </c>
      <c r="F99" s="228">
        <f>COUNTA('A1 Exploitation'!F53:F98)</f>
        <v>3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21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0.95454545454545459</v>
      </c>
    </row>
    <row r="102" spans="1:7" ht="18" x14ac:dyDescent="0.35">
      <c r="A102" s="268" t="s">
        <v>61</v>
      </c>
      <c r="B102" s="269"/>
      <c r="C102" s="270"/>
      <c r="D102" s="271">
        <f>SUM(D84,D100,D61)</f>
        <v>67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0.98529411764705888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43410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14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>
        <v>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2</v>
      </c>
      <c r="C127" s="167"/>
      <c r="D127" s="95"/>
      <c r="E127" s="73"/>
      <c r="F127" s="158"/>
    </row>
    <row r="128" spans="1:6" ht="33" x14ac:dyDescent="0.3">
      <c r="A128" s="4" t="s">
        <v>170</v>
      </c>
      <c r="B128" s="109">
        <v>0</v>
      </c>
      <c r="C128" s="110"/>
      <c r="D128" s="74" t="s">
        <v>452</v>
      </c>
      <c r="E128" s="73" t="s">
        <v>453</v>
      </c>
      <c r="F128" s="158"/>
    </row>
    <row r="129" spans="1:7" s="91" customFormat="1" ht="29.25" customHeight="1" x14ac:dyDescent="0.3">
      <c r="A129" s="190" t="s">
        <v>386</v>
      </c>
      <c r="B129" s="109">
        <v>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167" t="str">
        <f>IF(B131=0, -5, "0")</f>
        <v>0</v>
      </c>
      <c r="D131" s="74"/>
      <c r="E131" s="74"/>
      <c r="F131" s="158"/>
      <c r="G131" s="106"/>
    </row>
    <row r="132" spans="1:7" ht="132" x14ac:dyDescent="0.3">
      <c r="A132" s="164" t="s">
        <v>157</v>
      </c>
      <c r="B132" s="109">
        <v>1</v>
      </c>
      <c r="C132" s="122" t="str">
        <f>IF(B132=0, -5, "0")</f>
        <v>0</v>
      </c>
      <c r="D132" s="313" t="s">
        <v>447</v>
      </c>
      <c r="E132" s="74" t="s">
        <v>469</v>
      </c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>
        <v>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33</v>
      </c>
    </row>
    <row r="140" spans="1:7" x14ac:dyDescent="0.3">
      <c r="A140" s="248" t="s">
        <v>35</v>
      </c>
      <c r="B140" s="249"/>
      <c r="C140" s="250"/>
      <c r="D140" s="251">
        <f>D139/(COUNT(B121:C138)*2)</f>
        <v>0.91666666666666663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>
        <v>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f>IF(D153=1, 2, IF(AND(D153&lt;1,D153&gt;0), 1, "0"))</f>
        <v>2</v>
      </c>
      <c r="C153" s="116"/>
      <c r="D153" s="226">
        <f>IFERROR(E153/F153,"N.A")</f>
        <v>1</v>
      </c>
      <c r="E153" s="227">
        <f>COUNTIF('A1 Exploitation'!F110:F152,"ok")</f>
        <v>3</v>
      </c>
      <c r="F153" s="228">
        <f>COUNTA('A1 Exploitation'!F110:F152)</f>
        <v>3</v>
      </c>
    </row>
    <row r="154" spans="1:7" x14ac:dyDescent="0.3">
      <c r="A154" s="248" t="s">
        <v>36</v>
      </c>
      <c r="B154" s="248"/>
      <c r="C154" s="248"/>
      <c r="D154" s="248">
        <f>SUM(B143:C147,B149:C153)</f>
        <v>20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67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0.95714285714285718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43410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49.5" x14ac:dyDescent="0.3">
      <c r="A185" s="53" t="s">
        <v>136</v>
      </c>
      <c r="B185" s="109">
        <v>1</v>
      </c>
      <c r="C185" s="109"/>
      <c r="D185" s="53" t="s">
        <v>473</v>
      </c>
      <c r="E185" s="74" t="s">
        <v>446</v>
      </c>
      <c r="F185" s="158"/>
    </row>
    <row r="186" spans="1:7" ht="35.25" customHeight="1" x14ac:dyDescent="0.35">
      <c r="A186" s="211" t="s">
        <v>186</v>
      </c>
      <c r="B186" s="109">
        <v>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f>IF(D200=1, 2, IF(AND(D200&lt;1,D200&gt;0), 1, "0"))</f>
        <v>2</v>
      </c>
      <c r="C200" s="109"/>
      <c r="D200" s="226">
        <f>IFERROR(E200/F200,"N.A")</f>
        <v>1</v>
      </c>
      <c r="E200" s="227">
        <f>COUNTIF('A1 Exploitation'!F165:F199,"ok")</f>
        <v>4</v>
      </c>
      <c r="F200" s="228">
        <f>COUNTA('A1 Exploitation'!F165:F199)</f>
        <v>4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47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0.97916666666666663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61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0.9838709677419355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43410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2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2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2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2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>
        <v>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20</v>
      </c>
    </row>
    <row r="223" spans="1:7" x14ac:dyDescent="0.3">
      <c r="A223" s="248" t="s">
        <v>35</v>
      </c>
      <c r="B223" s="249"/>
      <c r="C223" s="250"/>
      <c r="D223" s="251">
        <f>D222/(COUNT(B212:C221)*2)</f>
        <v>1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>
        <v>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2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2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2</v>
      </c>
      <c r="C233" s="109"/>
      <c r="D233" s="127"/>
      <c r="E233" s="73"/>
      <c r="F233" s="158"/>
    </row>
    <row r="234" spans="1:7" ht="115.5" x14ac:dyDescent="0.3">
      <c r="A234" s="4" t="s">
        <v>170</v>
      </c>
      <c r="B234" s="109">
        <v>0</v>
      </c>
      <c r="C234" s="109"/>
      <c r="D234" s="74" t="s">
        <v>452</v>
      </c>
      <c r="E234" s="74" t="s">
        <v>470</v>
      </c>
      <c r="F234" s="158"/>
    </row>
    <row r="235" spans="1:7" ht="30" x14ac:dyDescent="0.3">
      <c r="A235" s="190" t="s">
        <v>162</v>
      </c>
      <c r="B235" s="109">
        <v>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2</v>
      </c>
      <c r="C237" s="109"/>
      <c r="D237" s="74"/>
      <c r="E237" s="73"/>
      <c r="F237" s="158"/>
      <c r="G237" s="106"/>
    </row>
    <row r="238" spans="1:7" ht="115.5" x14ac:dyDescent="0.3">
      <c r="A238" s="163" t="s">
        <v>66</v>
      </c>
      <c r="B238" s="109">
        <v>0</v>
      </c>
      <c r="C238" s="122">
        <f>IF(B238=0, -5, "0")</f>
        <v>-5</v>
      </c>
      <c r="D238" s="312" t="s">
        <v>448</v>
      </c>
      <c r="E238" s="74" t="s">
        <v>471</v>
      </c>
      <c r="F238" s="158"/>
      <c r="G238" s="106"/>
    </row>
    <row r="239" spans="1:7" ht="19.5" customHeight="1" x14ac:dyDescent="0.35">
      <c r="A239" s="146" t="s">
        <v>396</v>
      </c>
      <c r="B239" s="109">
        <v>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>
        <v>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>
        <v>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25</v>
      </c>
    </row>
    <row r="245" spans="1:7" x14ac:dyDescent="0.3">
      <c r="A245" s="248" t="s">
        <v>35</v>
      </c>
      <c r="B245" s="249"/>
      <c r="C245" s="250"/>
      <c r="D245" s="251">
        <f>D244/(COUNT(B226:C243)*2)</f>
        <v>0.69444444444444442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>
        <f>IF(D261=1, 2, IF(AND(D261&lt;1,D261&gt;0), 1, "0"))</f>
        <v>2</v>
      </c>
      <c r="C261" s="116"/>
      <c r="D261" s="226">
        <f>IFERROR(E261/F261,"N.A")</f>
        <v>1</v>
      </c>
      <c r="E261" s="227">
        <f>COUNTIF('A1 Exploitation'!F212:F260,"ok")</f>
        <v>3</v>
      </c>
      <c r="F261" s="228">
        <f>COUNTA('A1 Exploitation'!F212:F260)</f>
        <v>3</v>
      </c>
    </row>
    <row r="262" spans="1:7" x14ac:dyDescent="0.3">
      <c r="A262" s="248" t="s">
        <v>36</v>
      </c>
      <c r="B262" s="248"/>
      <c r="C262" s="248"/>
      <c r="D262" s="248">
        <f>SUM(B248:C255,B257:C261)</f>
        <v>26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1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71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0.86585365853658536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43410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43410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0" x14ac:dyDescent="0.3">
      <c r="A338" s="53" t="s">
        <v>320</v>
      </c>
      <c r="B338" s="109">
        <v>1</v>
      </c>
      <c r="C338" s="109"/>
      <c r="D338" s="53" t="s">
        <v>449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4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COUNTIF('A1 Exploitation'!F325:F352,"ok")</f>
        <v>1</v>
      </c>
      <c r="F353" s="228">
        <f>COUNTA('A1 Exploitation'!F325:F352)</f>
        <v>1</v>
      </c>
    </row>
    <row r="354" spans="1:7" x14ac:dyDescent="0.3">
      <c r="A354" s="248" t="s">
        <v>36</v>
      </c>
      <c r="B354" s="252"/>
      <c r="C354" s="252"/>
      <c r="D354" s="253">
        <f>SUM(B337:C348,B350:C353)</f>
        <v>31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43410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450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451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0.5</v>
      </c>
      <c r="E386" s="227">
        <f>COUNTIF('A1 Exploitation'!F365:F385,"ok")</f>
        <v>1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43410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COUNTIF('A1 Exploitation'!F398:F438,"ok")</f>
        <v>3</v>
      </c>
      <c r="F439" s="228">
        <f>COUNTA('A1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43410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1" t="s">
        <v>249</v>
      </c>
      <c r="B476" s="234">
        <f>IF(D476=1, 2, IF(AND(D476&lt;1,D476&gt;0), 1, "0"))</f>
        <v>2</v>
      </c>
      <c r="C476" s="167"/>
      <c r="D476" s="380">
        <f>IFERROR(E476/F476,"N.A")</f>
        <v>1</v>
      </c>
      <c r="E476" s="227">
        <f>COUNTIF('A1 Exploitation'!F451:F475,"ok")</f>
        <v>2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30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42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1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43410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2.25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43410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43410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468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43410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45" x14ac:dyDescent="0.3">
      <c r="A540" s="53" t="s">
        <v>372</v>
      </c>
      <c r="B540" s="109">
        <v>1</v>
      </c>
      <c r="C540" s="109"/>
      <c r="D540" s="53" t="s">
        <v>454</v>
      </c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7</v>
      </c>
    </row>
    <row r="545" spans="1:4" x14ac:dyDescent="0.3">
      <c r="A545" s="248" t="s">
        <v>35</v>
      </c>
      <c r="B545" s="260"/>
      <c r="C545" s="261"/>
      <c r="D545" s="262">
        <f>D544/(COUNT(B540:C543)*2)</f>
        <v>0.875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0.96153846153846156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519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0.96111111111111114</v>
      </c>
    </row>
  </sheetData>
  <sheetProtection algorithmName="SHA-512" hashValue="cN7LuO0dwnK/du+ewk18rbb6Ig00YfXZWeqied76hIVoLk3tEWEm5ZJai4aq4N8O8d1JuklpB/Y7L1Y7RNoAGw==" saltValue="ZHFi2RkC04dzgCtQXqrVT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21:B24 B461:B470 B29:B37 B53:B60 B88:B93 B39:B40 B65:B83 B110:B116 B121:B138 B95:B98 B143:B147 B165:B171 B149:B152 B176:B194 B212:B221 B226:B243 B196:B199 B248:B255 B273:B284 B257:B260 B309:B313 B325:B332 B289:B307 B337:B348 B365:B372 B350:B352 B377:B382 B398:B405 B410:B416 B421:B425 B384:B385 B436:B438 B451:B456 B430:B434 B488:B492 B472:B475 B496:B497 B509:B511 B520:B531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543 B353 B386 B439 B476 B498 B512 B532" xr:uid="{00000000-0002-0000-0300-000003000000}"/>
  </dataValidations>
  <pageMargins left="0.7" right="0.7" top="0.75" bottom="0.75" header="0.3" footer="0.3"/>
  <pageSetup paperSize="9" scale="34" orientation="portrait" r:id="rId1"/>
  <rowBreaks count="3" manualBreakCount="3">
    <brk id="85" max="6" man="1"/>
    <brk id="174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zoomScale="80" zoomScaleNormal="90" zoomScaleSheetLayoutView="80" workbookViewId="0">
      <selection activeCell="E5" sqref="E5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MORNAGUIA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M Dhia Mechlaoui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Gestionnaire du stock et chef rayon PGC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43410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0.8689320388349514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1</v>
      </c>
      <c r="C17" s="73"/>
      <c r="D17" s="20" t="s">
        <v>474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49.5" x14ac:dyDescent="0.3">
      <c r="A19" s="14" t="s">
        <v>81</v>
      </c>
      <c r="B19" s="73">
        <v>0</v>
      </c>
      <c r="C19" s="73"/>
      <c r="D19" s="101" t="s">
        <v>475</v>
      </c>
      <c r="E19" s="74" t="s">
        <v>466</v>
      </c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7</v>
      </c>
    </row>
    <row r="23" spans="1:7" x14ac:dyDescent="0.3">
      <c r="A23" s="348" t="s">
        <v>295</v>
      </c>
      <c r="B23" s="349"/>
      <c r="C23" s="350"/>
      <c r="D23" s="288">
        <f>D22/(COUNT(B17:C21)*2)</f>
        <v>0.7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10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1</v>
      </c>
      <c r="C46" s="73"/>
      <c r="D46" s="14" t="s">
        <v>465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455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37" t="s">
        <v>460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18" t="s">
        <v>467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12</v>
      </c>
    </row>
    <row r="64" spans="1:7" x14ac:dyDescent="0.3">
      <c r="A64" s="348" t="s">
        <v>295</v>
      </c>
      <c r="B64" s="349"/>
      <c r="C64" s="350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34.5" x14ac:dyDescent="0.4">
      <c r="A67" s="14" t="s">
        <v>271</v>
      </c>
      <c r="B67" s="79">
        <v>1</v>
      </c>
      <c r="C67" s="80"/>
      <c r="D67" s="37" t="s">
        <v>460</v>
      </c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34.5" x14ac:dyDescent="0.4">
      <c r="A70" s="17" t="s">
        <v>247</v>
      </c>
      <c r="B70" s="79">
        <v>1</v>
      </c>
      <c r="C70" s="80"/>
      <c r="D70" s="18" t="s">
        <v>467</v>
      </c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18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86"/>
      <c r="E80" s="84"/>
      <c r="F80" s="73"/>
    </row>
    <row r="81" spans="1:7" ht="33" x14ac:dyDescent="0.3">
      <c r="A81" s="14" t="s">
        <v>299</v>
      </c>
      <c r="B81" s="79">
        <v>1</v>
      </c>
      <c r="C81" s="73"/>
      <c r="D81" s="20" t="s">
        <v>461</v>
      </c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23</v>
      </c>
    </row>
    <row r="85" spans="1:7" x14ac:dyDescent="0.3">
      <c r="A85" s="348" t="s">
        <v>295</v>
      </c>
      <c r="B85" s="349"/>
      <c r="C85" s="350"/>
      <c r="D85" s="288">
        <f>D84/(COUNT(B67:C83)*2)</f>
        <v>0.88461538461538458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1</v>
      </c>
      <c r="C88" s="80"/>
      <c r="D88" s="37" t="s">
        <v>460</v>
      </c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2</v>
      </c>
      <c r="C91" s="80"/>
      <c r="D91" s="86"/>
      <c r="E91" s="73"/>
      <c r="F91" s="73"/>
    </row>
    <row r="92" spans="1:7" ht="34.5" x14ac:dyDescent="0.4">
      <c r="A92" s="17" t="s">
        <v>248</v>
      </c>
      <c r="B92" s="89">
        <v>1</v>
      </c>
      <c r="C92" s="80"/>
      <c r="D92" s="18" t="s">
        <v>467</v>
      </c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>
        <v>2</v>
      </c>
      <c r="C94" s="99" t="str">
        <f>IF(B94=0, -5, "0")</f>
        <v>0</v>
      </c>
      <c r="D94" s="74"/>
      <c r="E94" s="73"/>
      <c r="F94" s="73"/>
    </row>
    <row r="95" spans="1:7" ht="33" x14ac:dyDescent="0.3">
      <c r="A95" s="17" t="s">
        <v>165</v>
      </c>
      <c r="B95" s="89">
        <v>0</v>
      </c>
      <c r="C95" s="73"/>
      <c r="D95" s="18" t="s">
        <v>458</v>
      </c>
      <c r="E95" s="74" t="s">
        <v>459</v>
      </c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>
        <v>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>
        <v>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24</v>
      </c>
    </row>
    <row r="103" spans="1:7" x14ac:dyDescent="0.3">
      <c r="A103" s="348" t="s">
        <v>295</v>
      </c>
      <c r="B103" s="349"/>
      <c r="C103" s="350"/>
      <c r="D103" s="288">
        <f>D102/(COUNT(B88:C101)*2)</f>
        <v>0.8571428571428571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1</v>
      </c>
      <c r="C108" s="80"/>
      <c r="D108" s="14" t="s">
        <v>457</v>
      </c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0</v>
      </c>
      <c r="C115" s="99">
        <f>IF(B115=0, -5, "0")</f>
        <v>-5</v>
      </c>
      <c r="D115" s="74" t="s">
        <v>463</v>
      </c>
      <c r="E115" s="73" t="s">
        <v>464</v>
      </c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14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0.58333333333333337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2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>
        <v>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>
        <v>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>
        <v>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>
        <v>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22</v>
      </c>
    </row>
    <row r="134" spans="1:7" x14ac:dyDescent="0.3">
      <c r="A134" s="348" t="s">
        <v>295</v>
      </c>
      <c r="B134" s="349"/>
      <c r="C134" s="350"/>
      <c r="D134" s="291">
        <f>D133/(COUNT(B122:C132)*2)</f>
        <v>1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16</v>
      </c>
    </row>
    <row r="162" spans="1:7" x14ac:dyDescent="0.3">
      <c r="A162" s="348" t="s">
        <v>295</v>
      </c>
      <c r="B162" s="349"/>
      <c r="C162" s="350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ht="33" x14ac:dyDescent="0.3">
      <c r="A168" s="14" t="s">
        <v>86</v>
      </c>
      <c r="B168" s="73">
        <v>1</v>
      </c>
      <c r="C168" s="73"/>
      <c r="D168" s="74" t="s">
        <v>476</v>
      </c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7</v>
      </c>
    </row>
    <row r="170" spans="1:7" x14ac:dyDescent="0.3">
      <c r="A170" s="348" t="s">
        <v>295</v>
      </c>
      <c r="B170" s="349"/>
      <c r="C170" s="350"/>
      <c r="D170" s="288">
        <f>D169/(COUNT(B165:C168)*2)</f>
        <v>0.875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8</v>
      </c>
    </row>
    <row r="178" spans="1:7" x14ac:dyDescent="0.3">
      <c r="A178" s="348" t="s">
        <v>295</v>
      </c>
      <c r="B178" s="349"/>
      <c r="C178" s="350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33" x14ac:dyDescent="0.3">
      <c r="A181" s="31" t="s">
        <v>315</v>
      </c>
      <c r="B181" s="73">
        <v>0</v>
      </c>
      <c r="C181" s="73"/>
      <c r="D181" s="74" t="s">
        <v>468</v>
      </c>
      <c r="E181" s="74" t="s">
        <v>462</v>
      </c>
      <c r="F181" s="73"/>
    </row>
    <row r="182" spans="1:7" ht="33" x14ac:dyDescent="0.3">
      <c r="A182" s="39" t="s">
        <v>220</v>
      </c>
      <c r="B182" s="73">
        <v>1</v>
      </c>
      <c r="C182" s="73"/>
      <c r="D182" s="38" t="s">
        <v>456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7</v>
      </c>
    </row>
    <row r="187" spans="1:7" x14ac:dyDescent="0.3">
      <c r="A187" s="348" t="s">
        <v>295</v>
      </c>
      <c r="B187" s="349"/>
      <c r="C187" s="350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0.54545454545454541</v>
      </c>
      <c r="E197" s="231">
        <f>COUNTIF('A1 Technique'!F17:F193,"ok")</f>
        <v>6</v>
      </c>
      <c r="F197" s="232">
        <f>COUNTA('A1 Technique'!F17:F193)</f>
        <v>11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179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0.8689320388349514</v>
      </c>
    </row>
  </sheetData>
  <sheetProtection algorithmName="SHA-512" hashValue="olrLGdW0UwXqKxhfrSgMASOz+Xq5WQn9HDM1x2W7gQxfp9o8/OfISUuHDOVUVhvhjvx01UNHBM6oqUhnvvpn5Q==" saltValue="76DNJ8PtuLxsSQBf6rA0y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153:B160 B26:B32 B37:B41 B56:B62 B190:B193 B107:B117 B46:B51 B67:B83 B88:B101 B122:B132 B165:B168 B173:B176 B181:B185 B137:B148" xr:uid="{00000000-0002-0000-0400-000001000000}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MORNAGUIA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0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MORNAGUIA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MORNAGUIA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2018-11-13T14:31:00Z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