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DIA_QLC\DESKTOP_DIA_QLC\Rapports en cours\CE_Menzel_Temim\"/>
    </mc:Choice>
  </mc:AlternateContent>
  <bookViews>
    <workbookView xWindow="0" yWindow="0" windowWidth="11175" windowHeight="3150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39" l="1"/>
  <c r="B9" i="39"/>
  <c r="B8" i="39"/>
  <c r="B8" i="37" l="1"/>
  <c r="B133" i="29" l="1"/>
  <c r="B124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B700" i="36"/>
  <c r="B668" i="36"/>
  <c r="B605" i="36"/>
  <c r="B565" i="36"/>
  <c r="B525" i="36"/>
  <c r="B471" i="36"/>
  <c r="B424" i="36"/>
  <c r="B366" i="36"/>
  <c r="B299" i="36"/>
  <c r="B244" i="36"/>
  <c r="B129" i="36"/>
  <c r="B43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197" i="37"/>
  <c r="D721" i="36"/>
  <c r="D728" i="36" s="1"/>
  <c r="B43" i="29" s="1"/>
  <c r="D700" i="36"/>
  <c r="D668" i="36"/>
  <c r="D605" i="36"/>
  <c r="D565" i="36"/>
  <c r="D525" i="36"/>
  <c r="D471" i="36"/>
  <c r="D424" i="36"/>
  <c r="D366" i="36"/>
  <c r="D299" i="36"/>
  <c r="D244" i="36"/>
  <c r="D185" i="36"/>
  <c r="B185" i="36" s="1"/>
  <c r="D129" i="36"/>
  <c r="D43" i="36"/>
  <c r="D161" i="39" l="1"/>
  <c r="D162" i="39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B721" i="36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<sst xmlns="http://schemas.openxmlformats.org/spreadsheetml/2006/main" count="5802" uniqueCount="553">
  <si>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</si>
  <si>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</si>
  <si>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</si>
  <si>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</si>
  <si>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</si>
  <si>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</si>
  <si>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</si>
  <si>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</si>
  <si>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</si>
  <si>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</si>
  <si>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</si>
  <si>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</si>
  <si>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</si>
  <si>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</si>
  <si>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</si>
  <si>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</si>
  <si>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</si>
  <si>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</si>
  <si>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</si>
  <si>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</si>
  <si>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</si>
  <si>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</si>
  <si>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</si>
  <si>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</si>
  <si>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</si>
  <si>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</si>
  <si>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</si>
  <si>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</si>
  <si>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</si>
  <si>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</si>
  <si>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</si>
  <si>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</si>
  <si>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</si>
  <si>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</si>
  <si>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</si>
  <si>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</si>
  <si>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</si>
  <si>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</si>
  <si>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</si>
  <si>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</si>
  <si>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</si>
  <si>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</si>
  <si>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</si>
  <si>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</si>
  <si>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</si>
  <si>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</si>
  <si>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</si>
  <si>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</si>
  <si>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</si>
  <si>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</si>
  <si>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</si>
  <si>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</si>
  <si>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</si>
  <si>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</si>
  <si>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</si>
  <si>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</si>
  <si>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</si>
  <si>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</si>
  <si>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</si>
  <si>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</si>
  <si>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</si>
  <si>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</si>
  <si>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</si>
  <si>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</si>
  <si>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</si>
  <si>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</si>
  <si>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</si>
  <si>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</si>
  <si>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</si>
  <si>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</si>
  <si>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</si>
  <si>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</si>
  <si>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</si>
  <si>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</si>
  <si>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</si>
  <si>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</si>
  <si>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</si>
  <si>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</si>
  <si>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</si>
  <si>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</si>
  <si>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</si>
  <si>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</si>
  <si>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</si>
  <si>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</si>
  <si>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</si>
  <si>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</si>
  <si>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</si>
  <si>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</si>
  <si>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</si>
  <si>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</si>
  <si>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</si>
  <si>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</si>
  <si>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</si>
  <si>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</si>
  <si>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</si>
  <si>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</si>
  <si>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</si>
  <si>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</si>
  <si>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</si>
  <si>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</si>
  <si>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</si>
  <si>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</si>
  <si>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</si>
  <si>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</si>
  <si>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</si>
  <si>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</si>
  <si>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</si>
  <si>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</si>
  <si>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</si>
  <si>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</si>
  <si>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</si>
  <si>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</si>
  <si>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</si>
  <si>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</si>
  <si>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</si>
  <si>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</si>
  <si>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</si>
  <si>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</si>
  <si>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</si>
  <si>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</si>
  <si>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</si>
  <si>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</si>
  <si>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</si>
  <si>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</si>
  <si>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</si>
  <si>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</si>
  <si>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</si>
  <si>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</si>
  <si>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</si>
  <si>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</si>
  <si>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</si>
  <si>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</si>
  <si>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</si>
  <si>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</si>
  <si>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</si>
  <si>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</si>
  <si>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</si>
  <si>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</si>
  <si>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</si>
  <si>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</si>
  <si>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</si>
  <si>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</si>
  <si>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</si>
  <si>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</si>
  <si>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</si>
  <si>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</si>
  <si>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</si>
  <si>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</si>
  <si>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</si>
  <si>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</si>
  <si>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</si>
  <si>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</si>
  <si>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</si>
  <si>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</si>
  <si>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</si>
  <si>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</si>
  <si>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</si>
  <si>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</si>
  <si>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</si>
  <si>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</si>
  <si>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</si>
  <si>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</si>
  <si>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</si>
  <si>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</si>
  <si>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</si>
  <si>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</si>
  <si>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</si>
  <si>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</si>
  <si>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</si>
  <si>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</si>
  <si>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</si>
  <si>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</si>
  <si>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</si>
  <si>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</si>
  <si>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</si>
  <si>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</si>
  <si>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</si>
  <si>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</si>
  <si>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</si>
  <si>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</si>
  <si>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</si>
  <si>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</si>
  <si>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</si>
  <si>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</si>
  <si>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</si>
  <si>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</si>
  <si>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</si>
  <si>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</si>
  <si>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</si>
  <si>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</si>
  <si>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</si>
  <si>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</si>
  <si>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</si>
  <si>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</si>
  <si>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</si>
  <si>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</si>
  <si>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</si>
  <si>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</si>
  <si>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</si>
  <si>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</si>
  <si>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</si>
  <si>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</si>
  <si>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</si>
  <si>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</si>
  <si>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</si>
  <si>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</si>
  <si>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</si>
  <si>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</si>
  <si>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</si>
  <si>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</si>
  <si>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</si>
  <si>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</si>
  <si>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</si>
  <si>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</si>
  <si>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</si>
  <si>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</si>
  <si>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</si>
  <si>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</si>
  <si>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</si>
  <si>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</si>
  <si>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</si>
  <si>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</si>
  <si>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</si>
  <si>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</si>
  <si>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</si>
  <si>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</si>
  <si>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</si>
  <si>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</si>
  <si>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</si>
  <si>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</si>
  <si>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</si>
  <si>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</si>
  <si>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</si>
  <si>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</si>
  <si>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</si>
  <si>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</si>
  <si>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</si>
  <si>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</si>
  <si>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</si>
  <si>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</si>
  <si>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</si>
  <si>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</si>
  <si>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</si>
  <si>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</si>
  <si>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</si>
  <si>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</si>
  <si>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</si>
  <si>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</si>
  <si>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</si>
  <si>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</si>
  <si>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</si>
  <si>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</si>
  <si>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</si>
  <si>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</si>
  <si>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</si>
  <si>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</si>
  <si>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</si>
  <si>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</si>
  <si>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</si>
  <si>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</si>
  <si>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</si>
  <si>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</si>
  <si>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</si>
  <si>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</si>
  <si>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</si>
  <si>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</si>
  <si>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</si>
  <si>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</si>
  <si>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</si>
  <si>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</si>
  <si>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</si>
  <si>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</si>
  <si>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</si>
  <si>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</si>
  <si>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</si>
  <si>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</si>
  <si>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</si>
  <si>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</si>
  <si>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</si>
  <si>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</si>
  <si>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</si>
  <si>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</si>
  <si>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</si>
  <si>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</si>
  <si>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</si>
  <si>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</si>
  <si>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</si>
  <si>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</si>
  <si>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</si>
  <si>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</si>
  <si>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</si>
  <si>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</si>
  <si>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</si>
  <si>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</si>
  <si>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</si>
  <si>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</si>
  <si>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</si>
  <si>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</si>
  <si>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</si>
  <si>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</si>
  <si>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</si>
  <si>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</si>
  <si>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</si>
  <si>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</si>
  <si>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</si>
  <si>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</si>
  <si>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</si>
  <si>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</si>
  <si>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</si>
  <si>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</si>
  <si>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</si>
  <si>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</si>
  <si>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</si>
  <si>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</si>
  <si>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</si>
  <si>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</si>
  <si>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</si>
  <si>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</si>
  <si>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</si>
  <si>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</si>
  <si>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</si>
  <si>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</si>
  <si>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</si>
  <si>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</si>
  <si>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</si>
  <si>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</si>
  <si>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</si>
  <si>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</si>
  <si>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</si>
  <si>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</si>
  <si>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</si>
  <si>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</si>
  <si>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</si>
  <si>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</si>
  <si>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</si>
  <si>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</si>
  <si>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</si>
  <si>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</si>
  <si>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</si>
  <si>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</si>
  <si>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</si>
  <si>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</si>
  <si>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</si>
  <si>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</si>
  <si>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</si>
  <si>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</si>
  <si>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</si>
  <si>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</si>
  <si>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</si>
  <si>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</si>
  <si>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</si>
  <si>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</si>
  <si>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</si>
  <si>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</si>
  <si>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</si>
  <si>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</si>
  <si>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</si>
  <si>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</si>
  <si>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</si>
  <si>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</si>
  <si>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</si>
  <si>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</si>
  <si>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</si>
  <si>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</si>
  <si>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</si>
  <si>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</si>
  <si>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</si>
  <si>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</si>
  <si>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</si>
  <si>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</si>
  <si>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</si>
  <si>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</si>
  <si>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</si>
  <si>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</si>
  <si>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</si>
  <si>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</si>
  <si>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</si>
  <si>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</si>
  <si>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</si>
  <si>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</si>
  <si>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</si>
  <si>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</si>
  <si>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</si>
  <si>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</si>
  <si>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</si>
  <si>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</si>
  <si>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</si>
  <si>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</si>
  <si>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</si>
  <si>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</si>
  <si>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</si>
  <si>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</si>
  <si>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</si>
  <si>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</si>
  <si>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</si>
  <si>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</si>
  <si>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</si>
  <si>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</si>
  <si>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</si>
  <si>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</si>
  <si>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</si>
  <si>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</si>
  <si>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</si>
  <si>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</si>
  <si>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</si>
  <si>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</si>
  <si>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</si>
  <si>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</si>
  <si>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</si>
  <si>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</si>
  <si>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</si>
  <si>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</si>
  <si>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</si>
  <si>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</si>
  <si>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</si>
  <si>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</si>
  <si>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</si>
  <si>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</si>
  <si>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</si>
  <si>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</si>
  <si>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</si>
  <si>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</si>
  <si>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</si>
  <si>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</si>
  <si>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</si>
  <si>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</si>
  <si>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</si>
  <si>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</si>
  <si>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</si>
  <si>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</si>
  <si>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</si>
  <si>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</si>
  <si>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</si>
  <si>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</si>
  <si>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</si>
  <si>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</si>
  <si>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</si>
  <si>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</si>
  <si>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</si>
  <si>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</si>
  <si>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</si>
  <si>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</si>
  <si>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</si>
  <si>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</si>
  <si>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</si>
  <si>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</si>
  <si>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</si>
  <si>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</si>
  <si>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</si>
  <si>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</si>
  <si>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</si>
  <si>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</si>
  <si>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</si>
  <si>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</si>
  <si>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</si>
  <si>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</si>
  <si>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</si>
  <si>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</si>
  <si>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</si>
  <si>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</si>
  <si>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</si>
  <si>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</si>
  <si>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</si>
  <si>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</si>
  <si>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</si>
  <si>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</si>
  <si>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</si>
  <si>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</si>
  <si>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</si>
  <si>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</si>
  <si>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</si>
  <si>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</si>
  <si>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</si>
  <si>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</si>
  <si>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</si>
  <si>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M Souheil DRAOUI</t>
  </si>
  <si>
    <t>Directeur KSOURI MOEZ</t>
  </si>
  <si>
    <t>Absence de la séparation des flux des produits et des déchets.</t>
  </si>
  <si>
    <t>Veuillez afficher les horaires de sortie déchets.</t>
  </si>
  <si>
    <t>Premier audit.</t>
  </si>
  <si>
    <t>L'autocontrôle du nettoyage n'était pas quotidien.</t>
  </si>
  <si>
    <t>Absence de stockage.</t>
  </si>
  <si>
    <t>Assurer l'enregistrement quotidien des autocontrôles du nettoyage.</t>
  </si>
  <si>
    <t>Assurer l'enregistrement journalier des autocontrôles du nettoyage.</t>
  </si>
  <si>
    <t>Assurer l'enregistrement quotidien des températures de la chaine du froid.</t>
  </si>
  <si>
    <t>Manque d'enregistrement et du suivi des températures de la chaine du froid (voir photo).</t>
  </si>
  <si>
    <t>Présence de tout un lot (24 pièces) du produit "Get UP TOM" dont la DLC était le 06/07/19.
Nous rappelons que la date limite de retrait est de DLC-7.</t>
  </si>
  <si>
    <t>Respecter les dates limites de retrait.</t>
  </si>
  <si>
    <t>Présence d'un pot de chamia "PAPILLON" endommagé.</t>
  </si>
  <si>
    <t>Renforcer le triage.</t>
  </si>
  <si>
    <t>Les étagères de farine, sucre, thé, pâte et semoule n'étaient pas propre le jour de l'audit.</t>
  </si>
  <si>
    <t>Renforcer le nettoyage.</t>
  </si>
  <si>
    <t>Renforcer le contrôle des DLC.</t>
  </si>
  <si>
    <t>Le suivi et l'enregistrement des températures de la chaine du froid n'étaient réalisés quotidiennement.</t>
  </si>
  <si>
    <t>Assurer l'enregistrement journalier des températures de la chaine du froid.</t>
  </si>
  <si>
    <t>Armoires froides</t>
  </si>
  <si>
    <t>Absence du thermomètre à sonde. Utilisation du thermomètre de la réception.</t>
  </si>
  <si>
    <t>Fournir un thermomètre pour chaque rayon.</t>
  </si>
  <si>
    <t>Renforcer le contrôle de l'étiquetage et avertir les fournisseur sur cet écart.</t>
  </si>
  <si>
    <t>L'armoire pharmacie n'était pas bien approvisionnée.</t>
  </si>
  <si>
    <t>Approvisionner l'armoire avec les produits nécessaires.</t>
  </si>
  <si>
    <t>Absence de la feuille de la procédure de destruction des produits.</t>
  </si>
  <si>
    <t>Absence de la procédure de nettoyage et de son autocontrôle.</t>
  </si>
  <si>
    <t>Absence du savon liquide et du papier essuie mains dans les sanitaires hommes et femmes.</t>
  </si>
  <si>
    <t>Fournir du savon liquide et du papier.</t>
  </si>
  <si>
    <t>Renforcer l'étanchéité de la porte de la réception.</t>
  </si>
  <si>
    <t>Le taux d'hygromètrie était de 77% &gt; 65%.</t>
  </si>
  <si>
    <t>Renforcer l'aération.</t>
  </si>
  <si>
    <t>Absence de source d'aération.</t>
  </si>
  <si>
    <t>Veuillez installer un système d'aération.</t>
  </si>
  <si>
    <t>Présence de givre au niveau du congélateur horizontal des glaces.</t>
  </si>
  <si>
    <t>Procéder au dégivrage.</t>
  </si>
  <si>
    <t>Absence de distributeur papier au niveau des sanitaires hommes et femmes.</t>
  </si>
  <si>
    <t>Veuillez installez des distributeur papier essuie mains dans les sanitaires.</t>
  </si>
  <si>
    <t>La poubelle de la salle de pause est à ouverture manuelle.</t>
  </si>
  <si>
    <t>Fournir une poubelle à pédale.</t>
  </si>
  <si>
    <t>Veuillez remettre le cache moteur à sa place et remplacer les vitres endommagés.</t>
  </si>
  <si>
    <t>Présence d'une tablette de chocolat "Maestro Club" dont la DLC était dépassée depuis le 15/05/19.</t>
  </si>
  <si>
    <t>MENZEL TEMIM</t>
  </si>
  <si>
    <t>Présence de 3 préparations alimentaires "Mozza Fino" dont l'étiquetage fournisseur était absent.
Présence de 2 mini salami dont les mentions légales (DF, DLC, N°Lot) étaient absents.</t>
  </si>
  <si>
    <t>Télécharger la feuille et la classer</t>
  </si>
  <si>
    <t>M. Ksouri Moez</t>
  </si>
  <si>
    <t>Un cache moteur était démonté au niveau du meuble froid d'exposition des fromages râpés.
Présence de 2 vitres endommagées au niveau des meubles froids d'exposition des yaourts.</t>
  </si>
  <si>
    <t>La porte de la réception manquait d'étanchéité</t>
  </si>
  <si>
    <t>M Dhia Mechlaoui</t>
  </si>
  <si>
    <t>Directeur magasin (M Moez Ksouri) et gestionnaire de stock (M Saber Achour)</t>
  </si>
  <si>
    <t>Absence d'une chambre froide pour le stockage.</t>
  </si>
  <si>
    <t>Le contrôle et le triage des paquets de framboise est à renforcé.</t>
  </si>
  <si>
    <t>Absence d'exposition.</t>
  </si>
  <si>
    <t>L'opérateur ne prend pas les mesures de température à cœur au niveau du meuble d'exposition.</t>
  </si>
  <si>
    <t>Enregistrer les températures à cœur.</t>
  </si>
  <si>
    <t xml:space="preserve">Absence de distributeur papier au niveau des sanitaires.
</t>
  </si>
  <si>
    <t>Le local est dédié uniquement pour les déchets.</t>
  </si>
  <si>
    <t>L'étanchéité de la porte de réception est manquante.</t>
  </si>
  <si>
    <t>Renforcer l'étanchéité.</t>
  </si>
  <si>
    <t>Installer des distributeurs papier au niveau des sanitaires.</t>
  </si>
  <si>
    <t>Corrects.</t>
  </si>
  <si>
    <t xml:space="preserve">La poubelle de la salle de pause est à ouverture manuelle.
</t>
  </si>
  <si>
    <t>Fournir une poubelle à commande non manuelle.</t>
  </si>
  <si>
    <t>Utilisation de la poubelle de la salle de pause pour le local poubelle.</t>
  </si>
  <si>
    <t>Fournir une grande benne.</t>
  </si>
  <si>
    <t>Fixer le porte appât.</t>
  </si>
  <si>
    <t>Le porte appât installé devant les vestiaires des hommes était non fixé.</t>
  </si>
  <si>
    <t xml:space="preserve">PLS: le double vitrage de deux meubles froids étaient endommagé.
</t>
  </si>
  <si>
    <t>Réparer les vitres.</t>
  </si>
  <si>
    <t>Corrects.
Meuble yaourts:
T° affichée: 4°C
T° mésurée: 2,2°C</t>
  </si>
  <si>
    <t>L'installation d'un distributeur papier est à prévoir.</t>
  </si>
  <si>
    <t>Développement de moisissures dans un paquet de framboise "San Lucar".</t>
  </si>
  <si>
    <t>Utilisation du thermomètre de la réception. (remarque récurrente).</t>
  </si>
  <si>
    <t>Fournir un thermomètre propre au rayon PLS.</t>
  </si>
  <si>
    <t>Présence d'un moto d'un employé dans le local poubelle.</t>
  </si>
  <si>
    <t>Propre.</t>
  </si>
  <si>
    <t>Présence de Bétadine, Cotton, et bandages uniquement.
L'achat de l'eau oxygéné (PEROX) est à prévoir.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</si>
</sst>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8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165" fontId="35" fillId="0" borderId="1" xfId="0" applyNumberFormat="1" applyFont="1" applyBorder="1" applyAlignment="1" applyProtection="1">
      <alignment horizontal="left" wrapText="1"/>
      <protection locked="0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14" fontId="31" fillId="12" borderId="6" xfId="0" applyNumberFormat="1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49" fontId="7" fillId="13" borderId="6" xfId="0" applyNumberFormat="1" applyFont="1" applyFill="1" applyBorder="1" applyAlignment="1">
      <alignment horizontal="center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0.9375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00995824"/>
        <c:axId val="-1500991472"/>
      </c:barChart>
      <c:catAx>
        <c:axId val="-150099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00991472"/>
        <c:crosses val="autoZero"/>
        <c:auto val="1"/>
        <c:lblAlgn val="ctr"/>
        <c:lblOffset val="100"/>
        <c:noMultiLvlLbl val="0"/>
      </c:catAx>
      <c:valAx>
        <c:axId val="-1500991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00995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6744320"/>
        <c:axId val="-1376731264"/>
      </c:barChart>
      <c:catAx>
        <c:axId val="-137674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6731264"/>
        <c:crosses val="autoZero"/>
        <c:auto val="1"/>
        <c:lblAlgn val="ctr"/>
        <c:lblOffset val="100"/>
        <c:noMultiLvlLbl val="0"/>
      </c:catAx>
      <c:valAx>
        <c:axId val="-1376731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6744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0.52500000000000002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5768848"/>
        <c:axId val="-1375766672"/>
      </c:barChart>
      <c:catAx>
        <c:axId val="-1375768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5766672"/>
        <c:crosses val="autoZero"/>
        <c:auto val="1"/>
        <c:lblAlgn val="ctr"/>
        <c:lblOffset val="100"/>
        <c:noMultiLvlLbl val="0"/>
      </c:catAx>
      <c:valAx>
        <c:axId val="-1375766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576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0.91428571428571426</c:v>
                </c:pt>
                <c:pt idx="1">
                  <c:v>0.85135135135135132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5779728"/>
        <c:axId val="-1375769936"/>
      </c:barChart>
      <c:catAx>
        <c:axId val="-1375779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5769936"/>
        <c:crosses val="autoZero"/>
        <c:auto val="1"/>
        <c:lblAlgn val="ctr"/>
        <c:lblOffset val="100"/>
        <c:noMultiLvlLbl val="0"/>
      </c:catAx>
      <c:valAx>
        <c:axId val="-1375769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5779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0.9285714285714286</c:v>
                </c:pt>
                <c:pt idx="1">
                  <c:v>0.94117647058823528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5774288"/>
        <c:axId val="-1375773744"/>
      </c:barChart>
      <c:catAx>
        <c:axId val="-137577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5773744"/>
        <c:crosses val="autoZero"/>
        <c:auto val="1"/>
        <c:lblAlgn val="ctr"/>
        <c:lblOffset val="100"/>
        <c:noMultiLvlLbl val="0"/>
      </c:catAx>
      <c:valAx>
        <c:axId val="-1375773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5774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0.7142857142857143</c:v>
                </c:pt>
                <c:pt idx="1">
                  <c:v>0.8125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5780272"/>
        <c:axId val="-1375779184"/>
      </c:barChart>
      <c:catAx>
        <c:axId val="-137578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5779184"/>
        <c:crosses val="autoZero"/>
        <c:auto val="1"/>
        <c:lblAlgn val="ctr"/>
        <c:lblOffset val="100"/>
        <c:noMultiLvlLbl val="0"/>
      </c:catAx>
      <c:valAx>
        <c:axId val="-1375779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5780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0.74444444444444446</c:v>
                </c:pt>
                <c:pt idx="1">
                  <c:v>0.83720930232558144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5765040"/>
        <c:axId val="-1375776464"/>
      </c:barChart>
      <c:catAx>
        <c:axId val="-1375765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5776464"/>
        <c:crosses val="autoZero"/>
        <c:auto val="1"/>
        <c:lblAlgn val="ctr"/>
        <c:lblOffset val="100"/>
        <c:noMultiLvlLbl val="0"/>
      </c:catAx>
      <c:valAx>
        <c:axId val="-1375776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5765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0.83644859813084116</c:v>
                </c:pt>
                <c:pt idx="1">
                  <c:v>0.9241071428571429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5771024"/>
        <c:axId val="-1375775920"/>
      </c:barChart>
      <c:catAx>
        <c:axId val="-1375771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5775920"/>
        <c:crosses val="autoZero"/>
        <c:auto val="1"/>
        <c:lblAlgn val="ctr"/>
        <c:lblOffset val="100"/>
        <c:noMultiLvlLbl val="0"/>
      </c:catAx>
      <c:valAx>
        <c:axId val="-1375775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5771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0.79044652128764281</c:v>
                </c:pt>
                <c:pt idx="1">
                  <c:v>0.88065822259136217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375772656"/>
        <c:axId val="-1375767760"/>
        <c:extLst xmlns:c16r2="http://schemas.microsoft.com/office/drawing/2015/06/chart"/>
      </c:barChart>
      <c:catAx>
        <c:axId val="-13757726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5767760"/>
        <c:crosses val="autoZero"/>
        <c:auto val="1"/>
        <c:lblAlgn val="ctr"/>
        <c:lblOffset val="100"/>
        <c:noMultiLvlLbl val="0"/>
      </c:catAx>
      <c:valAx>
        <c:axId val="-137576776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5772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</c:v>
                </c:pt>
                <c:pt idx="1">
                  <c:v>0.5625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374268832"/>
        <c:axId val="-1374271552"/>
        <c:extLst xmlns:c16r2="http://schemas.microsoft.com/office/drawing/2015/06/chart"/>
      </c:barChart>
      <c:catAx>
        <c:axId val="-13742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4271552"/>
        <c:crosses val="autoZero"/>
        <c:auto val="1"/>
        <c:lblAlgn val="ctr"/>
        <c:lblOffset val="100"/>
        <c:noMultiLvlLbl val="0"/>
      </c:catAx>
      <c:valAx>
        <c:axId val="-1374271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4268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01005616"/>
        <c:axId val="-1501000720"/>
      </c:barChart>
      <c:catAx>
        <c:axId val="-1501005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01000720"/>
        <c:crosses val="autoZero"/>
        <c:auto val="1"/>
        <c:lblAlgn val="ctr"/>
        <c:lblOffset val="100"/>
        <c:noMultiLvlLbl val="0"/>
      </c:catAx>
      <c:valAx>
        <c:axId val="-1501000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01005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01006160"/>
        <c:axId val="-1501759104"/>
      </c:barChart>
      <c:catAx>
        <c:axId val="-150100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01759104"/>
        <c:crosses val="autoZero"/>
        <c:auto val="1"/>
        <c:lblAlgn val="ctr"/>
        <c:lblOffset val="100"/>
        <c:noMultiLvlLbl val="0"/>
      </c:catAx>
      <c:valAx>
        <c:axId val="-1501759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01006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6738336"/>
        <c:axId val="-1376739424"/>
      </c:barChart>
      <c:catAx>
        <c:axId val="-13767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6739424"/>
        <c:crosses val="autoZero"/>
        <c:auto val="1"/>
        <c:lblAlgn val="ctr"/>
        <c:lblOffset val="100"/>
        <c:noMultiLvlLbl val="0"/>
      </c:catAx>
      <c:valAx>
        <c:axId val="-1376739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6738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6736704"/>
        <c:axId val="-1376735072"/>
      </c:barChart>
      <c:catAx>
        <c:axId val="-1376736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6735072"/>
        <c:crosses val="autoZero"/>
        <c:auto val="1"/>
        <c:lblAlgn val="ctr"/>
        <c:lblOffset val="100"/>
        <c:noMultiLvlLbl val="0"/>
      </c:catAx>
      <c:valAx>
        <c:axId val="-1376735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6736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6733984"/>
        <c:axId val="-1376740512"/>
      </c:barChart>
      <c:catAx>
        <c:axId val="-1376733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6740512"/>
        <c:crosses val="autoZero"/>
        <c:auto val="1"/>
        <c:lblAlgn val="ctr"/>
        <c:lblOffset val="100"/>
        <c:noMultiLvlLbl val="0"/>
      </c:catAx>
      <c:valAx>
        <c:axId val="-1376740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6733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6738880"/>
        <c:axId val="-1376741600"/>
      </c:barChart>
      <c:catAx>
        <c:axId val="-137673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6741600"/>
        <c:crosses val="autoZero"/>
        <c:auto val="1"/>
        <c:lblAlgn val="ctr"/>
        <c:lblOffset val="100"/>
        <c:noMultiLvlLbl val="0"/>
      </c:catAx>
      <c:valAx>
        <c:axId val="-1376741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6738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0.93333333333333335</c:v>
                </c:pt>
                <c:pt idx="1">
                  <c:v>0.95454545454545459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6729088"/>
        <c:axId val="-1376742144"/>
      </c:barChart>
      <c:catAx>
        <c:axId val="-1376729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6742144"/>
        <c:crosses val="autoZero"/>
        <c:auto val="1"/>
        <c:lblAlgn val="ctr"/>
        <c:lblOffset val="100"/>
        <c:noMultiLvlLbl val="0"/>
      </c:catAx>
      <c:valAx>
        <c:axId val="-1376742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6729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6732896"/>
        <c:axId val="-1376743232"/>
      </c:barChart>
      <c:catAx>
        <c:axId val="-137673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6743232"/>
        <c:crosses val="autoZero"/>
        <c:auto val="1"/>
        <c:lblAlgn val="ctr"/>
        <c:lblOffset val="100"/>
        <c:noMultiLvlLbl val="0"/>
      </c:catAx>
      <c:valAx>
        <c:axId val="-1376743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6732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28" zoomScaleSheetLayoutView="100" workbookViewId="0">
      <selection activeCell="B35" sqref="B35:C35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5" t="s">
        <v>474</v>
      </c>
      <c r="B18" s="345"/>
      <c r="C18" s="345"/>
      <c r="D18" s="346" t="s">
        <v>518</v>
      </c>
      <c r="E18" s="346"/>
      <c r="F18" s="346"/>
      <c r="G18" s="346"/>
      <c r="H18" s="346"/>
      <c r="I18" s="346"/>
      <c r="J18" s="346"/>
      <c r="K18" s="346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7" t="s">
        <v>277</v>
      </c>
      <c r="B21" s="347"/>
      <c r="C21" s="347"/>
      <c r="D21" s="347"/>
      <c r="E21" s="347"/>
      <c r="F21" s="347"/>
      <c r="G21" s="347"/>
      <c r="H21" s="347"/>
      <c r="I21" s="347"/>
      <c r="J21" s="347"/>
      <c r="K21" s="347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1" t="s">
        <v>279</v>
      </c>
      <c r="C23" s="341"/>
      <c r="D23" s="31"/>
      <c r="E23" s="31"/>
      <c r="F23" s="31"/>
      <c r="G23" s="31"/>
      <c r="H23" s="31"/>
      <c r="I23" s="31"/>
      <c r="J23" t="str">
        <f>D18</f>
        <v>MENZEL TEMIM</v>
      </c>
    </row>
    <row r="24" spans="1:11" ht="33" customHeight="1" x14ac:dyDescent="0.25">
      <c r="A24" s="277" t="s">
        <v>280</v>
      </c>
      <c r="B24" s="340">
        <f>AVERAGE('A1 Exploitation'!D730,'A1 Technique'!D199)</f>
        <v>0.79044652128764281</v>
      </c>
      <c r="C24" s="340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0">
        <f>AVERAGE('A2 Exploitation'!D730,'A2 Technique'!D199)</f>
        <v>0.88065822259136217</v>
      </c>
      <c r="C25" s="340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0" t="e">
        <f>AVERAGE('A3 Exploitation'!D730,'A3 Technique'!D199)</f>
        <v>#DIV/0!</v>
      </c>
      <c r="C26" s="340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0" t="e">
        <f>AVERAGE('A4 Exploitation'!D730,'A4 Technique'!D199)</f>
        <v>#DIV/0!</v>
      </c>
      <c r="C27" s="340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0"/>
      <c r="C28" s="340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0"/>
      <c r="C29" s="340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1" t="s">
        <v>286</v>
      </c>
      <c r="C33" s="341"/>
      <c r="D33" s="31"/>
      <c r="E33" s="31"/>
      <c r="F33" s="31"/>
      <c r="G33" s="31"/>
      <c r="H33" s="31"/>
      <c r="I33" s="31"/>
      <c r="J33" t="str">
        <f>D18</f>
        <v>MENZEL TEMIM</v>
      </c>
    </row>
    <row r="34" spans="1:10" ht="33" customHeight="1" x14ac:dyDescent="0.25">
      <c r="A34" s="277" t="s">
        <v>280</v>
      </c>
      <c r="B34" s="340">
        <f>'A1 Exploitation'!D730</f>
        <v>0.83644859813084116</v>
      </c>
      <c r="C34" s="340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0">
        <f>'A2 Exploitation'!D730</f>
        <v>0.9241071428571429</v>
      </c>
      <c r="C35" s="340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0" t="e">
        <f>'A3 Exploitation'!D730</f>
        <v>#DIV/0!</v>
      </c>
      <c r="C36" s="340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0" t="e">
        <f>'A4 Exploitation'!D730</f>
        <v>#DIV/0!</v>
      </c>
      <c r="C37" s="340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0"/>
      <c r="C38" s="340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0"/>
      <c r="C39" s="340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4" t="s">
        <v>287</v>
      </c>
      <c r="C42" s="344"/>
      <c r="D42" s="31"/>
      <c r="E42" s="31"/>
      <c r="F42" s="31"/>
      <c r="G42" s="31"/>
      <c r="H42" s="31"/>
      <c r="I42" s="31"/>
      <c r="J42" t="str">
        <f>D18</f>
        <v>MENZEL TEMIM</v>
      </c>
    </row>
    <row r="43" spans="1:10" ht="33" customHeight="1" x14ac:dyDescent="0.25">
      <c r="A43" s="277" t="s">
        <v>280</v>
      </c>
      <c r="B43" s="340" t="e">
        <f>AVERAGE('A1 Exploitation'!D728, 'A1 Technique'!D197)</f>
        <v>#DIV/0!</v>
      </c>
      <c r="C43" s="340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0">
        <f>AVERAGE('A2 Exploitation'!D728, 'A2 Technique'!D197)</f>
        <v>0.5625</v>
      </c>
      <c r="C44" s="340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0" t="e">
        <f>AVERAGE('A3 Exploitation'!D728, 'A3 Technique'!D197)</f>
        <v>#DIV/0!</v>
      </c>
      <c r="C45" s="340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0" t="e">
        <f>AVERAGE('A4 Exploitation'!D728, 'A4 Technique'!D197)</f>
        <v>#DIV/0!</v>
      </c>
      <c r="C46" s="340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0"/>
      <c r="C47" s="340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0"/>
      <c r="C48" s="340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1" t="s">
        <v>288</v>
      </c>
      <c r="C51" s="341"/>
      <c r="D51" s="31"/>
      <c r="E51" s="31"/>
      <c r="F51" s="31"/>
      <c r="G51" s="31"/>
      <c r="H51" s="31"/>
      <c r="I51" s="31"/>
      <c r="J51" t="str">
        <f>D18</f>
        <v>MENZEL TEMIM</v>
      </c>
    </row>
    <row r="52" spans="1:10" ht="33" customHeight="1" x14ac:dyDescent="0.25">
      <c r="A52" s="277" t="s">
        <v>280</v>
      </c>
      <c r="B52" s="343">
        <f>'A1 Exploitation'!D48</f>
        <v>0.9375</v>
      </c>
      <c r="C52" s="343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3">
        <f>'A2 Exploitation'!D48</f>
        <v>1</v>
      </c>
      <c r="C53" s="343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3" t="e">
        <f>'A3 Exploitation'!D48</f>
        <v>#DIV/0!</v>
      </c>
      <c r="C54" s="343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3" t="e">
        <f>'A4 Exploitation'!D48</f>
        <v>#DIV/0!</v>
      </c>
      <c r="C55" s="343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3"/>
      <c r="C56" s="343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3"/>
      <c r="C57" s="343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1" t="s">
        <v>289</v>
      </c>
      <c r="C60" s="341"/>
      <c r="D60" s="31"/>
      <c r="E60" s="31"/>
      <c r="F60" s="31"/>
      <c r="G60" s="31"/>
      <c r="H60" s="31"/>
      <c r="I60" s="31"/>
      <c r="J60" t="str">
        <f>D18</f>
        <v>MENZEL TEMIM</v>
      </c>
    </row>
    <row r="61" spans="1:10" ht="33" customHeight="1" x14ac:dyDescent="0.25">
      <c r="A61" s="277" t="s">
        <v>280</v>
      </c>
      <c r="B61" s="340" t="e">
        <f>'A1 Exploitation'!D131</f>
        <v>#DIV/0!</v>
      </c>
      <c r="C61" s="340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0" t="e">
        <f>'A2 Exploitation'!D131</f>
        <v>#DIV/0!</v>
      </c>
      <c r="C62" s="340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0" t="e">
        <f>'A3 Exploitation'!D131</f>
        <v>#DIV/0!</v>
      </c>
      <c r="C63" s="340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0" t="e">
        <f>'A4 Exploitation'!D131</f>
        <v>#DIV/0!</v>
      </c>
      <c r="C64" s="340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0"/>
      <c r="C65" s="340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0"/>
      <c r="C66" s="340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1" t="s">
        <v>464</v>
      </c>
      <c r="C69" s="341"/>
      <c r="D69" s="31"/>
      <c r="E69" s="31"/>
      <c r="F69" s="31"/>
      <c r="G69" s="31"/>
      <c r="H69" s="31"/>
      <c r="I69" s="31"/>
      <c r="J69" t="str">
        <f>D18</f>
        <v>MENZEL TEMIM</v>
      </c>
    </row>
    <row r="70" spans="1:10" ht="33" customHeight="1" x14ac:dyDescent="0.25">
      <c r="A70" s="277" t="s">
        <v>280</v>
      </c>
      <c r="B70" s="340" t="e">
        <f>'A1 Exploitation'!D187</f>
        <v>#DIV/0!</v>
      </c>
      <c r="C70" s="340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0" t="e">
        <f>'A2 Exploitation'!D187</f>
        <v>#DIV/0!</v>
      </c>
      <c r="C71" s="340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0" t="e">
        <f>'A3 Exploitation'!D187</f>
        <v>#DIV/0!</v>
      </c>
      <c r="C72" s="340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0" t="e">
        <f>'A4 Exploitation'!D187</f>
        <v>#DIV/0!</v>
      </c>
      <c r="C73" s="340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0"/>
      <c r="C74" s="340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0"/>
      <c r="C75" s="340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1" t="s">
        <v>465</v>
      </c>
      <c r="C78" s="341"/>
      <c r="D78" s="31"/>
      <c r="E78" s="31"/>
      <c r="F78" s="31"/>
      <c r="G78" s="31"/>
      <c r="H78" s="31"/>
      <c r="I78" s="31"/>
      <c r="J78" t="str">
        <f>D18</f>
        <v>MENZEL TEMIM</v>
      </c>
    </row>
    <row r="79" spans="1:10" ht="33" customHeight="1" x14ac:dyDescent="0.25">
      <c r="A79" s="277" t="s">
        <v>280</v>
      </c>
      <c r="B79" s="340" t="e">
        <f>'A1 Exploitation'!D249</f>
        <v>#DIV/0!</v>
      </c>
      <c r="C79" s="340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0" t="e">
        <f>'A2 Exploitation'!D249</f>
        <v>#DIV/0!</v>
      </c>
      <c r="C80" s="340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0" t="e">
        <f>'A3 Exploitation'!D249</f>
        <v>#DIV/0!</v>
      </c>
      <c r="C81" s="340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0" t="e">
        <f>'A4 Exploitation'!D249</f>
        <v>#DIV/0!</v>
      </c>
      <c r="C82" s="340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0"/>
      <c r="C83" s="340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0"/>
      <c r="C84" s="340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1" t="s">
        <v>466</v>
      </c>
      <c r="C87" s="341"/>
      <c r="D87" s="31"/>
      <c r="E87" s="31"/>
      <c r="F87" s="31"/>
      <c r="G87" s="31"/>
      <c r="H87" s="31"/>
      <c r="I87" s="31"/>
      <c r="J87" t="str">
        <f>D18</f>
        <v>MENZEL TEMIM</v>
      </c>
    </row>
    <row r="88" spans="1:10" ht="33" customHeight="1" x14ac:dyDescent="0.25">
      <c r="A88" s="277" t="s">
        <v>280</v>
      </c>
      <c r="B88" s="340" t="e">
        <f>'A1 Exploitation'!D304</f>
        <v>#DIV/0!</v>
      </c>
      <c r="C88" s="340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0" t="e">
        <f>'A2 Exploitation'!D304</f>
        <v>#DIV/0!</v>
      </c>
      <c r="C89" s="340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0" t="e">
        <f>'A3 Exploitation'!D304</f>
        <v>#DIV/0!</v>
      </c>
      <c r="C90" s="340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0" t="e">
        <f>'A4 Exploitation'!D304</f>
        <v>#DIV/0!</v>
      </c>
      <c r="C91" s="340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0"/>
      <c r="C92" s="340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0"/>
      <c r="C93" s="340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1" t="s">
        <v>467</v>
      </c>
      <c r="C96" s="341"/>
      <c r="D96" s="31"/>
      <c r="E96" s="31"/>
      <c r="F96" s="31"/>
      <c r="G96" s="31"/>
      <c r="H96" s="31"/>
      <c r="I96" s="31"/>
      <c r="J96" t="str">
        <f>D18</f>
        <v>MENZEL TEMIM</v>
      </c>
    </row>
    <row r="97" spans="1:10" ht="33" customHeight="1" x14ac:dyDescent="0.25">
      <c r="A97" s="277" t="s">
        <v>280</v>
      </c>
      <c r="B97" s="340" t="e">
        <f>'A1 Exploitation'!D371</f>
        <v>#DIV/0!</v>
      </c>
      <c r="C97" s="340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0" t="e">
        <f>'A2 Exploitation'!D371</f>
        <v>#DIV/0!</v>
      </c>
      <c r="C98" s="340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0" t="e">
        <f>'A3 Exploitation'!D371</f>
        <v>#DIV/0!</v>
      </c>
      <c r="C99" s="340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0" t="e">
        <f>'A4 Exploitation'!D371</f>
        <v>#DIV/0!</v>
      </c>
      <c r="C100" s="340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0"/>
      <c r="C101" s="340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0"/>
      <c r="C102" s="340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1" t="s">
        <v>468</v>
      </c>
      <c r="C105" s="341"/>
      <c r="D105" s="31"/>
      <c r="E105" s="31"/>
      <c r="F105" s="31"/>
      <c r="G105" s="31"/>
      <c r="H105" s="31"/>
      <c r="I105" s="31"/>
      <c r="J105" t="str">
        <f>D18</f>
        <v>MENZEL TEMIM</v>
      </c>
    </row>
    <row r="106" spans="1:10" ht="33" customHeight="1" x14ac:dyDescent="0.25">
      <c r="A106" s="277" t="s">
        <v>280</v>
      </c>
      <c r="B106" s="340" t="e">
        <f>'A1 Exploitation'!D429</f>
        <v>#DIV/0!</v>
      </c>
      <c r="C106" s="340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0" t="e">
        <f>'A2 Exploitation'!D429</f>
        <v>#DIV/0!</v>
      </c>
      <c r="C107" s="340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0" t="e">
        <f>'A3 Exploitation'!D429</f>
        <v>#DIV/0!</v>
      </c>
      <c r="C108" s="340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0" t="e">
        <f>'A4 Exploitation'!D429</f>
        <v>#DIV/0!</v>
      </c>
      <c r="C109" s="340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0"/>
      <c r="C110" s="340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0"/>
      <c r="C111" s="340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1" t="s">
        <v>469</v>
      </c>
      <c r="C114" s="341"/>
      <c r="D114" s="31"/>
      <c r="E114" s="31"/>
      <c r="F114" s="31"/>
      <c r="G114" s="31"/>
      <c r="H114" s="31"/>
      <c r="I114" s="31"/>
      <c r="J114" t="str">
        <f>D18</f>
        <v>MENZEL TEMIM</v>
      </c>
    </row>
    <row r="115" spans="1:10" ht="33" customHeight="1" x14ac:dyDescent="0.25">
      <c r="A115" s="277" t="s">
        <v>280</v>
      </c>
      <c r="B115" s="340">
        <f>'A1 Exploitation'!D476</f>
        <v>0.93333333333333335</v>
      </c>
      <c r="C115" s="340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0">
        <f>'A2 Exploitation'!D476</f>
        <v>0.95454545454545459</v>
      </c>
      <c r="C116" s="340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0" t="e">
        <f>'A3 Exploitation'!D476</f>
        <v>#DIV/0!</v>
      </c>
      <c r="C117" s="340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0" t="e">
        <f>'A4 Exploitation'!D476</f>
        <v>#DIV/0!</v>
      </c>
      <c r="C118" s="340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0"/>
      <c r="C119" s="340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0"/>
      <c r="C120" s="340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1" t="s">
        <v>470</v>
      </c>
      <c r="C123" s="341"/>
      <c r="D123" s="31"/>
      <c r="E123" s="31"/>
      <c r="F123" s="31"/>
      <c r="G123" s="31"/>
      <c r="H123" s="31"/>
      <c r="I123" s="31"/>
      <c r="J123" t="str">
        <f>D18</f>
        <v>MENZEL TEMIM</v>
      </c>
    </row>
    <row r="124" spans="1:10" ht="33" customHeight="1" x14ac:dyDescent="0.25">
      <c r="A124" s="277" t="s">
        <v>280</v>
      </c>
      <c r="B124" s="340" t="e">
        <f>'A1 Exploitation'!D527</f>
        <v>#DIV/0!</v>
      </c>
      <c r="C124" s="340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0" t="e">
        <f>'A2 Exploitation'!D527</f>
        <v>#DIV/0!</v>
      </c>
      <c r="C125" s="340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0" t="e">
        <f>'A3 Exploitation'!D527</f>
        <v>#DIV/0!</v>
      </c>
      <c r="C126" s="340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0" t="e">
        <f>'A4 Exploitation'!D527</f>
        <v>#DIV/0!</v>
      </c>
      <c r="C127" s="340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0"/>
      <c r="C128" s="340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0"/>
      <c r="C129" s="340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1" t="s">
        <v>471</v>
      </c>
      <c r="C132" s="341"/>
      <c r="D132" s="31"/>
      <c r="E132" s="31"/>
      <c r="F132" s="31"/>
      <c r="G132" s="31"/>
      <c r="H132" s="31"/>
      <c r="I132" s="31"/>
      <c r="J132" t="str">
        <f>D18</f>
        <v>MENZEL TEMIM</v>
      </c>
    </row>
    <row r="133" spans="1:10" ht="33" customHeight="1" x14ac:dyDescent="0.25">
      <c r="A133" s="277" t="s">
        <v>280</v>
      </c>
      <c r="B133" s="340" t="e">
        <f>'A1 Exploitation'!D570</f>
        <v>#DIV/0!</v>
      </c>
      <c r="C133" s="340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0" t="e">
        <f>'A2 Exploitation'!D570</f>
        <v>#DIV/0!</v>
      </c>
      <c r="C134" s="340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0" t="e">
        <f>'A3 Exploitation'!D570</f>
        <v>#DIV/0!</v>
      </c>
      <c r="C135" s="340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0" t="e">
        <f>'A4 Exploitation'!D570</f>
        <v>#DIV/0!</v>
      </c>
      <c r="C136" s="340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0"/>
      <c r="C137" s="340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0"/>
      <c r="C138" s="340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1" t="s">
        <v>290</v>
      </c>
      <c r="C141" s="341"/>
      <c r="D141" s="31"/>
      <c r="E141" s="31"/>
      <c r="F141" s="31"/>
      <c r="G141" s="31"/>
      <c r="H141" s="31"/>
      <c r="I141" s="31"/>
      <c r="J141" t="str">
        <f>D18</f>
        <v>MENZEL TEMIM</v>
      </c>
    </row>
    <row r="142" spans="1:10" ht="33" customHeight="1" x14ac:dyDescent="0.25">
      <c r="A142" s="277" t="s">
        <v>280</v>
      </c>
      <c r="B142" s="340">
        <f>'A1 Exploitation'!D610</f>
        <v>0.52500000000000002</v>
      </c>
      <c r="C142" s="340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0">
        <f>'A2 Exploitation'!D610</f>
        <v>1</v>
      </c>
      <c r="C143" s="340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0" t="e">
        <f>'A3 Exploitation'!D610</f>
        <v>#DIV/0!</v>
      </c>
      <c r="C144" s="340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0" t="e">
        <f>'A4 Exploitation'!D610</f>
        <v>#DIV/0!</v>
      </c>
      <c r="C145" s="340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0"/>
      <c r="C146" s="340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0"/>
      <c r="C147" s="340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1" t="s">
        <v>291</v>
      </c>
      <c r="C150" s="341"/>
      <c r="D150" s="31"/>
      <c r="E150" s="31"/>
      <c r="F150" s="31"/>
      <c r="G150" s="31"/>
      <c r="H150" s="31"/>
      <c r="I150" s="31"/>
      <c r="J150" t="str">
        <f>D18</f>
        <v>MENZEL TEMIM</v>
      </c>
    </row>
    <row r="151" spans="1:10" ht="33" customHeight="1" x14ac:dyDescent="0.25">
      <c r="A151" s="277" t="s">
        <v>280</v>
      </c>
      <c r="B151" s="340">
        <f>'A1 Exploitation'!D673</f>
        <v>0.91428571428571426</v>
      </c>
      <c r="C151" s="340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0">
        <f>'A2 Exploitation'!D673</f>
        <v>0.85135135135135132</v>
      </c>
      <c r="C152" s="340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0" t="e">
        <f>'A3 Exploitation'!D673</f>
        <v>#DIV/0!</v>
      </c>
      <c r="C153" s="340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0" t="e">
        <f>'A4 Exploitation'!D673</f>
        <v>#DIV/0!</v>
      </c>
      <c r="C154" s="340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0"/>
      <c r="C155" s="340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0"/>
      <c r="C156" s="340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2"/>
      <c r="C159" s="342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1" t="s">
        <v>472</v>
      </c>
      <c r="C160" s="341"/>
      <c r="D160" s="31"/>
      <c r="E160" s="31"/>
      <c r="F160" s="31"/>
      <c r="G160" s="31"/>
      <c r="H160" s="31"/>
      <c r="I160" s="31"/>
      <c r="J160" t="str">
        <f>D18</f>
        <v>MENZEL TEMIM</v>
      </c>
    </row>
    <row r="161" spans="1:10" ht="33" customHeight="1" x14ac:dyDescent="0.25">
      <c r="A161" s="277" t="s">
        <v>280</v>
      </c>
      <c r="B161" s="340">
        <f>'A1 Exploitation'!D702</f>
        <v>0.9285714285714286</v>
      </c>
      <c r="C161" s="340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0">
        <f>'A2 Exploitation'!D702</f>
        <v>0.94117647058823528</v>
      </c>
      <c r="C162" s="340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0" t="e">
        <f>'A3 Exploitation'!D702</f>
        <v>#DIV/0!</v>
      </c>
      <c r="C163" s="340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0" t="e">
        <f>'A4 Exploitation'!D702</f>
        <v>#DIV/0!</v>
      </c>
      <c r="C164" s="340"/>
    </row>
    <row r="165" spans="1:10" ht="33" customHeight="1" x14ac:dyDescent="0.25">
      <c r="A165" s="276" t="s">
        <v>284</v>
      </c>
      <c r="B165" s="340"/>
      <c r="C165" s="340"/>
    </row>
    <row r="166" spans="1:10" ht="18" x14ac:dyDescent="0.25">
      <c r="A166" s="276" t="s">
        <v>285</v>
      </c>
      <c r="B166" s="340"/>
      <c r="C166" s="340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1" t="s">
        <v>473</v>
      </c>
      <c r="C169" s="341"/>
      <c r="J169" t="str">
        <f>D18</f>
        <v>MENZEL TEMIM</v>
      </c>
    </row>
    <row r="170" spans="1:10" ht="33" customHeight="1" x14ac:dyDescent="0.25">
      <c r="A170" s="277" t="s">
        <v>280</v>
      </c>
      <c r="B170" s="340">
        <f>'A1 Exploitation'!D726</f>
        <v>0.7142857142857143</v>
      </c>
      <c r="C170" s="340"/>
    </row>
    <row r="171" spans="1:10" ht="33" customHeight="1" x14ac:dyDescent="0.25">
      <c r="A171" s="276" t="s">
        <v>281</v>
      </c>
      <c r="B171" s="340">
        <f>'A2 Exploitation'!D726</f>
        <v>0.8125</v>
      </c>
      <c r="C171" s="340"/>
    </row>
    <row r="172" spans="1:10" ht="33" customHeight="1" x14ac:dyDescent="0.25">
      <c r="A172" s="277" t="s">
        <v>282</v>
      </c>
      <c r="B172" s="340" t="e">
        <f>'A3 Exploitation'!D726</f>
        <v>#DIV/0!</v>
      </c>
      <c r="C172" s="340"/>
    </row>
    <row r="173" spans="1:10" ht="33" customHeight="1" x14ac:dyDescent="0.25">
      <c r="A173" s="277" t="s">
        <v>283</v>
      </c>
      <c r="B173" s="340" t="e">
        <f>'A4 Exploitation'!D726</f>
        <v>#DIV/0!</v>
      </c>
      <c r="C173" s="340"/>
    </row>
    <row r="174" spans="1:10" ht="33" customHeight="1" x14ac:dyDescent="0.25">
      <c r="A174" s="276" t="s">
        <v>284</v>
      </c>
      <c r="B174" s="340"/>
      <c r="C174" s="340"/>
    </row>
    <row r="175" spans="1:10" ht="18" x14ac:dyDescent="0.25">
      <c r="A175" s="276" t="s">
        <v>285</v>
      </c>
      <c r="B175" s="340"/>
      <c r="C175" s="340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1" t="s">
        <v>292</v>
      </c>
      <c r="C178" s="341"/>
      <c r="J178" t="str">
        <f>D18</f>
        <v>MENZEL TEMIM</v>
      </c>
    </row>
    <row r="179" spans="1:10" ht="33" customHeight="1" x14ac:dyDescent="0.25">
      <c r="A179" s="277" t="s">
        <v>280</v>
      </c>
      <c r="B179" s="340">
        <f>'A1 Technique'!D199</f>
        <v>0.74444444444444446</v>
      </c>
      <c r="C179" s="340"/>
    </row>
    <row r="180" spans="1:10" ht="33" customHeight="1" x14ac:dyDescent="0.25">
      <c r="A180" s="276" t="s">
        <v>281</v>
      </c>
      <c r="B180" s="340">
        <f>'A2 Technique'!D199</f>
        <v>0.83720930232558144</v>
      </c>
      <c r="C180" s="340"/>
    </row>
    <row r="181" spans="1:10" ht="33" customHeight="1" x14ac:dyDescent="0.25">
      <c r="A181" s="277" t="s">
        <v>282</v>
      </c>
      <c r="B181" s="340" t="e">
        <f>'A3 Technique'!D199</f>
        <v>#DIV/0!</v>
      </c>
      <c r="C181" s="340"/>
    </row>
    <row r="182" spans="1:10" ht="33" customHeight="1" x14ac:dyDescent="0.25">
      <c r="A182" s="277" t="s">
        <v>283</v>
      </c>
      <c r="B182" s="340" t="e">
        <f>'A4 Technique'!D199</f>
        <v>#DIV/0!</v>
      </c>
      <c r="C182" s="340"/>
    </row>
    <row r="183" spans="1:10" ht="33" customHeight="1" x14ac:dyDescent="0.25">
      <c r="A183" s="276" t="s">
        <v>284</v>
      </c>
      <c r="B183" s="340"/>
      <c r="C183" s="340"/>
    </row>
    <row r="184" spans="1:10" ht="18" x14ac:dyDescent="0.25">
      <c r="A184" s="276" t="s">
        <v>285</v>
      </c>
      <c r="B184" s="340"/>
      <c r="C184" s="340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9" zoomScale="60" zoomScaleNormal="100" workbookViewId="0">
      <selection activeCell="B9" sqref="B9:F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MENZEL TEMIM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 t="s">
        <v>475</v>
      </c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 t="s">
        <v>476</v>
      </c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>
        <v>43651</v>
      </c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>
        <f>D730</f>
        <v>0.83644859813084116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43651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>
        <v>2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10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63" x14ac:dyDescent="0.4">
      <c r="A31" s="88" t="s">
        <v>322</v>
      </c>
      <c r="B31" s="89">
        <v>1</v>
      </c>
      <c r="C31" s="89"/>
      <c r="D31" s="90" t="s">
        <v>477</v>
      </c>
      <c r="E31" s="90" t="s">
        <v>478</v>
      </c>
      <c r="F31" s="90" t="s">
        <v>297</v>
      </c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 t="s">
        <v>479</v>
      </c>
      <c r="E40" s="91"/>
      <c r="F40" s="90"/>
      <c r="G40" s="83"/>
    </row>
    <row r="41" spans="1:7" ht="112.5" customHeight="1" x14ac:dyDescent="0.4">
      <c r="A41" s="88" t="s">
        <v>312</v>
      </c>
      <c r="B41" s="89">
        <v>1</v>
      </c>
      <c r="C41" s="89"/>
      <c r="D41" s="90" t="s">
        <v>480</v>
      </c>
      <c r="E41" s="90" t="s">
        <v>482</v>
      </c>
      <c r="F41" s="90" t="s">
        <v>297</v>
      </c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0.90909090909090906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0.9375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43651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43651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43651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43651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43651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43651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 t="s">
        <v>481</v>
      </c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90" t="s">
        <v>479</v>
      </c>
      <c r="E466" s="168"/>
      <c r="F466" s="90"/>
      <c r="G466" s="83"/>
    </row>
    <row r="467" spans="1:7" ht="105" x14ac:dyDescent="0.4">
      <c r="A467" s="128" t="s">
        <v>376</v>
      </c>
      <c r="B467" s="89">
        <v>1</v>
      </c>
      <c r="C467" s="99"/>
      <c r="D467" s="120" t="s">
        <v>480</v>
      </c>
      <c r="E467" s="90" t="s">
        <v>483</v>
      </c>
      <c r="F467" s="90" t="s">
        <v>297</v>
      </c>
      <c r="G467" s="83"/>
    </row>
    <row r="468" spans="1:7" ht="105" x14ac:dyDescent="0.4">
      <c r="A468" s="128" t="s">
        <v>317</v>
      </c>
      <c r="B468" s="89">
        <v>1</v>
      </c>
      <c r="C468" s="89"/>
      <c r="D468" s="90" t="s">
        <v>485</v>
      </c>
      <c r="E468" s="90" t="s">
        <v>484</v>
      </c>
      <c r="F468" s="90" t="s">
        <v>297</v>
      </c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28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0.93333333333333335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28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0.93333333333333335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43651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43651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43651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18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490</v>
      </c>
      <c r="E592" s="90" t="s">
        <v>491</v>
      </c>
      <c r="F592" s="90" t="s">
        <v>297</v>
      </c>
      <c r="G592" s="83"/>
    </row>
    <row r="593" spans="1:7" ht="66" customHeight="1" x14ac:dyDescent="0.45">
      <c r="A593" s="155" t="s">
        <v>7</v>
      </c>
      <c r="B593" s="89">
        <v>0</v>
      </c>
      <c r="C593" s="99">
        <f>IF(B593=0, -10, IF(B593=1, -5, "0"))</f>
        <v>-10</v>
      </c>
      <c r="D593" s="117" t="s">
        <v>517</v>
      </c>
      <c r="E593" s="90" t="s">
        <v>492</v>
      </c>
      <c r="F593" s="90" t="s">
        <v>297</v>
      </c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105" x14ac:dyDescent="0.4">
      <c r="A595" s="88" t="s">
        <v>186</v>
      </c>
      <c r="B595" s="89">
        <v>0</v>
      </c>
      <c r="C595" s="89"/>
      <c r="D595" s="205" t="s">
        <v>486</v>
      </c>
      <c r="E595" s="205" t="s">
        <v>487</v>
      </c>
      <c r="F595" s="90" t="s">
        <v>297</v>
      </c>
      <c r="G595" s="83"/>
    </row>
    <row r="596" spans="1:7" ht="42" x14ac:dyDescent="0.4">
      <c r="A596" s="265" t="s">
        <v>88</v>
      </c>
      <c r="B596" s="89">
        <v>1</v>
      </c>
      <c r="C596" s="116" t="str">
        <f>IF(B596=0, -5, "0")</f>
        <v>0</v>
      </c>
      <c r="D596" s="181" t="s">
        <v>488</v>
      </c>
      <c r="E596" s="181" t="s">
        <v>489</v>
      </c>
      <c r="F596" s="90" t="s">
        <v>297</v>
      </c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 t="s">
        <v>479</v>
      </c>
      <c r="E601" s="91"/>
      <c r="F601" s="90"/>
      <c r="G601" s="83"/>
    </row>
    <row r="602" spans="1:7" ht="105" x14ac:dyDescent="0.4">
      <c r="A602" s="106" t="s">
        <v>376</v>
      </c>
      <c r="B602" s="89">
        <v>1</v>
      </c>
      <c r="C602" s="89"/>
      <c r="D602" s="337" t="s">
        <v>480</v>
      </c>
      <c r="E602" s="338" t="s">
        <v>483</v>
      </c>
      <c r="F602" s="90" t="s">
        <v>297</v>
      </c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/>
      <c r="F605" s="90"/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3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>
        <f>D606/(COUNT(B592:C597,B599:C605)*2)</f>
        <v>0.13636363636363635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21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>
        <f>D609/(COUNT(B579:C587,B592:C605)*2)</f>
        <v>0.52500000000000002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43651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>
        <v>2</v>
      </c>
      <c r="C618" s="89"/>
      <c r="D618" s="90" t="s">
        <v>495</v>
      </c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496</v>
      </c>
      <c r="E624" s="90" t="s">
        <v>497</v>
      </c>
      <c r="F624" s="90" t="s">
        <v>298</v>
      </c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16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>
        <f>D627/(COUNT(B618:C626)*2)</f>
        <v>0.88888888888888884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0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132" customHeight="1" x14ac:dyDescent="0.4">
      <c r="A637" s="138" t="s">
        <v>418</v>
      </c>
      <c r="B637" s="89">
        <v>0</v>
      </c>
      <c r="C637" s="99"/>
      <c r="D637" s="130" t="s">
        <v>519</v>
      </c>
      <c r="E637" s="90" t="s">
        <v>498</v>
      </c>
      <c r="F637" s="90" t="s">
        <v>297</v>
      </c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14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 t="s">
        <v>479</v>
      </c>
      <c r="E663" s="91"/>
      <c r="F663" s="90"/>
      <c r="G663" s="79"/>
    </row>
    <row r="664" spans="1:7" ht="106.5" customHeight="1" x14ac:dyDescent="0.4">
      <c r="A664" s="106" t="s">
        <v>376</v>
      </c>
      <c r="B664" s="89">
        <v>1</v>
      </c>
      <c r="C664" s="89"/>
      <c r="D664" s="111" t="s">
        <v>480</v>
      </c>
      <c r="E664" s="90" t="s">
        <v>482</v>
      </c>
      <c r="F664" s="90" t="s">
        <v>297</v>
      </c>
      <c r="G664" s="83"/>
    </row>
    <row r="665" spans="1:7" ht="105" x14ac:dyDescent="0.4">
      <c r="A665" s="266" t="s">
        <v>317</v>
      </c>
      <c r="B665" s="89">
        <v>1</v>
      </c>
      <c r="C665" s="99" t="str">
        <f>IF(B665=0, -5, "0")</f>
        <v>0</v>
      </c>
      <c r="D665" s="337" t="s">
        <v>493</v>
      </c>
      <c r="E665" s="338" t="s">
        <v>494</v>
      </c>
      <c r="F665" s="90" t="s">
        <v>297</v>
      </c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0.90909090909090906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64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0.91428571428571426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43651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84" x14ac:dyDescent="0.4">
      <c r="A684" s="109" t="s">
        <v>93</v>
      </c>
      <c r="B684" s="89">
        <v>1</v>
      </c>
      <c r="C684" s="89"/>
      <c r="D684" s="337" t="s">
        <v>499</v>
      </c>
      <c r="E684" s="90" t="s">
        <v>500</v>
      </c>
      <c r="F684" s="90" t="s">
        <v>298</v>
      </c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42" x14ac:dyDescent="0.4">
      <c r="A697" s="177" t="s">
        <v>318</v>
      </c>
      <c r="B697" s="89">
        <v>1</v>
      </c>
      <c r="C697" s="99"/>
      <c r="D697" s="88" t="s">
        <v>501</v>
      </c>
      <c r="E697" s="90" t="s">
        <v>520</v>
      </c>
      <c r="F697" s="90" t="s">
        <v>297</v>
      </c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26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0.9285714285714286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43651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105" x14ac:dyDescent="0.4">
      <c r="A711" s="109" t="s">
        <v>316</v>
      </c>
      <c r="B711" s="185">
        <v>0</v>
      </c>
      <c r="C711" s="185"/>
      <c r="D711" s="135" t="s">
        <v>502</v>
      </c>
      <c r="E711" s="135" t="s">
        <v>482</v>
      </c>
      <c r="F711" s="135" t="s">
        <v>297</v>
      </c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63" x14ac:dyDescent="0.4">
      <c r="A714" s="182" t="s">
        <v>321</v>
      </c>
      <c r="B714" s="185">
        <v>0</v>
      </c>
      <c r="C714" s="185"/>
      <c r="D714" s="135" t="s">
        <v>503</v>
      </c>
      <c r="E714" s="135" t="s">
        <v>504</v>
      </c>
      <c r="F714" s="135" t="s">
        <v>298</v>
      </c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6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>
        <f>D715/(COUNT(B710:C714)*2)</f>
        <v>0.6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4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10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0.7142857142857143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179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0.83644859813084116</v>
      </c>
      <c r="E730" s="3"/>
      <c r="F730" s="3"/>
    </row>
  </sheetData>
  <sheetProtection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B8" sqref="B8:F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MENZEL TEMIM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Souheil DRAOUI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">
        <v>521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43651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>
        <f>D199</f>
        <v>0.74444444444444446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ht="49.5" x14ac:dyDescent="0.3">
      <c r="A17" s="4" t="s">
        <v>225</v>
      </c>
      <c r="B17" s="42">
        <v>1</v>
      </c>
      <c r="C17" s="42"/>
      <c r="D17" s="43" t="s">
        <v>523</v>
      </c>
      <c r="E17" s="43" t="s">
        <v>505</v>
      </c>
      <c r="F17" s="42" t="s">
        <v>298</v>
      </c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9</v>
      </c>
    </row>
    <row r="23" spans="1:7" x14ac:dyDescent="0.3">
      <c r="A23" s="441" t="s">
        <v>251</v>
      </c>
      <c r="B23" s="442"/>
      <c r="C23" s="443"/>
      <c r="D23" s="332">
        <f>D22/(COUNT(B17:C21)*2)</f>
        <v>0.9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10</v>
      </c>
    </row>
    <row r="34" spans="1:6" x14ac:dyDescent="0.3">
      <c r="A34" s="441" t="s">
        <v>251</v>
      </c>
      <c r="B34" s="442"/>
      <c r="C34" s="443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ht="33" x14ac:dyDescent="0.3">
      <c r="A50" s="4" t="s">
        <v>71</v>
      </c>
      <c r="B50" s="42">
        <v>1</v>
      </c>
      <c r="C50" s="42"/>
      <c r="D50" s="76" t="s">
        <v>506</v>
      </c>
      <c r="E50" s="42" t="s">
        <v>507</v>
      </c>
      <c r="F50" s="42" t="s">
        <v>297</v>
      </c>
    </row>
    <row r="51" spans="1:6" ht="33.75" x14ac:dyDescent="0.35">
      <c r="A51" s="14" t="s">
        <v>252</v>
      </c>
      <c r="B51" s="42">
        <v>0</v>
      </c>
      <c r="C51" s="4">
        <f>IF(B51=0, -5, "0")</f>
        <v>-5</v>
      </c>
      <c r="D51" s="76" t="s">
        <v>508</v>
      </c>
      <c r="E51" s="43" t="s">
        <v>509</v>
      </c>
      <c r="F51" s="42"/>
    </row>
    <row r="52" spans="1:6" x14ac:dyDescent="0.3">
      <c r="A52" s="441" t="s">
        <v>34</v>
      </c>
      <c r="B52" s="442"/>
      <c r="C52" s="443"/>
      <c r="D52" s="331">
        <f>SUM(B46:C51)</f>
        <v>4</v>
      </c>
    </row>
    <row r="53" spans="1:6" x14ac:dyDescent="0.3">
      <c r="A53" s="441" t="s">
        <v>251</v>
      </c>
      <c r="B53" s="442"/>
      <c r="C53" s="443"/>
      <c r="D53" s="332">
        <f>D52/(COUNT(B46:C51)*2)</f>
        <v>0.2857142857142857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99" x14ac:dyDescent="0.3">
      <c r="A58" s="5" t="s">
        <v>205</v>
      </c>
      <c r="B58" s="42">
        <v>1</v>
      </c>
      <c r="C58" s="42"/>
      <c r="D58" s="43" t="s">
        <v>522</v>
      </c>
      <c r="E58" s="43" t="s">
        <v>516</v>
      </c>
      <c r="F58" s="42" t="s">
        <v>298</v>
      </c>
    </row>
    <row r="59" spans="1:6" ht="33" x14ac:dyDescent="0.3">
      <c r="A59" s="5" t="s">
        <v>79</v>
      </c>
      <c r="B59" s="42">
        <v>1</v>
      </c>
      <c r="C59" s="42"/>
      <c r="D59" s="43" t="s">
        <v>510</v>
      </c>
      <c r="E59" s="42" t="s">
        <v>511</v>
      </c>
      <c r="F59" s="42" t="s">
        <v>297</v>
      </c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12</v>
      </c>
    </row>
    <row r="64" spans="1:6" x14ac:dyDescent="0.3">
      <c r="A64" s="441" t="s">
        <v>251</v>
      </c>
      <c r="B64" s="442"/>
      <c r="C64" s="443"/>
      <c r="D64" s="332">
        <f>D63/(COUNT(B56:C62)*2)</f>
        <v>0.8571428571428571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66.75" x14ac:dyDescent="0.35">
      <c r="A156" s="14" t="s">
        <v>263</v>
      </c>
      <c r="B156" s="42">
        <v>0</v>
      </c>
      <c r="C156" s="4">
        <f>IF(B156=0, -5, "0")</f>
        <v>-5</v>
      </c>
      <c r="D156" s="43" t="s">
        <v>512</v>
      </c>
      <c r="E156" s="43" t="s">
        <v>513</v>
      </c>
      <c r="F156" s="42" t="s">
        <v>298</v>
      </c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9</v>
      </c>
    </row>
    <row r="162" spans="1:6" x14ac:dyDescent="0.3">
      <c r="A162" s="441" t="s">
        <v>251</v>
      </c>
      <c r="B162" s="442"/>
      <c r="C162" s="443"/>
      <c r="D162" s="332">
        <f>D161/(COUNT(B153:C160)*2)</f>
        <v>0.5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2</v>
      </c>
    </row>
    <row r="170" spans="1:6" x14ac:dyDescent="0.3">
      <c r="A170" s="441" t="s">
        <v>251</v>
      </c>
      <c r="B170" s="442"/>
      <c r="C170" s="443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8</v>
      </c>
    </row>
    <row r="178" spans="1:7" x14ac:dyDescent="0.3">
      <c r="A178" s="441" t="s">
        <v>251</v>
      </c>
      <c r="B178" s="442"/>
      <c r="C178" s="443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ht="33" x14ac:dyDescent="0.3">
      <c r="A182" s="16" t="s">
        <v>181</v>
      </c>
      <c r="B182" s="42">
        <v>1</v>
      </c>
      <c r="C182" s="42"/>
      <c r="D182" s="43" t="s">
        <v>514</v>
      </c>
      <c r="E182" s="28" t="s">
        <v>515</v>
      </c>
      <c r="F182" s="42" t="s">
        <v>298</v>
      </c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9</v>
      </c>
    </row>
    <row r="187" spans="1:7" x14ac:dyDescent="0.3">
      <c r="A187" s="441" t="s">
        <v>251</v>
      </c>
      <c r="B187" s="442"/>
      <c r="C187" s="443"/>
      <c r="D187" s="332">
        <f>D186/(COUNT(B181:C185)*2)</f>
        <v>0.9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>
        <v>2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4</v>
      </c>
    </row>
    <row r="195" spans="1:6" x14ac:dyDescent="0.3">
      <c r="A195" s="441" t="s">
        <v>251</v>
      </c>
      <c r="B195" s="442"/>
      <c r="C195" s="443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67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0.74444444444444446</v>
      </c>
    </row>
  </sheetData>
  <sheetProtection algorithmName="SHA-512" hashValue="ysRGXbANHbpsrPT/+t5yey1T4xlBH0Cn08PE6MPeRehzLN4lDOGfa79D6LcTM8w7To+tISlpgNNWwdC8yWvz/w==" saltValue="sYC1bZ78ZivSeoF44Lxw/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MENZEL TEMIM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 t="s">
        <v>524</v>
      </c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66" t="s">
        <v>525</v>
      </c>
      <c r="C10" s="466"/>
      <c r="D10" s="466"/>
      <c r="E10" s="466"/>
      <c r="F10" s="466"/>
      <c r="G10" s="82"/>
    </row>
    <row r="11" spans="1:7" ht="22.5" x14ac:dyDescent="0.45">
      <c r="A11" s="278" t="s">
        <v>40</v>
      </c>
      <c r="B11" s="417">
        <v>43739</v>
      </c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>
        <f>D730</f>
        <v>0.9241071428571429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43739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>
        <v>2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10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2</v>
      </c>
      <c r="C43" s="89"/>
      <c r="D43" s="271">
        <f>IFERROR(E43/F43,"N.A")</f>
        <v>1</v>
      </c>
      <c r="E43" s="103">
        <f>COUNTIF('A1 Exploitation'!F21:F42,"ok")</f>
        <v>2</v>
      </c>
      <c r="F43" s="272">
        <f>COUNTA('A1 Exploitation'!F21:F42)</f>
        <v>2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26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36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1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43739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43739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43739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43739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43739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43739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42" x14ac:dyDescent="0.4">
      <c r="A437" s="163" t="s">
        <v>6</v>
      </c>
      <c r="B437" s="89" t="s">
        <v>30</v>
      </c>
      <c r="C437" s="89"/>
      <c r="D437" s="90" t="s">
        <v>526</v>
      </c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1" x14ac:dyDescent="0.4">
      <c r="A452" s="149" t="s">
        <v>360</v>
      </c>
      <c r="B452" s="89" t="s">
        <v>30</v>
      </c>
      <c r="C452" s="99" t="str">
        <f>IF(B452=0, -5, "0")</f>
        <v>0</v>
      </c>
      <c r="D452" s="107" t="s">
        <v>528</v>
      </c>
      <c r="E452" s="91"/>
      <c r="F452" s="90"/>
      <c r="G452" s="83"/>
    </row>
    <row r="453" spans="1:7" ht="21" x14ac:dyDescent="0.4">
      <c r="A453" s="149" t="s">
        <v>361</v>
      </c>
      <c r="B453" s="89" t="s">
        <v>30</v>
      </c>
      <c r="C453" s="116" t="str">
        <f>IF(B453=0, -5, "0")</f>
        <v>0</v>
      </c>
      <c r="D453" s="107" t="s">
        <v>528</v>
      </c>
      <c r="E453" s="91"/>
      <c r="F453" s="90"/>
      <c r="G453" s="83"/>
    </row>
    <row r="454" spans="1:7" ht="84" x14ac:dyDescent="0.4">
      <c r="A454" s="88" t="s">
        <v>85</v>
      </c>
      <c r="B454" s="89">
        <v>1</v>
      </c>
      <c r="C454" s="89"/>
      <c r="D454" s="107" t="s">
        <v>547</v>
      </c>
      <c r="E454" s="90" t="s">
        <v>527</v>
      </c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2</v>
      </c>
      <c r="C471" s="89"/>
      <c r="D471" s="271">
        <f>IFERROR(E471/F471,"N.A")</f>
        <v>1</v>
      </c>
      <c r="E471" s="103">
        <f>COUNTIF('A1 Exploitation'!F437:F470,"ok")</f>
        <v>2</v>
      </c>
      <c r="F471" s="90">
        <f>COUNTA('A1 Exploitation'!F437:F470)</f>
        <v>2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21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0.95454545454545459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21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0.95454545454545459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43739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43739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43739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>
        <v>2</v>
      </c>
      <c r="C579" s="89"/>
      <c r="D579" s="90" t="s">
        <v>551</v>
      </c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18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>
        <v>2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2</v>
      </c>
      <c r="C605" s="89"/>
      <c r="D605" s="271">
        <f>IFERROR(E605/F605,"N.A")</f>
        <v>1</v>
      </c>
      <c r="E605" s="91">
        <f>COUNTIF('A1 Exploitation'!F579:F604,"ok")</f>
        <v>5</v>
      </c>
      <c r="F605" s="90">
        <f>COUNTA('A1 Exploitation'!F579:F604)</f>
        <v>5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24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>
        <f>D606/(COUNT(B592:C605)*2)</f>
        <v>1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42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>
        <f>D609/(COUNT(B579:C587,B592:C597,B599:C605)*2)</f>
        <v>1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43739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2.25" customHeight="1" x14ac:dyDescent="0.4">
      <c r="A624" s="106" t="s">
        <v>203</v>
      </c>
      <c r="B624" s="89">
        <v>1</v>
      </c>
      <c r="C624" s="89"/>
      <c r="D624" s="88" t="s">
        <v>548</v>
      </c>
      <c r="E624" s="90" t="s">
        <v>549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17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>
        <f>D627/(COUNT(B618:C626)*2)</f>
        <v>0.94444444444444442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16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21.7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12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63" x14ac:dyDescent="0.4">
      <c r="A665" s="266" t="s">
        <v>317</v>
      </c>
      <c r="B665" s="89">
        <v>0</v>
      </c>
      <c r="C665" s="99">
        <f>IF(B665=0, -5, "0")</f>
        <v>-5</v>
      </c>
      <c r="D665" s="339" t="s">
        <v>529</v>
      </c>
      <c r="E665" s="338" t="s">
        <v>530</v>
      </c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1</v>
      </c>
      <c r="C668" s="89"/>
      <c r="D668" s="271">
        <f>IFERROR(E668/F668,"N.A")</f>
        <v>0.75</v>
      </c>
      <c r="E668" s="42">
        <f>COUNTIF('A1 Exploitation'!F618:F667,"ok")</f>
        <v>3</v>
      </c>
      <c r="F668" s="90">
        <f>COUNTA('A1 Exploitation'!F618:F667)</f>
        <v>4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18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0.6428571428571429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63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0.85135135135135132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43739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84" customHeight="1" x14ac:dyDescent="0.4">
      <c r="A684" s="109" t="s">
        <v>93</v>
      </c>
      <c r="B684" s="89">
        <v>2</v>
      </c>
      <c r="C684" s="89"/>
      <c r="D684" s="90" t="s">
        <v>552</v>
      </c>
      <c r="E684" s="90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>
        <v>2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>
        <v>2</v>
      </c>
      <c r="C695" s="113"/>
      <c r="D695" s="178"/>
      <c r="E695" s="91"/>
      <c r="F695" s="90"/>
      <c r="G695" s="83"/>
    </row>
    <row r="696" spans="1:7" ht="63" x14ac:dyDescent="0.4">
      <c r="A696" s="182" t="s">
        <v>389</v>
      </c>
      <c r="B696" s="89">
        <v>1</v>
      </c>
      <c r="C696" s="99"/>
      <c r="D696" s="339" t="s">
        <v>550</v>
      </c>
      <c r="E696" s="338" t="s">
        <v>532</v>
      </c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1</v>
      </c>
      <c r="C700" s="89"/>
      <c r="D700" s="271">
        <f>IFERROR(E700/F700,"N.A")</f>
        <v>0.5</v>
      </c>
      <c r="E700" s="206">
        <f>COUNTIF('A1 Exploitation'!F681:F699,"ok")</f>
        <v>1</v>
      </c>
      <c r="F700" s="90">
        <f>COUNTA('A1 Exploitation'!F681:F699)</f>
        <v>2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32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0.94117647058823528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43739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63" x14ac:dyDescent="0.4">
      <c r="A714" s="182" t="s">
        <v>321</v>
      </c>
      <c r="B714" s="185">
        <v>0</v>
      </c>
      <c r="C714" s="185"/>
      <c r="D714" s="109" t="s">
        <v>531</v>
      </c>
      <c r="E714" s="109" t="s">
        <v>546</v>
      </c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8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>
        <f>D715/(COUNT(B710:C714)*2)</f>
        <v>0.8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1</v>
      </c>
      <c r="C721" s="89"/>
      <c r="D721" s="271">
        <f>IFERROR(E721/F721,"N.A")</f>
        <v>0.5</v>
      </c>
      <c r="E721" s="42">
        <f>COUNTIF('A1 Exploitation'!F710:F720,"ok")</f>
        <v>1</v>
      </c>
      <c r="F721" s="135">
        <f>COUNTA('A1 Exploitation'!F710:F720)</f>
        <v>2</v>
      </c>
    </row>
    <row r="722" spans="1:7" ht="21" x14ac:dyDescent="0.3">
      <c r="A722" s="284" t="s">
        <v>34</v>
      </c>
      <c r="B722" s="284"/>
      <c r="C722" s="288"/>
      <c r="D722" s="299">
        <f>SUM(B719:C721)</f>
        <v>5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0.83333333333333337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13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0.8125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0.79166666666666663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207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0.9241071428571429</v>
      </c>
      <c r="E730" s="3"/>
      <c r="F730" s="3"/>
    </row>
  </sheetData>
  <sheetProtection algorithmName="SHA-512" hashValue="8jAMiKQ7Pw6k/te69RChJ5OpHvN6c90eqHRypaZgWSZJ4+J8CXy+2zC/sV0RL/ACCdiU3N5cePtj8ixSSyVngg==" saltValue="W0cAfa7kjangwH8wiqUp2Q==" spinCount="100000" sheet="1" objects="1" scenarios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MENZEL TEMIM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'A2 Exploitation'!B9:F9</f>
        <v>M Dhia Mechlaoui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7" t="str">
        <f>'A2 Exploitation'!B10:F10</f>
        <v>Directeur magasin (M Moez Ksouri) et gestionnaire de stock (M Saber Achour)</v>
      </c>
      <c r="C9" s="467"/>
      <c r="D9" s="467"/>
      <c r="E9" s="467"/>
      <c r="F9" s="467"/>
      <c r="G9" s="66"/>
    </row>
    <row r="10" spans="1:7" s="2" customFormat="1" ht="24" x14ac:dyDescent="0.45">
      <c r="A10" s="329" t="s">
        <v>40</v>
      </c>
      <c r="B10" s="460">
        <f>'A2 Exploitation'!B11:F11</f>
        <v>43739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>
        <f>D199</f>
        <v>0.83720930232558144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ht="33" x14ac:dyDescent="0.3">
      <c r="A17" s="4" t="s">
        <v>225</v>
      </c>
      <c r="B17" s="42">
        <v>1</v>
      </c>
      <c r="C17" s="42"/>
      <c r="D17" s="43" t="s">
        <v>533</v>
      </c>
      <c r="E17" s="43" t="s">
        <v>534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9</v>
      </c>
    </row>
    <row r="23" spans="1:7" x14ac:dyDescent="0.3">
      <c r="A23" s="441" t="s">
        <v>251</v>
      </c>
      <c r="B23" s="442"/>
      <c r="C23" s="443"/>
      <c r="D23" s="332">
        <f>D22/(COUNT(B17:C21)*2)</f>
        <v>0.9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8</v>
      </c>
    </row>
    <row r="34" spans="1:6" x14ac:dyDescent="0.3">
      <c r="A34" s="441" t="s">
        <v>251</v>
      </c>
      <c r="B34" s="442"/>
      <c r="C34" s="443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12</v>
      </c>
    </row>
    <row r="53" spans="1:6" x14ac:dyDescent="0.3">
      <c r="A53" s="441" t="s">
        <v>251</v>
      </c>
      <c r="B53" s="442"/>
      <c r="C53" s="443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49.5" x14ac:dyDescent="0.3">
      <c r="A58" s="5" t="s">
        <v>205</v>
      </c>
      <c r="B58" s="42">
        <v>1</v>
      </c>
      <c r="C58" s="42"/>
      <c r="D58" s="43" t="s">
        <v>543</v>
      </c>
      <c r="E58" s="43" t="s">
        <v>544</v>
      </c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66.75" x14ac:dyDescent="0.35">
      <c r="A60" s="15" t="s">
        <v>182</v>
      </c>
      <c r="B60" s="42">
        <v>2</v>
      </c>
      <c r="C60" s="4" t="str">
        <f>IF(B60=0, -5, "0")</f>
        <v>0</v>
      </c>
      <c r="D60" s="43" t="s">
        <v>545</v>
      </c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11</v>
      </c>
    </row>
    <row r="64" spans="1:6" x14ac:dyDescent="0.3">
      <c r="A64" s="441" t="s">
        <v>251</v>
      </c>
      <c r="B64" s="442"/>
      <c r="C64" s="443"/>
      <c r="D64" s="332">
        <f>D63/(COUNT(B56:C62)*2)</f>
        <v>0.91666666666666663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66.75" x14ac:dyDescent="0.35">
      <c r="A156" s="14" t="s">
        <v>263</v>
      </c>
      <c r="B156" s="42">
        <v>0</v>
      </c>
      <c r="C156" s="4">
        <f>IF(B156=0, -5, "0")</f>
        <v>-5</v>
      </c>
      <c r="D156" s="43" t="s">
        <v>531</v>
      </c>
      <c r="E156" s="43" t="s">
        <v>535</v>
      </c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 t="s">
        <v>536</v>
      </c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9</v>
      </c>
    </row>
    <row r="162" spans="1:6" x14ac:dyDescent="0.3">
      <c r="A162" s="441" t="s">
        <v>251</v>
      </c>
      <c r="B162" s="442"/>
      <c r="C162" s="443"/>
      <c r="D162" s="332">
        <f>D161/(COUNT(B153:C160)*2)</f>
        <v>0.5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2</v>
      </c>
    </row>
    <row r="170" spans="1:6" x14ac:dyDescent="0.3">
      <c r="A170" s="441" t="s">
        <v>251</v>
      </c>
      <c r="B170" s="442"/>
      <c r="C170" s="443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ht="33" x14ac:dyDescent="0.3">
      <c r="A173" s="4" t="s">
        <v>152</v>
      </c>
      <c r="B173" s="42">
        <v>1</v>
      </c>
      <c r="C173" s="42"/>
      <c r="D173" s="5" t="s">
        <v>542</v>
      </c>
      <c r="E173" s="42" t="s">
        <v>541</v>
      </c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7</v>
      </c>
    </row>
    <row r="178" spans="1:7" x14ac:dyDescent="0.3">
      <c r="A178" s="441" t="s">
        <v>251</v>
      </c>
      <c r="B178" s="442"/>
      <c r="C178" s="443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ht="33" x14ac:dyDescent="0.3">
      <c r="A181" s="16" t="s">
        <v>270</v>
      </c>
      <c r="B181" s="42">
        <v>1</v>
      </c>
      <c r="C181" s="42"/>
      <c r="D181" s="43" t="s">
        <v>539</v>
      </c>
      <c r="E181" s="43" t="s">
        <v>540</v>
      </c>
      <c r="F181" s="42"/>
    </row>
    <row r="182" spans="1:7" ht="51.75" customHeight="1" x14ac:dyDescent="0.3">
      <c r="A182" s="16" t="s">
        <v>181</v>
      </c>
      <c r="B182" s="42">
        <v>1</v>
      </c>
      <c r="C182" s="42"/>
      <c r="D182" s="43" t="s">
        <v>537</v>
      </c>
      <c r="E182" s="43" t="s">
        <v>538</v>
      </c>
      <c r="F182" s="42"/>
    </row>
    <row r="183" spans="1:7" ht="15.7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8</v>
      </c>
    </row>
    <row r="187" spans="1:7" x14ac:dyDescent="0.3">
      <c r="A187" s="441" t="s">
        <v>251</v>
      </c>
      <c r="B187" s="442"/>
      <c r="C187" s="443"/>
      <c r="D187" s="332">
        <f>D186/(COUNT(B181:C185)*2)</f>
        <v>0.8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>
        <v>2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6</v>
      </c>
    </row>
    <row r="195" spans="1:6" x14ac:dyDescent="0.3">
      <c r="A195" s="441" t="s">
        <v>251</v>
      </c>
      <c r="B195" s="442"/>
      <c r="C195" s="443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f>E197/F197</f>
        <v>0.33333333333333331</v>
      </c>
      <c r="E197" s="72">
        <f>COUNTIF('A1 Technique'!F17:F193,"ok")</f>
        <v>2</v>
      </c>
      <c r="F197" s="73">
        <f>COUNTA('A1 Technique'!F17:F193)</f>
        <v>6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72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0.83720930232558144</v>
      </c>
    </row>
  </sheetData>
  <sheetProtection algorithmName="SHA-512" hashValue="jRZUEL0uNxCRpZRoIxaL3UujNq7L4qzjbXZfM7koUSQoYb1ca1sc04NVmxQKVCPbHBNSEWmgPmbuvvBCM2J2ZQ==" saltValue="1FnetNAcewIXeakWFG/GoA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90:B193 B26:B32 B37:B41 B17:B21 B181:B185 B67:B83 B88:B101 B107:B117 B46:B51 B122:B132 B56:B62 B165:B168 B173:B176 B153:B160">
      <formula1>$B$1:$B$4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MENZEL TEMIM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/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66"/>
      <c r="C10" s="466"/>
      <c r="D10" s="466"/>
      <c r="E10" s="466"/>
      <c r="F10" s="466"/>
      <c r="G10" s="82"/>
    </row>
    <row r="11" spans="1:7" ht="22.5" x14ac:dyDescent="0.45">
      <c r="A11" s="278" t="s">
        <v>40</v>
      </c>
      <c r="B11" s="417"/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 t="e">
        <f>D730</f>
        <v>#DIV/0!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0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0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 t="e">
        <f>D627/(COUNT(B618:C626)*2)</f>
        <v>#DIV/0!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MENZEL TEMIM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Souheil DRAOUI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7" t="str">
        <f>'A1 Exploitation'!B10:F10</f>
        <v>Directeur KSOURI MOEZ</v>
      </c>
      <c r="C9" s="467"/>
      <c r="D9" s="467"/>
      <c r="E9" s="467"/>
      <c r="F9" s="467"/>
      <c r="G9" s="66"/>
    </row>
    <row r="10" spans="1:7" s="2" customFormat="1" ht="24" x14ac:dyDescent="0.45">
      <c r="A10" s="329" t="s">
        <v>40</v>
      </c>
      <c r="B10" s="460">
        <f>'A1 Exploitation'!B11:F11</f>
        <v>43651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 t="e">
        <f>D199</f>
        <v>#DIV/0!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0</v>
      </c>
    </row>
    <row r="23" spans="1:7" x14ac:dyDescent="0.3">
      <c r="A23" s="441" t="s">
        <v>251</v>
      </c>
      <c r="B23" s="442"/>
      <c r="C23" s="44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0</v>
      </c>
    </row>
    <row r="53" spans="1:6" x14ac:dyDescent="0.3">
      <c r="A53" s="441" t="s">
        <v>251</v>
      </c>
      <c r="B53" s="442"/>
      <c r="C53" s="44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0</v>
      </c>
    </row>
    <row r="64" spans="1:6" x14ac:dyDescent="0.3">
      <c r="A64" s="441" t="s">
        <v>251</v>
      </c>
      <c r="B64" s="442"/>
      <c r="C64" s="44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0</v>
      </c>
    </row>
    <row r="162" spans="1:6" x14ac:dyDescent="0.3">
      <c r="A162" s="441" t="s">
        <v>251</v>
      </c>
      <c r="B162" s="442"/>
      <c r="C162" s="44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0</v>
      </c>
    </row>
    <row r="170" spans="1:6" x14ac:dyDescent="0.3">
      <c r="A170" s="441" t="s">
        <v>251</v>
      </c>
      <c r="B170" s="442"/>
      <c r="C170" s="44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0</v>
      </c>
    </row>
    <row r="178" spans="1:7" x14ac:dyDescent="0.3">
      <c r="A178" s="441" t="s">
        <v>251</v>
      </c>
      <c r="B178" s="442"/>
      <c r="C178" s="44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0</v>
      </c>
    </row>
    <row r="187" spans="1:7" x14ac:dyDescent="0.3">
      <c r="A187" s="441" t="s">
        <v>251</v>
      </c>
      <c r="B187" s="442"/>
      <c r="C187" s="44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0</v>
      </c>
    </row>
    <row r="195" spans="1:6" x14ac:dyDescent="0.3">
      <c r="A195" s="441" t="s">
        <v>251</v>
      </c>
      <c r="B195" s="442"/>
      <c r="C195" s="44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MENZEL TEMIM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/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66"/>
      <c r="C10" s="466"/>
      <c r="D10" s="466"/>
      <c r="E10" s="466"/>
      <c r="F10" s="466"/>
      <c r="G10" s="82"/>
    </row>
    <row r="11" spans="1:7" ht="22.5" x14ac:dyDescent="0.45">
      <c r="A11" s="278" t="s">
        <v>40</v>
      </c>
      <c r="B11" s="417"/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 t="e">
        <f>D730</f>
        <v>#DIV/0!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0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0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 t="e">
        <f>D627/(COUNT(B618:C626)*2)</f>
        <v>#DIV/0!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MENZEL TEMIM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Souheil DRAOUI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7" t="str">
        <f>'A1 Exploitation'!B10:F10</f>
        <v>Directeur KSOURI MOEZ</v>
      </c>
      <c r="C9" s="467"/>
      <c r="D9" s="467"/>
      <c r="E9" s="467"/>
      <c r="F9" s="467"/>
      <c r="G9" s="66"/>
    </row>
    <row r="10" spans="1:7" s="2" customFormat="1" ht="24" x14ac:dyDescent="0.45">
      <c r="A10" s="329" t="s">
        <v>40</v>
      </c>
      <c r="B10" s="460">
        <f>'A1 Exploitation'!B11:F11</f>
        <v>43651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 t="e">
        <f>D199</f>
        <v>#DIV/0!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0</v>
      </c>
    </row>
    <row r="23" spans="1:7" x14ac:dyDescent="0.3">
      <c r="A23" s="441" t="s">
        <v>251</v>
      </c>
      <c r="B23" s="442"/>
      <c r="C23" s="44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0</v>
      </c>
    </row>
    <row r="53" spans="1:6" x14ac:dyDescent="0.3">
      <c r="A53" s="441" t="s">
        <v>251</v>
      </c>
      <c r="B53" s="442"/>
      <c r="C53" s="44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0</v>
      </c>
    </row>
    <row r="64" spans="1:6" x14ac:dyDescent="0.3">
      <c r="A64" s="441" t="s">
        <v>251</v>
      </c>
      <c r="B64" s="442"/>
      <c r="C64" s="44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0</v>
      </c>
    </row>
    <row r="162" spans="1:6" x14ac:dyDescent="0.3">
      <c r="A162" s="441" t="s">
        <v>251</v>
      </c>
      <c r="B162" s="442"/>
      <c r="C162" s="44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0</v>
      </c>
    </row>
    <row r="170" spans="1:6" x14ac:dyDescent="0.3">
      <c r="A170" s="441" t="s">
        <v>251</v>
      </c>
      <c r="B170" s="442"/>
      <c r="C170" s="44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0</v>
      </c>
    </row>
    <row r="178" spans="1:7" x14ac:dyDescent="0.3">
      <c r="A178" s="441" t="s">
        <v>251</v>
      </c>
      <c r="B178" s="442"/>
      <c r="C178" s="44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0</v>
      </c>
    </row>
    <row r="187" spans="1:7" x14ac:dyDescent="0.3">
      <c r="A187" s="441" t="s">
        <v>251</v>
      </c>
      <c r="B187" s="442"/>
      <c r="C187" s="44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0</v>
      </c>
    </row>
    <row r="195" spans="1:6" x14ac:dyDescent="0.3">
      <c r="A195" s="441" t="s">
        <v>251</v>
      </c>
      <c r="B195" s="442"/>
      <c r="C195" s="44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2019-11-02T10:47:03Z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791506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