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Midoun\2019\6\"/>
    </mc:Choice>
  </mc:AlternateContent>
  <bookViews>
    <workbookView xWindow="0" yWindow="0" windowWidth="20490" windowHeight="7755" tabRatio="916" activeTab="2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C632" i="42"/>
  <c r="D639" i="42" s="1"/>
  <c r="D640" i="42" s="1"/>
  <c r="C626" i="42"/>
  <c r="C625" i="42"/>
  <c r="C622" i="42"/>
  <c r="A613" i="42"/>
  <c r="C600" i="42"/>
  <c r="C596" i="42"/>
  <c r="C593" i="42"/>
  <c r="C586" i="42"/>
  <c r="C585" i="42"/>
  <c r="C583" i="42"/>
  <c r="C582" i="42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6" i="42"/>
  <c r="D27" i="42" s="1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F565" i="40"/>
  <c r="E565" i="40"/>
  <c r="F525" i="40"/>
  <c r="E525" i="40"/>
  <c r="F471" i="40"/>
  <c r="E471" i="40"/>
  <c r="F424" i="40"/>
  <c r="E424" i="40"/>
  <c r="F366" i="40"/>
  <c r="D366" i="40" s="1"/>
  <c r="B366" i="40" s="1"/>
  <c r="E366" i="40"/>
  <c r="F299" i="40"/>
  <c r="E299" i="40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565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197" i="37"/>
  <c r="D721" i="36"/>
  <c r="D700" i="36"/>
  <c r="D668" i="36"/>
  <c r="B668" i="36" s="1"/>
  <c r="D605" i="36"/>
  <c r="B605" i="36" s="1"/>
  <c r="D565" i="36"/>
  <c r="D525" i="36"/>
  <c r="B525" i="36" s="1"/>
  <c r="D471" i="36"/>
  <c r="B471" i="36" s="1"/>
  <c r="D424" i="36"/>
  <c r="B424" i="36" s="1"/>
  <c r="D366" i="36"/>
  <c r="B366" i="36" s="1"/>
  <c r="D299" i="36"/>
  <c r="B299" i="36" s="1"/>
  <c r="D244" i="36"/>
  <c r="B244" i="36" s="1"/>
  <c r="D185" i="36"/>
  <c r="B185" i="36" s="1"/>
  <c r="D129" i="36"/>
  <c r="D43" i="36"/>
  <c r="B43" i="36" s="1"/>
  <c r="D203" i="38" l="1"/>
  <c r="D204" i="38" s="1"/>
  <c r="D149" i="39"/>
  <c r="D150" i="39" s="1"/>
  <c r="D471" i="40"/>
  <c r="B471" i="40" s="1"/>
  <c r="D161" i="41"/>
  <c r="D162" i="41" s="1"/>
  <c r="D390" i="42"/>
  <c r="D391" i="42" s="1"/>
  <c r="D588" i="42"/>
  <c r="D589" i="42" s="1"/>
  <c r="D627" i="42"/>
  <c r="D650" i="42"/>
  <c r="D651" i="42" s="1"/>
  <c r="D118" i="39"/>
  <c r="D119" i="39" s="1"/>
  <c r="D149" i="41"/>
  <c r="D150" i="41" s="1"/>
  <c r="D133" i="43"/>
  <c r="D134" i="43" s="1"/>
  <c r="D566" i="42"/>
  <c r="D567" i="42" s="1"/>
  <c r="D197" i="39"/>
  <c r="D227" i="40"/>
  <c r="D228" i="40" s="1"/>
  <c r="D390" i="40"/>
  <c r="D391" i="40" s="1"/>
  <c r="D299" i="40"/>
  <c r="B299" i="40" s="1"/>
  <c r="D300" i="40" s="1"/>
  <c r="D301" i="40" s="1"/>
  <c r="D424" i="40"/>
  <c r="B424" i="40" s="1"/>
  <c r="D605" i="40"/>
  <c r="B605" i="40" s="1"/>
  <c r="D118" i="41"/>
  <c r="D119" i="41" s="1"/>
  <c r="D203" i="42"/>
  <c r="D204" i="42" s="1"/>
  <c r="D728" i="36"/>
  <c r="B43" i="29" s="1"/>
  <c r="D161" i="43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628" i="40" s="1"/>
  <c r="D344" i="40"/>
  <c r="D345" i="40" s="1"/>
  <c r="D650" i="40"/>
  <c r="D651" i="40" s="1"/>
  <c r="D721" i="40"/>
  <c r="D650" i="38"/>
  <c r="D651" i="38" s="1"/>
  <c r="D390" i="38"/>
  <c r="D391" i="38" s="1"/>
  <c r="D525" i="40"/>
  <c r="B525" i="40" s="1"/>
  <c r="D526" i="40" s="1"/>
  <c r="D527" i="40" s="1"/>
  <c r="B126" i="29" s="1"/>
  <c r="B721" i="36"/>
  <c r="D197" i="43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300" i="42"/>
  <c r="D301" i="42" s="1"/>
  <c r="D425" i="42"/>
  <c r="D44" i="42"/>
  <c r="D628" i="42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428" i="38" s="1"/>
  <c r="D429" i="38" s="1"/>
  <c r="B107" i="29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248" i="38"/>
  <c r="D249" i="38" s="1"/>
  <c r="B80" i="29" s="1"/>
  <c r="D588" i="38"/>
  <c r="D589" i="38" s="1"/>
  <c r="D301" i="38" l="1"/>
  <c r="D303" i="38"/>
  <c r="D304" i="38" s="1"/>
  <c r="B89" i="29" s="1"/>
  <c r="D198" i="41"/>
  <c r="D199" i="41" s="1"/>
  <c r="D198" i="43"/>
  <c r="D199" i="43" s="1"/>
  <c r="B11" i="43" s="1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B185" i="38"/>
  <c r="D186" i="38" s="1"/>
  <c r="D187" i="38" s="1"/>
  <c r="B71" i="29" s="1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82" i="29" l="1"/>
  <c r="B11" i="39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B70" i="29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B124" i="29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<sst xmlns="http://schemas.openxmlformats.org/spreadsheetml/2006/main" count="5789" uniqueCount="541">
  <si>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</si>
  <si>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</si>
  <si>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</si>
  <si>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</si>
  <si>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</si>
  <si>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</si>
  <si>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</si>
  <si>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</si>
  <si>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</si>
  <si>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</si>
  <si>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</si>
  <si>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</si>
  <si>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</si>
  <si>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</si>
  <si>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</si>
  <si>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</si>
  <si>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</si>
  <si>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</si>
  <si>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</si>
  <si>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</si>
  <si>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</si>
  <si>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</si>
  <si>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</si>
  <si>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</si>
  <si>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</si>
  <si>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</si>
  <si>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</si>
  <si>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</si>
  <si>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</si>
  <si>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</si>
  <si>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</si>
  <si>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</si>
  <si>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</si>
  <si>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</si>
  <si>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</si>
  <si>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</si>
  <si>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</si>
  <si>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</si>
  <si>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</si>
  <si>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</si>
  <si>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</si>
  <si>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</si>
  <si>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</si>
  <si>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</si>
  <si>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</si>
  <si>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</si>
  <si>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</si>
  <si>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</si>
  <si>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</si>
  <si>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</si>
  <si>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</si>
  <si>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</si>
  <si>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</si>
  <si>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</si>
  <si>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</si>
  <si>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</si>
  <si>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</si>
  <si>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</si>
  <si>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</si>
  <si>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</si>
  <si>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</si>
  <si>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</si>
  <si>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</si>
  <si>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</si>
  <si>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</si>
  <si>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</si>
  <si>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</si>
  <si>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</si>
  <si>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</si>
  <si>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</si>
  <si>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</si>
  <si>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</si>
  <si>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</si>
  <si>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</si>
  <si>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</si>
  <si>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</si>
  <si>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</si>
  <si>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</si>
  <si>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</si>
  <si>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</si>
  <si>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</si>
  <si>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</si>
  <si>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</si>
  <si>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</si>
  <si>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</si>
  <si>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</si>
  <si>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</si>
  <si>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</si>
  <si>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</si>
  <si>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</si>
  <si>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</si>
  <si>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</si>
  <si>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</si>
  <si>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</si>
  <si>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</si>
  <si>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</si>
  <si>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</si>
  <si>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</si>
  <si>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</si>
  <si>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</si>
  <si>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</si>
  <si>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</si>
  <si>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</si>
  <si>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</si>
  <si>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</si>
  <si>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</si>
  <si>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</si>
  <si>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</si>
  <si>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</si>
  <si>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</si>
  <si>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</si>
  <si>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</si>
  <si>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</si>
  <si>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</si>
  <si>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</si>
  <si>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</si>
  <si>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</si>
  <si>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</si>
  <si>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</si>
  <si>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</si>
  <si>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</si>
  <si>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</si>
  <si>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</si>
  <si>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</si>
  <si>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</si>
  <si>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</si>
  <si>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</si>
  <si>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</si>
  <si>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</si>
  <si>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</si>
  <si>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</si>
  <si>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</si>
  <si>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</si>
  <si>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</si>
  <si>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</si>
  <si>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</si>
  <si>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</si>
  <si>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</si>
  <si>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</si>
  <si>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</si>
  <si>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</si>
  <si>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</si>
  <si>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</si>
  <si>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</si>
  <si>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</si>
  <si>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</si>
  <si>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</si>
  <si>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</si>
  <si>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</si>
  <si>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</si>
  <si>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</si>
  <si>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</si>
  <si>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</si>
  <si>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</si>
  <si>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</si>
  <si>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</si>
  <si>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</si>
  <si>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</si>
  <si>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</si>
  <si>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</si>
  <si>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</si>
  <si>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</si>
  <si>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</si>
  <si>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</si>
  <si>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</si>
  <si>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</si>
  <si>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</si>
  <si>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</si>
  <si>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</si>
  <si>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</si>
  <si>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</si>
  <si>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</si>
  <si>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</si>
  <si>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</si>
  <si>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</si>
  <si>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</si>
  <si>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</si>
  <si>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</si>
  <si>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</si>
  <si>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</si>
  <si>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</si>
  <si>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</si>
  <si>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</si>
  <si>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</si>
  <si>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</si>
  <si>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</si>
  <si>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</si>
  <si>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</si>
  <si>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</si>
  <si>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</si>
  <si>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</si>
  <si>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</si>
  <si>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</si>
  <si>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</si>
  <si>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</si>
  <si>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</si>
  <si>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</si>
  <si>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</si>
  <si>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</si>
  <si>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</si>
  <si>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</si>
  <si>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</si>
  <si>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</si>
  <si>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</si>
  <si>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</si>
  <si>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</si>
  <si>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</si>
  <si>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</si>
  <si>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</si>
  <si>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</si>
  <si>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</si>
  <si>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</si>
  <si>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</si>
  <si>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</si>
  <si>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</si>
  <si>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</si>
  <si>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</si>
  <si>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</si>
  <si>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</si>
  <si>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</si>
  <si>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</si>
  <si>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</si>
  <si>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</si>
  <si>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</si>
  <si>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</si>
  <si>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</si>
  <si>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</si>
  <si>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</si>
  <si>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</si>
  <si>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</si>
  <si>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</si>
  <si>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</si>
  <si>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</si>
  <si>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</si>
  <si>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</si>
  <si>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</si>
  <si>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</si>
  <si>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</si>
  <si>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</si>
  <si>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</si>
  <si>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</si>
  <si>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</si>
  <si>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</si>
  <si>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</si>
  <si>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</si>
  <si>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</si>
  <si>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</si>
  <si>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</si>
  <si>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</si>
  <si>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</si>
  <si>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</si>
  <si>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</si>
  <si>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</si>
  <si>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</si>
  <si>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</si>
  <si>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</si>
  <si>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</si>
  <si>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</si>
  <si>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</si>
  <si>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</si>
  <si>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</si>
  <si>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</si>
  <si>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</si>
  <si>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</si>
  <si>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</si>
  <si>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</si>
  <si>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</si>
  <si>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</si>
  <si>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</si>
  <si>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</si>
  <si>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</si>
  <si>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</si>
  <si>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</si>
  <si>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</si>
  <si>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</si>
  <si>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</si>
  <si>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</si>
  <si>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</si>
  <si>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</si>
  <si>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</si>
  <si>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</si>
  <si>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</si>
  <si>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</si>
  <si>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</si>
  <si>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</si>
  <si>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</si>
  <si>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</si>
  <si>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</si>
  <si>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</si>
  <si>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</si>
  <si>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</si>
  <si>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</si>
  <si>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</si>
  <si>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</si>
  <si>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</si>
  <si>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</si>
  <si>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</si>
  <si>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</si>
  <si>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</si>
  <si>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</si>
  <si>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</si>
  <si>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</si>
  <si>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</si>
  <si>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</si>
  <si>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</si>
  <si>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</si>
  <si>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</si>
  <si>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</si>
  <si>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</si>
  <si>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</si>
  <si>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</si>
  <si>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</si>
  <si>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</si>
  <si>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</si>
  <si>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</si>
  <si>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</si>
  <si>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</si>
  <si>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</si>
  <si>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</si>
  <si>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</si>
  <si>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</si>
  <si>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</si>
  <si>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</si>
  <si>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</si>
  <si>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</si>
  <si>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</si>
  <si>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</si>
  <si>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</si>
  <si>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</si>
  <si>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</si>
  <si>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</si>
  <si>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</si>
  <si>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</si>
  <si>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</si>
  <si>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</si>
  <si>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</si>
  <si>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</si>
  <si>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</si>
  <si>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</si>
  <si>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</si>
  <si>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</si>
  <si>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</si>
  <si>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</si>
  <si>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</si>
  <si>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</si>
  <si>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</si>
  <si>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</si>
  <si>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</si>
  <si>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</si>
  <si>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</si>
  <si>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</si>
  <si>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</si>
  <si>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</si>
  <si>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</si>
  <si>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</si>
  <si>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</si>
  <si>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</si>
  <si>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</si>
  <si>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</si>
  <si>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</si>
  <si>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</si>
  <si>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</si>
  <si>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</si>
  <si>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</si>
  <si>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</si>
  <si>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</si>
  <si>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</si>
  <si>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</si>
  <si>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</si>
  <si>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</si>
  <si>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</si>
  <si>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</si>
  <si>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</si>
  <si>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</si>
  <si>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</si>
  <si>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</si>
  <si>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</si>
  <si>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</si>
  <si>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</si>
  <si>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</si>
  <si>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</si>
  <si>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</si>
  <si>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</si>
  <si>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</si>
  <si>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</si>
  <si>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</si>
  <si>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</si>
  <si>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</si>
  <si>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</si>
  <si>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</si>
  <si>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</si>
  <si>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</si>
  <si>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</si>
  <si>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</si>
  <si>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</si>
  <si>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</si>
  <si>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</si>
  <si>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</si>
  <si>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</si>
  <si>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</si>
  <si>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</si>
  <si>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</si>
  <si>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</si>
  <si>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</si>
  <si>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</si>
  <si>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</si>
  <si>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</si>
  <si>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</si>
  <si>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</si>
  <si>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</si>
  <si>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</si>
  <si>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</si>
  <si>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</si>
  <si>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</si>
  <si>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</si>
  <si>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</si>
  <si>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</si>
  <si>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</si>
  <si>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</si>
  <si>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</si>
  <si>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</si>
  <si>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</si>
  <si>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</si>
  <si>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</si>
  <si>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</si>
  <si>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</si>
  <si>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</si>
  <si>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</si>
  <si>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</si>
  <si>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</si>
  <si>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</si>
  <si>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</si>
  <si>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</si>
  <si>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</si>
  <si>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</si>
  <si>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</si>
  <si>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</si>
  <si>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</si>
  <si>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</si>
  <si>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</si>
  <si>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</si>
  <si>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</si>
  <si>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</si>
  <si>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</si>
  <si>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</si>
  <si>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</si>
  <si>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</si>
  <si>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</si>
  <si>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</si>
  <si>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</si>
  <si>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</si>
  <si>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</si>
  <si>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</si>
  <si>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</si>
  <si>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</si>
  <si>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</si>
  <si>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</si>
  <si>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</si>
  <si>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</si>
  <si>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</si>
  <si>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</si>
  <si>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</si>
  <si>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</si>
  <si>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</si>
  <si>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</si>
  <si>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</si>
  <si>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</si>
  <si>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</si>
  <si>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</si>
  <si>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</si>
  <si>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</si>
  <si>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</si>
  <si>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</si>
  <si>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</si>
  <si>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</si>
  <si>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Midoun</t>
  </si>
  <si>
    <t>Yassine ELLOUMI</t>
  </si>
  <si>
    <t>Le Directeur Magasin et gestionnaire du stock</t>
  </si>
  <si>
    <t>Référentiel qualité non affiché</t>
  </si>
  <si>
    <t>Le dernier rapport d'analyse le jour de l'audit date du 26/07/2018 et sans plan d'action pour une analyse NC de jambon de poulet.</t>
  </si>
  <si>
    <t>Affichage du 
référentiel</t>
  </si>
  <si>
    <t xml:space="preserve">Pas de lingettes de désinfection  </t>
  </si>
  <si>
    <t>On affiche encore le référentiel de 2017</t>
  </si>
  <si>
    <t>Stockage des sacs de sucre sur une palette en bois</t>
  </si>
  <si>
    <t>Manque de propreté pour le linéaire des farines et couscous</t>
  </si>
  <si>
    <t>Absence des enregistrements pour une armoire de stockage des produits surgelés</t>
  </si>
  <si>
    <t>Manque de nettoyage</t>
  </si>
  <si>
    <t>Absence de papier essuie mains</t>
  </si>
  <si>
    <t>Absence d'autocontrole de nettoyage pour la semaine du 17/06/2019</t>
  </si>
  <si>
    <t>Des couloirs bloqués par des rances d'eau minérale</t>
  </si>
  <si>
    <t xml:space="preserve">Assurer la séparation </t>
  </si>
  <si>
    <t>Palette en plastique</t>
  </si>
  <si>
    <t>Renforcer
 le vérification du nettoyage des 
linéaires</t>
  </si>
  <si>
    <t xml:space="preserve">Renforcer la 
Vérification </t>
  </si>
  <si>
    <t>Renforcer le contrôle</t>
  </si>
  <si>
    <t xml:space="preserve">Présence de givres dans les meubles négatifs </t>
  </si>
  <si>
    <t>Absence des preuves de contrôle à la réception des produits du rayon PLS</t>
  </si>
  <si>
    <t>Assurer le contrôle à la réception des produits du rayon PLS pour s'assurer de la conformité de la chaine du froid</t>
  </si>
  <si>
    <t>Absence de matériel de désinfection du thermomètre</t>
  </si>
  <si>
    <t>Mettre à disposition le matériel nécessaire</t>
  </si>
  <si>
    <t xml:space="preserve">Absence d'enregistrement du nettoyage aux alentours de la réception les semaine du 03/06 et 17/06. </t>
  </si>
  <si>
    <t>Conserver les enregistrements qualité</t>
  </si>
  <si>
    <t>La lame de la trancheuse présente des traces d'usure sur son revêtement</t>
  </si>
  <si>
    <t>Remplacer cet élément</t>
  </si>
  <si>
    <t>Un morceau du fromage "Filorne di Fion Mozarella" non tracé le jour de sa date d'entame le 06/06/2019</t>
  </si>
  <si>
    <t>Assurer l'enregistrement des données</t>
  </si>
  <si>
    <t xml:space="preserve">Absence de lingette de désinfection </t>
  </si>
  <si>
    <t>Test effectué pour le personnel Béchir Jedai: ok</t>
  </si>
  <si>
    <t xml:space="preserve">Demander les rapports
d'analyse dans le temps appropriés et procéder aux actions nécessaires </t>
  </si>
  <si>
    <t>Rouille sur les couteaux</t>
  </si>
  <si>
    <t>Mettre à disposition les lingettes nécessaire</t>
  </si>
  <si>
    <t xml:space="preserve">Les recoupements de traçabilité pour les produits: pilon de poulet (entrée le 08/06/2019 Q 4,5Kg) et Escalope de dinde ( entrée le 18/06/2019 Q5,5Kg) ont montré pour chacun une perte de traçabilité de plus que 500gr  </t>
  </si>
  <si>
    <t>Renforcer le contrôle
des quantités à tracer</t>
  </si>
  <si>
    <t>Absence de protection de la barbe pour le personnel du rayon</t>
  </si>
  <si>
    <t>Prévoir des cache barbes</t>
  </si>
  <si>
    <t>Absence du référentiel sur site</t>
  </si>
  <si>
    <t>Aficher le référentiel</t>
  </si>
  <si>
    <t>Afficher le référentiel de 2019</t>
  </si>
  <si>
    <t>La séparation des produit n'est pas assurée dans le rayonnage</t>
  </si>
  <si>
    <t>Plusieurs coins des éléments de stockagen'étaient pas propres</t>
  </si>
  <si>
    <t>Renforcer 
le nettoyage et le contrôle</t>
  </si>
  <si>
    <t>Présence de deux paquets de Corn Flakes Miel de marque Nestlé GOLD exposés dans le rayon avec une DLUO expirée depuis le 06/03/2019.</t>
  </si>
  <si>
    <t>Présence du rouille et peinture écaillée</t>
  </si>
  <si>
    <t>Présence de 3 paquets de 6 unités du fromage "le petit moulé, ails et fines herbes" exposés dans les linéaires le jour de l'audit avec une DLC expirée le 17/06/2019</t>
  </si>
  <si>
    <t>Un cafard vivant a été constaté à l'ouverture de la porte du linéaire</t>
  </si>
  <si>
    <t>Controler les armoires surtout après une opération du traitement des nuisibles</t>
  </si>
  <si>
    <t>Afficher le référentiel 2019</t>
  </si>
  <si>
    <t>Procéder à l'enregistrement des températures</t>
  </si>
  <si>
    <t>Renforcer le nettoyage</t>
  </si>
  <si>
    <t>Assurer l'enregistrement des contrôles</t>
  </si>
  <si>
    <t>Mettre à disposition le papier</t>
  </si>
  <si>
    <t>Assurer le rangement des couloirs.</t>
  </si>
  <si>
    <t>Entretenir les meubles</t>
  </si>
  <si>
    <t>Dégivrer les meubles</t>
  </si>
  <si>
    <t>Remplacer ces éléments</t>
  </si>
  <si>
    <t>Absence de distributeur de papier</t>
  </si>
  <si>
    <t>Mettre à disposition un distributeur de papier</t>
  </si>
  <si>
    <t xml:space="preserve">La poubelle de la salle de pause a une ouverture manuelle </t>
  </si>
  <si>
    <t>Prévoir une poubelle à ouverture non manuelle</t>
  </si>
  <si>
    <t>Plusieurs actions n’avaient pas été clôturées</t>
  </si>
  <si>
    <t>Renforcer les actions correctives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</si>
</sst>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70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66" fontId="35" fillId="0" borderId="1" xfId="0" applyNumberFormat="1" applyFont="1" applyBorder="1" applyAlignment="1" applyProtection="1">
      <alignment wrapText="1"/>
      <protection locked="0"/>
    </xf>
    <xf numFmtId="165" fontId="27" fillId="3" borderId="6" xfId="2" applyNumberFormat="1" applyFont="1" applyFill="1" applyBorder="1" applyAlignment="1">
      <alignment horizontal="center" vertical="center" wrapText="1"/>
    </xf>
    <xf numFmtId="10" fontId="26" fillId="13" borderId="5" xfId="2" applyNumberFormat="1" applyFont="1" applyFill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0" fontId="35" fillId="0" borderId="1" xfId="0" applyFont="1" applyFill="1" applyBorder="1" applyAlignment="1">
      <alignment wrapText="1"/>
    </xf>
    <xf numFmtId="0" fontId="33" fillId="0" borderId="1" xfId="0" applyFont="1" applyFill="1" applyBorder="1" applyAlignment="1" applyProtection="1">
      <alignment horizontal="left" vertical="center" wrapText="1"/>
      <protection hidden="1"/>
    </xf>
    <xf numFmtId="165" fontId="35" fillId="0" borderId="1" xfId="0" applyNumberFormat="1" applyFont="1" applyBorder="1" applyAlignment="1" applyProtection="1">
      <alignment horizontal="left" wrapText="1"/>
      <protection locked="0"/>
    </xf>
    <xf numFmtId="165" fontId="35" fillId="0" borderId="1" xfId="0" applyNumberFormat="1" applyFont="1" applyBorder="1" applyAlignment="1" applyProtection="1">
      <alignment horizontal="left" vertical="center" wrapText="1"/>
      <protection locked="0"/>
    </xf>
    <xf numFmtId="0" fontId="6" fillId="0" borderId="1" xfId="0" applyFont="1" applyFill="1" applyBorder="1" applyProtection="1">
      <protection locked="0"/>
    </xf>
    <xf numFmtId="0" fontId="33" fillId="0" borderId="1" xfId="0" applyFont="1" applyFill="1" applyBorder="1" applyAlignment="1" applyProtection="1">
      <alignment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0.69444444444444442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6965488"/>
        <c:axId val="1816975824"/>
      </c:barChart>
      <c:catAx>
        <c:axId val="1816965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6975824"/>
        <c:crosses val="autoZero"/>
        <c:auto val="1"/>
        <c:lblAlgn val="ctr"/>
        <c:lblOffset val="100"/>
        <c:noMultiLvlLbl val="0"/>
      </c:catAx>
      <c:valAx>
        <c:axId val="1816975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6965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8579856"/>
        <c:axId val="1818590192"/>
      </c:barChart>
      <c:catAx>
        <c:axId val="1818579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8590192"/>
        <c:crosses val="autoZero"/>
        <c:auto val="1"/>
        <c:lblAlgn val="ctr"/>
        <c:lblOffset val="100"/>
        <c:noMultiLvlLbl val="0"/>
      </c:catAx>
      <c:valAx>
        <c:axId val="1818590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8579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0.61363636363636365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6377936"/>
        <c:axId val="1816389360"/>
      </c:barChart>
      <c:catAx>
        <c:axId val="1816377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6389360"/>
        <c:crosses val="autoZero"/>
        <c:auto val="1"/>
        <c:lblAlgn val="ctr"/>
        <c:lblOffset val="100"/>
        <c:noMultiLvlLbl val="0"/>
      </c:catAx>
      <c:valAx>
        <c:axId val="1816389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6377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6386640"/>
        <c:axId val="1816377392"/>
      </c:barChart>
      <c:catAx>
        <c:axId val="1816386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6377392"/>
        <c:crosses val="autoZero"/>
        <c:auto val="1"/>
        <c:lblAlgn val="ctr"/>
        <c:lblOffset val="100"/>
        <c:noMultiLvlLbl val="0"/>
      </c:catAx>
      <c:valAx>
        <c:axId val="1816377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6386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0.96666666666666667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6382288"/>
        <c:axId val="1816385008"/>
      </c:barChart>
      <c:catAx>
        <c:axId val="1816382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6385008"/>
        <c:crosses val="autoZero"/>
        <c:auto val="1"/>
        <c:lblAlgn val="ctr"/>
        <c:lblOffset val="100"/>
        <c:noMultiLvlLbl val="0"/>
      </c:catAx>
      <c:valAx>
        <c:axId val="1816385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6382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6381200"/>
        <c:axId val="1816380112"/>
      </c:barChart>
      <c:catAx>
        <c:axId val="1816381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6380112"/>
        <c:crosses val="autoZero"/>
        <c:auto val="1"/>
        <c:lblAlgn val="ctr"/>
        <c:lblOffset val="100"/>
        <c:noMultiLvlLbl val="0"/>
      </c:catAx>
      <c:valAx>
        <c:axId val="1816380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6381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0.8571428571428571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7370800"/>
        <c:axId val="1617371344"/>
      </c:barChart>
      <c:catAx>
        <c:axId val="1617370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7371344"/>
        <c:crosses val="autoZero"/>
        <c:auto val="1"/>
        <c:lblAlgn val="ctr"/>
        <c:lblOffset val="100"/>
        <c:noMultiLvlLbl val="0"/>
      </c:catAx>
      <c:valAx>
        <c:axId val="1617371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7370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0.80769230769230771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8040672"/>
        <c:axId val="1618041216"/>
      </c:barChart>
      <c:catAx>
        <c:axId val="1618040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8041216"/>
        <c:crosses val="autoZero"/>
        <c:auto val="1"/>
        <c:lblAlgn val="ctr"/>
        <c:lblOffset val="100"/>
        <c:noMultiLvlLbl val="0"/>
      </c:catAx>
      <c:valAx>
        <c:axId val="1618041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8040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0.83241758241758235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744999872"/>
        <c:axId val="1744990080"/>
        <c:extLst xmlns:c16r2="http://schemas.microsoft.com/office/drawing/2015/06/chart"/>
      </c:barChart>
      <c:catAx>
        <c:axId val="174499987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44990080"/>
        <c:crosses val="autoZero"/>
        <c:auto val="1"/>
        <c:lblAlgn val="ctr"/>
        <c:lblOffset val="100"/>
        <c:noMultiLvlLbl val="0"/>
      </c:catAx>
      <c:valAx>
        <c:axId val="174499008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44999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0.64047619047619042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744997696"/>
        <c:axId val="1744998240"/>
        <c:extLst xmlns:c16r2="http://schemas.microsoft.com/office/drawing/2015/06/chart"/>
      </c:barChart>
      <c:catAx>
        <c:axId val="1744997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44998240"/>
        <c:crosses val="autoZero"/>
        <c:auto val="1"/>
        <c:lblAlgn val="ctr"/>
        <c:lblOffset val="100"/>
        <c:noMultiLvlLbl val="0"/>
      </c:catAx>
      <c:valAx>
        <c:axId val="17449982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44997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6973104"/>
        <c:axId val="1816962768"/>
      </c:barChart>
      <c:catAx>
        <c:axId val="1816973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6962768"/>
        <c:crosses val="autoZero"/>
        <c:auto val="1"/>
        <c:lblAlgn val="ctr"/>
        <c:lblOffset val="100"/>
        <c:noMultiLvlLbl val="0"/>
      </c:catAx>
      <c:valAx>
        <c:axId val="1816962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6973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6964944"/>
        <c:axId val="1816961680"/>
      </c:barChart>
      <c:catAx>
        <c:axId val="1816964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6961680"/>
        <c:crosses val="autoZero"/>
        <c:auto val="1"/>
        <c:lblAlgn val="ctr"/>
        <c:lblOffset val="100"/>
        <c:noMultiLvlLbl val="0"/>
      </c:catAx>
      <c:valAx>
        <c:axId val="1816961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6964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6969296"/>
        <c:axId val="1816969840"/>
      </c:barChart>
      <c:catAx>
        <c:axId val="181696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6969840"/>
        <c:crosses val="autoZero"/>
        <c:auto val="1"/>
        <c:lblAlgn val="ctr"/>
        <c:lblOffset val="100"/>
        <c:noMultiLvlLbl val="0"/>
      </c:catAx>
      <c:valAx>
        <c:axId val="1816969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6969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0.90277777777777779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8580944"/>
        <c:axId val="1818584208"/>
      </c:barChart>
      <c:catAx>
        <c:axId val="1818580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8584208"/>
        <c:crosses val="autoZero"/>
        <c:auto val="1"/>
        <c:lblAlgn val="ctr"/>
        <c:lblOffset val="100"/>
        <c:noMultiLvlLbl val="0"/>
      </c:catAx>
      <c:valAx>
        <c:axId val="18185842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8580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0.77906976744186052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8584752"/>
        <c:axId val="1818589648"/>
      </c:barChart>
      <c:catAx>
        <c:axId val="1818584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8589648"/>
        <c:crosses val="autoZero"/>
        <c:auto val="1"/>
        <c:lblAlgn val="ctr"/>
        <c:lblOffset val="100"/>
        <c:noMultiLvlLbl val="0"/>
      </c:catAx>
      <c:valAx>
        <c:axId val="1818589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8584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8582032"/>
        <c:axId val="1818592368"/>
      </c:barChart>
      <c:catAx>
        <c:axId val="1818582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8592368"/>
        <c:crosses val="autoZero"/>
        <c:auto val="1"/>
        <c:lblAlgn val="ctr"/>
        <c:lblOffset val="100"/>
        <c:noMultiLvlLbl val="0"/>
      </c:catAx>
      <c:valAx>
        <c:axId val="1818592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8582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0.9642857142857143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8586384"/>
        <c:axId val="1818586928"/>
      </c:barChart>
      <c:catAx>
        <c:axId val="181858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8586928"/>
        <c:crosses val="autoZero"/>
        <c:auto val="1"/>
        <c:lblAlgn val="ctr"/>
        <c:lblOffset val="100"/>
        <c:noMultiLvlLbl val="0"/>
      </c:catAx>
      <c:valAx>
        <c:axId val="1818586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8586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8582576"/>
        <c:axId val="1818588560"/>
      </c:barChart>
      <c:catAx>
        <c:axId val="1818582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8588560"/>
        <c:crosses val="autoZero"/>
        <c:auto val="1"/>
        <c:lblAlgn val="ctr"/>
        <c:lblOffset val="100"/>
        <c:noMultiLvlLbl val="0"/>
      </c:catAx>
      <c:valAx>
        <c:axId val="1818588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8582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xmlns="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zoomScaleSheetLayoutView="100" workbookViewId="0">
      <selection activeCell="D18" sqref="D18:K18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3" t="s">
        <v>474</v>
      </c>
      <c r="B18" s="343"/>
      <c r="C18" s="343"/>
      <c r="D18" s="344" t="s">
        <v>475</v>
      </c>
      <c r="E18" s="344"/>
      <c r="F18" s="344"/>
      <c r="G18" s="344"/>
      <c r="H18" s="344"/>
      <c r="I18" s="344"/>
      <c r="J18" s="344"/>
      <c r="K18" s="344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5" t="s">
        <v>277</v>
      </c>
      <c r="B21" s="345"/>
      <c r="C21" s="345"/>
      <c r="D21" s="345"/>
      <c r="E21" s="345"/>
      <c r="F21" s="345"/>
      <c r="G21" s="345"/>
      <c r="H21" s="345"/>
      <c r="I21" s="345"/>
      <c r="J21" s="345"/>
      <c r="K21" s="345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39" t="s">
        <v>279</v>
      </c>
      <c r="C23" s="339"/>
      <c r="D23" s="31"/>
      <c r="E23" s="31"/>
      <c r="F23" s="31"/>
      <c r="G23" s="31"/>
      <c r="H23" s="31"/>
      <c r="I23" s="31"/>
      <c r="J23" t="str">
        <f>D18</f>
        <v>Midoun</v>
      </c>
    </row>
    <row r="24" spans="1:11" ht="33" customHeight="1" x14ac:dyDescent="0.25">
      <c r="A24" s="277" t="s">
        <v>280</v>
      </c>
      <c r="B24" s="338">
        <f>AVERAGE('A1 Exploitation'!D730,'A1 Technique'!D199)</f>
        <v>0.83241758241758235</v>
      </c>
      <c r="C24" s="338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38" t="e">
        <f>AVERAGE('A2 Exploitation'!D730,'A2 Technique'!D199)</f>
        <v>#DIV/0!</v>
      </c>
      <c r="C25" s="338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38" t="e">
        <f>AVERAGE('A3 Exploitation'!D730,'A3 Technique'!D199)</f>
        <v>#DIV/0!</v>
      </c>
      <c r="C26" s="338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38" t="e">
        <f>AVERAGE('A4 Exploitation'!D730,'A4 Technique'!D199)</f>
        <v>#DIV/0!</v>
      </c>
      <c r="C27" s="338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38"/>
      <c r="C28" s="338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38"/>
      <c r="C29" s="338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39" t="s">
        <v>286</v>
      </c>
      <c r="C33" s="339"/>
      <c r="D33" s="31"/>
      <c r="E33" s="31"/>
      <c r="F33" s="31"/>
      <c r="G33" s="31"/>
      <c r="H33" s="31"/>
      <c r="I33" s="31"/>
      <c r="J33" t="str">
        <f>D18</f>
        <v>Midoun</v>
      </c>
    </row>
    <row r="34" spans="1:10" ht="33" customHeight="1" x14ac:dyDescent="0.25">
      <c r="A34" s="277" t="s">
        <v>280</v>
      </c>
      <c r="B34" s="338">
        <f>'A1 Exploitation'!D730</f>
        <v>0.80769230769230771</v>
      </c>
      <c r="C34" s="338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38" t="e">
        <f>'A2 Exploitation'!D730</f>
        <v>#DIV/0!</v>
      </c>
      <c r="C35" s="338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38" t="e">
        <f>'A3 Exploitation'!D730</f>
        <v>#DIV/0!</v>
      </c>
      <c r="C36" s="338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38" t="e">
        <f>'A4 Exploitation'!D730</f>
        <v>#DIV/0!</v>
      </c>
      <c r="C37" s="338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38"/>
      <c r="C38" s="338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38"/>
      <c r="C39" s="338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2" t="s">
        <v>287</v>
      </c>
      <c r="C42" s="342"/>
      <c r="D42" s="31"/>
      <c r="E42" s="31"/>
      <c r="F42" s="31"/>
      <c r="G42" s="31"/>
      <c r="H42" s="31"/>
      <c r="I42" s="31"/>
      <c r="J42" t="str">
        <f>D18</f>
        <v>Midoun</v>
      </c>
    </row>
    <row r="43" spans="1:10" ht="33" customHeight="1" x14ac:dyDescent="0.25">
      <c r="A43" s="277" t="s">
        <v>280</v>
      </c>
      <c r="B43" s="338">
        <f>AVERAGE('A1 Exploitation'!D728, 'A1 Technique'!D197)</f>
        <v>0.64047619047619042</v>
      </c>
      <c r="C43" s="338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38" t="e">
        <f>AVERAGE('A2 Exploitation'!D728, 'A2 Technique'!D197)</f>
        <v>#DIV/0!</v>
      </c>
      <c r="C44" s="338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38" t="e">
        <f>AVERAGE('A3 Exploitation'!D728, 'A3 Technique'!D197)</f>
        <v>#DIV/0!</v>
      </c>
      <c r="C45" s="338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38" t="e">
        <f>AVERAGE('A4 Exploitation'!D728, 'A4 Technique'!D197)</f>
        <v>#DIV/0!</v>
      </c>
      <c r="C46" s="338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38"/>
      <c r="C47" s="338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38"/>
      <c r="C48" s="338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39" t="s">
        <v>288</v>
      </c>
      <c r="C51" s="339"/>
      <c r="D51" s="31"/>
      <c r="E51" s="31"/>
      <c r="F51" s="31"/>
      <c r="G51" s="31"/>
      <c r="H51" s="31"/>
      <c r="I51" s="31"/>
      <c r="J51" t="str">
        <f>D18</f>
        <v>Midoun</v>
      </c>
    </row>
    <row r="52" spans="1:10" ht="33" customHeight="1" x14ac:dyDescent="0.25">
      <c r="A52" s="277" t="s">
        <v>280</v>
      </c>
      <c r="B52" s="341">
        <f>'A1 Exploitation'!D48</f>
        <v>0.69444444444444442</v>
      </c>
      <c r="C52" s="341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1" t="e">
        <f>'A2 Exploitation'!D48</f>
        <v>#DIV/0!</v>
      </c>
      <c r="C53" s="341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1" t="e">
        <f>'A3 Exploitation'!D48</f>
        <v>#DIV/0!</v>
      </c>
      <c r="C54" s="341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1" t="e">
        <f>'A4 Exploitation'!D48</f>
        <v>#DIV/0!</v>
      </c>
      <c r="C55" s="341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1"/>
      <c r="C56" s="341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1"/>
      <c r="C57" s="341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39" t="s">
        <v>289</v>
      </c>
      <c r="C60" s="339"/>
      <c r="D60" s="31"/>
      <c r="E60" s="31"/>
      <c r="F60" s="31"/>
      <c r="G60" s="31"/>
      <c r="H60" s="31"/>
      <c r="I60" s="31"/>
      <c r="J60" t="str">
        <f>D18</f>
        <v>Midoun</v>
      </c>
    </row>
    <row r="61" spans="1:10" ht="33" customHeight="1" x14ac:dyDescent="0.25">
      <c r="A61" s="277" t="s">
        <v>280</v>
      </c>
      <c r="B61" s="338" t="e">
        <f>'A1 Exploitation'!D131</f>
        <v>#DIV/0!</v>
      </c>
      <c r="C61" s="338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38" t="e">
        <f>'A2 Exploitation'!D131</f>
        <v>#DIV/0!</v>
      </c>
      <c r="C62" s="338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38" t="e">
        <f>'A3 Exploitation'!D131</f>
        <v>#DIV/0!</v>
      </c>
      <c r="C63" s="338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38" t="e">
        <f>'A4 Exploitation'!D131</f>
        <v>#DIV/0!</v>
      </c>
      <c r="C64" s="338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38"/>
      <c r="C65" s="338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38"/>
      <c r="C66" s="338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39" t="s">
        <v>464</v>
      </c>
      <c r="C69" s="339"/>
      <c r="D69" s="31"/>
      <c r="E69" s="31"/>
      <c r="F69" s="31"/>
      <c r="G69" s="31"/>
      <c r="H69" s="31"/>
      <c r="I69" s="31"/>
      <c r="J69" t="str">
        <f>D18</f>
        <v>Midoun</v>
      </c>
    </row>
    <row r="70" spans="1:10" ht="33" customHeight="1" x14ac:dyDescent="0.25">
      <c r="A70" s="277" t="s">
        <v>280</v>
      </c>
      <c r="B70" s="338" t="e">
        <f>'A1 Exploitation'!D187</f>
        <v>#DIV/0!</v>
      </c>
      <c r="C70" s="338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38" t="e">
        <f>'A2 Exploitation'!D187</f>
        <v>#DIV/0!</v>
      </c>
      <c r="C71" s="338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38" t="e">
        <f>'A3 Exploitation'!D187</f>
        <v>#DIV/0!</v>
      </c>
      <c r="C72" s="338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38" t="e">
        <f>'A4 Exploitation'!D187</f>
        <v>#DIV/0!</v>
      </c>
      <c r="C73" s="338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38"/>
      <c r="C74" s="338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38"/>
      <c r="C75" s="338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39" t="s">
        <v>465</v>
      </c>
      <c r="C78" s="339"/>
      <c r="D78" s="31"/>
      <c r="E78" s="31"/>
      <c r="F78" s="31"/>
      <c r="G78" s="31"/>
      <c r="H78" s="31"/>
      <c r="I78" s="31"/>
      <c r="J78" t="str">
        <f>D18</f>
        <v>Midoun</v>
      </c>
    </row>
    <row r="79" spans="1:10" ht="33" customHeight="1" x14ac:dyDescent="0.25">
      <c r="A79" s="277" t="s">
        <v>280</v>
      </c>
      <c r="B79" s="338" t="e">
        <f>'A1 Exploitation'!D249</f>
        <v>#DIV/0!</v>
      </c>
      <c r="C79" s="338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38" t="e">
        <f>'A2 Exploitation'!D249</f>
        <v>#DIV/0!</v>
      </c>
      <c r="C80" s="338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38" t="e">
        <f>'A3 Exploitation'!D249</f>
        <v>#DIV/0!</v>
      </c>
      <c r="C81" s="338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38" t="e">
        <f>'A4 Exploitation'!D249</f>
        <v>#DIV/0!</v>
      </c>
      <c r="C82" s="338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38"/>
      <c r="C83" s="338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38"/>
      <c r="C84" s="338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39" t="s">
        <v>466</v>
      </c>
      <c r="C87" s="339"/>
      <c r="D87" s="31"/>
      <c r="E87" s="31"/>
      <c r="F87" s="31"/>
      <c r="G87" s="31"/>
      <c r="H87" s="31"/>
      <c r="I87" s="31"/>
      <c r="J87" t="str">
        <f>D18</f>
        <v>Midoun</v>
      </c>
    </row>
    <row r="88" spans="1:10" ht="33" customHeight="1" x14ac:dyDescent="0.25">
      <c r="A88" s="277" t="s">
        <v>280</v>
      </c>
      <c r="B88" s="338">
        <f>'A1 Exploitation'!D304</f>
        <v>0.90277777777777779</v>
      </c>
      <c r="C88" s="338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38" t="e">
        <f>'A2 Exploitation'!D304</f>
        <v>#DIV/0!</v>
      </c>
      <c r="C89" s="338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38" t="e">
        <f>'A3 Exploitation'!D304</f>
        <v>#DIV/0!</v>
      </c>
      <c r="C90" s="338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38" t="e">
        <f>'A4 Exploitation'!D304</f>
        <v>#DIV/0!</v>
      </c>
      <c r="C91" s="338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38"/>
      <c r="C92" s="338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38"/>
      <c r="C93" s="338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39" t="s">
        <v>467</v>
      </c>
      <c r="C96" s="339"/>
      <c r="D96" s="31"/>
      <c r="E96" s="31"/>
      <c r="F96" s="31"/>
      <c r="G96" s="31"/>
      <c r="H96" s="31"/>
      <c r="I96" s="31"/>
      <c r="J96" t="str">
        <f>D18</f>
        <v>Midoun</v>
      </c>
    </row>
    <row r="97" spans="1:10" ht="33" customHeight="1" x14ac:dyDescent="0.25">
      <c r="A97" s="277" t="s">
        <v>280</v>
      </c>
      <c r="B97" s="338">
        <f>'A1 Exploitation'!D371</f>
        <v>0.77906976744186052</v>
      </c>
      <c r="C97" s="338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38" t="e">
        <f>'A2 Exploitation'!D371</f>
        <v>#DIV/0!</v>
      </c>
      <c r="C98" s="338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38" t="e">
        <f>'A3 Exploitation'!D371</f>
        <v>#DIV/0!</v>
      </c>
      <c r="C99" s="338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38" t="e">
        <f>'A4 Exploitation'!D371</f>
        <v>#DIV/0!</v>
      </c>
      <c r="C100" s="338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38"/>
      <c r="C101" s="338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38"/>
      <c r="C102" s="338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39" t="s">
        <v>468</v>
      </c>
      <c r="C105" s="339"/>
      <c r="D105" s="31"/>
      <c r="E105" s="31"/>
      <c r="F105" s="31"/>
      <c r="G105" s="31"/>
      <c r="H105" s="31"/>
      <c r="I105" s="31"/>
      <c r="J105" t="str">
        <f>D18</f>
        <v>Midoun</v>
      </c>
    </row>
    <row r="106" spans="1:10" ht="33" customHeight="1" x14ac:dyDescent="0.25">
      <c r="A106" s="277" t="s">
        <v>280</v>
      </c>
      <c r="B106" s="338" t="e">
        <f>'A1 Exploitation'!D429</f>
        <v>#DIV/0!</v>
      </c>
      <c r="C106" s="338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38" t="e">
        <f>'A2 Exploitation'!D429</f>
        <v>#DIV/0!</v>
      </c>
      <c r="C107" s="338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38" t="e">
        <f>'A3 Exploitation'!D429</f>
        <v>#DIV/0!</v>
      </c>
      <c r="C108" s="338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38" t="e">
        <f>'A4 Exploitation'!D429</f>
        <v>#DIV/0!</v>
      </c>
      <c r="C109" s="338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38"/>
      <c r="C110" s="338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38"/>
      <c r="C111" s="338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39" t="s">
        <v>469</v>
      </c>
      <c r="C114" s="339"/>
      <c r="D114" s="31"/>
      <c r="E114" s="31"/>
      <c r="F114" s="31"/>
      <c r="G114" s="31"/>
      <c r="H114" s="31"/>
      <c r="I114" s="31"/>
      <c r="J114" t="str">
        <f>D18</f>
        <v>Midoun</v>
      </c>
    </row>
    <row r="115" spans="1:10" ht="33" customHeight="1" x14ac:dyDescent="0.25">
      <c r="A115" s="277" t="s">
        <v>280</v>
      </c>
      <c r="B115" s="338">
        <f>'A1 Exploitation'!D476</f>
        <v>0.9642857142857143</v>
      </c>
      <c r="C115" s="338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38" t="e">
        <f>'A2 Exploitation'!D476</f>
        <v>#DIV/0!</v>
      </c>
      <c r="C116" s="338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38" t="e">
        <f>'A3 Exploitation'!D476</f>
        <v>#DIV/0!</v>
      </c>
      <c r="C117" s="338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38" t="e">
        <f>'A4 Exploitation'!D476</f>
        <v>#DIV/0!</v>
      </c>
      <c r="C118" s="338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38"/>
      <c r="C119" s="338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38"/>
      <c r="C120" s="338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39" t="s">
        <v>470</v>
      </c>
      <c r="C123" s="339"/>
      <c r="D123" s="31"/>
      <c r="E123" s="31"/>
      <c r="F123" s="31"/>
      <c r="G123" s="31"/>
      <c r="H123" s="31"/>
      <c r="I123" s="31"/>
      <c r="J123" t="str">
        <f>D18</f>
        <v>Midoun</v>
      </c>
    </row>
    <row r="124" spans="1:10" ht="33" customHeight="1" x14ac:dyDescent="0.25">
      <c r="A124" s="277" t="s">
        <v>280</v>
      </c>
      <c r="B124" s="338" t="e">
        <f>'A1 Exploitation'!D527</f>
        <v>#DIV/0!</v>
      </c>
      <c r="C124" s="338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38" t="e">
        <f>'A2 Exploitation'!D527</f>
        <v>#DIV/0!</v>
      </c>
      <c r="C125" s="338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38" t="e">
        <f>'A3 Exploitation'!D527</f>
        <v>#DIV/0!</v>
      </c>
      <c r="C126" s="338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38" t="e">
        <f>'A4 Exploitation'!D527</f>
        <v>#DIV/0!</v>
      </c>
      <c r="C127" s="338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38"/>
      <c r="C128" s="338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38"/>
      <c r="C129" s="338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39" t="s">
        <v>471</v>
      </c>
      <c r="C132" s="339"/>
      <c r="D132" s="31"/>
      <c r="E132" s="31"/>
      <c r="F132" s="31"/>
      <c r="G132" s="31"/>
      <c r="H132" s="31"/>
      <c r="I132" s="31"/>
      <c r="J132" t="str">
        <f>D18</f>
        <v>Midoun</v>
      </c>
    </row>
    <row r="133" spans="1:10" ht="33" customHeight="1" x14ac:dyDescent="0.25">
      <c r="A133" s="277" t="s">
        <v>280</v>
      </c>
      <c r="B133" s="338" t="e">
        <f>'A1 Exploitation'!D570</f>
        <v>#DIV/0!</v>
      </c>
      <c r="C133" s="338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38" t="e">
        <f>'A2 Exploitation'!D570</f>
        <v>#DIV/0!</v>
      </c>
      <c r="C134" s="338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38" t="e">
        <f>'A3 Exploitation'!D570</f>
        <v>#DIV/0!</v>
      </c>
      <c r="C135" s="338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38" t="e">
        <f>'A4 Exploitation'!D570</f>
        <v>#DIV/0!</v>
      </c>
      <c r="C136" s="338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38"/>
      <c r="C137" s="338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38"/>
      <c r="C138" s="338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39" t="s">
        <v>290</v>
      </c>
      <c r="C141" s="339"/>
      <c r="D141" s="31"/>
      <c r="E141" s="31"/>
      <c r="F141" s="31"/>
      <c r="G141" s="31"/>
      <c r="H141" s="31"/>
      <c r="I141" s="31"/>
      <c r="J141" t="str">
        <f>D18</f>
        <v>Midoun</v>
      </c>
    </row>
    <row r="142" spans="1:10" ht="33" customHeight="1" x14ac:dyDescent="0.25">
      <c r="A142" s="277" t="s">
        <v>280</v>
      </c>
      <c r="B142" s="338">
        <f>'A1 Exploitation'!D610</f>
        <v>0.61363636363636365</v>
      </c>
      <c r="C142" s="338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38" t="e">
        <f>'A2 Exploitation'!D610</f>
        <v>#DIV/0!</v>
      </c>
      <c r="C143" s="338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38" t="e">
        <f>'A3 Exploitation'!D610</f>
        <v>#DIV/0!</v>
      </c>
      <c r="C144" s="338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38" t="e">
        <f>'A4 Exploitation'!D610</f>
        <v>#DIV/0!</v>
      </c>
      <c r="C145" s="338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38"/>
      <c r="C146" s="338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38"/>
      <c r="C147" s="338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39" t="s">
        <v>291</v>
      </c>
      <c r="C150" s="339"/>
      <c r="D150" s="31"/>
      <c r="E150" s="31"/>
      <c r="F150" s="31"/>
      <c r="G150" s="31"/>
      <c r="H150" s="31"/>
      <c r="I150" s="31"/>
      <c r="J150" t="str">
        <f>D18</f>
        <v>Midoun</v>
      </c>
    </row>
    <row r="151" spans="1:10" ht="33" customHeight="1" x14ac:dyDescent="0.25">
      <c r="A151" s="277" t="s">
        <v>280</v>
      </c>
      <c r="B151" s="338">
        <f>'A1 Exploitation'!D673</f>
        <v>0.75</v>
      </c>
      <c r="C151" s="338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38" t="e">
        <f>'A2 Exploitation'!D673</f>
        <v>#DIV/0!</v>
      </c>
      <c r="C152" s="338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38" t="e">
        <f>'A3 Exploitation'!D673</f>
        <v>#DIV/0!</v>
      </c>
      <c r="C153" s="338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38" t="e">
        <f>'A4 Exploitation'!D673</f>
        <v>#DIV/0!</v>
      </c>
      <c r="C154" s="338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38"/>
      <c r="C155" s="338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38"/>
      <c r="C156" s="338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0"/>
      <c r="C159" s="340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39" t="s">
        <v>472</v>
      </c>
      <c r="C160" s="339"/>
      <c r="D160" s="31"/>
      <c r="E160" s="31"/>
      <c r="F160" s="31"/>
      <c r="G160" s="31"/>
      <c r="H160" s="31"/>
      <c r="I160" s="31"/>
      <c r="J160" t="str">
        <f>D18</f>
        <v>Midoun</v>
      </c>
    </row>
    <row r="161" spans="1:10" ht="33" customHeight="1" x14ac:dyDescent="0.25">
      <c r="A161" s="277" t="s">
        <v>280</v>
      </c>
      <c r="B161" s="338">
        <f>'A1 Exploitation'!D702</f>
        <v>0.96666666666666667</v>
      </c>
      <c r="C161" s="338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38" t="e">
        <f>'A2 Exploitation'!D702</f>
        <v>#DIV/0!</v>
      </c>
      <c r="C162" s="338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38" t="e">
        <f>'A3 Exploitation'!D702</f>
        <v>#DIV/0!</v>
      </c>
      <c r="C163" s="338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38" t="e">
        <f>'A4 Exploitation'!D702</f>
        <v>#DIV/0!</v>
      </c>
      <c r="C164" s="338"/>
    </row>
    <row r="165" spans="1:10" ht="33" customHeight="1" x14ac:dyDescent="0.25">
      <c r="A165" s="276" t="s">
        <v>284</v>
      </c>
      <c r="B165" s="338"/>
      <c r="C165" s="338"/>
    </row>
    <row r="166" spans="1:10" ht="18" x14ac:dyDescent="0.25">
      <c r="A166" s="276" t="s">
        <v>285</v>
      </c>
      <c r="B166" s="338"/>
      <c r="C166" s="338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39" t="s">
        <v>473</v>
      </c>
      <c r="C169" s="339"/>
      <c r="J169" t="str">
        <f>D18</f>
        <v>Midoun</v>
      </c>
    </row>
    <row r="170" spans="1:10" ht="33" customHeight="1" x14ac:dyDescent="0.25">
      <c r="A170" s="277" t="s">
        <v>280</v>
      </c>
      <c r="B170" s="338">
        <f>'A1 Exploitation'!D726</f>
        <v>0.75</v>
      </c>
      <c r="C170" s="338"/>
    </row>
    <row r="171" spans="1:10" ht="33" customHeight="1" x14ac:dyDescent="0.25">
      <c r="A171" s="276" t="s">
        <v>281</v>
      </c>
      <c r="B171" s="338" t="e">
        <f>'A2 Exploitation'!D726</f>
        <v>#DIV/0!</v>
      </c>
      <c r="C171" s="338"/>
    </row>
    <row r="172" spans="1:10" ht="33" customHeight="1" x14ac:dyDescent="0.25">
      <c r="A172" s="277" t="s">
        <v>282</v>
      </c>
      <c r="B172" s="338" t="e">
        <f>'A3 Exploitation'!D726</f>
        <v>#DIV/0!</v>
      </c>
      <c r="C172" s="338"/>
    </row>
    <row r="173" spans="1:10" ht="33" customHeight="1" x14ac:dyDescent="0.25">
      <c r="A173" s="277" t="s">
        <v>283</v>
      </c>
      <c r="B173" s="338" t="e">
        <f>'A4 Exploitation'!D726</f>
        <v>#DIV/0!</v>
      </c>
      <c r="C173" s="338"/>
    </row>
    <row r="174" spans="1:10" ht="33" customHeight="1" x14ac:dyDescent="0.25">
      <c r="A174" s="276" t="s">
        <v>284</v>
      </c>
      <c r="B174" s="338"/>
      <c r="C174" s="338"/>
    </row>
    <row r="175" spans="1:10" ht="18" x14ac:dyDescent="0.25">
      <c r="A175" s="276" t="s">
        <v>285</v>
      </c>
      <c r="B175" s="338"/>
      <c r="C175" s="338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39" t="s">
        <v>292</v>
      </c>
      <c r="C178" s="339"/>
      <c r="J178" t="str">
        <f>D18</f>
        <v>Midoun</v>
      </c>
    </row>
    <row r="179" spans="1:10" ht="33" customHeight="1" x14ac:dyDescent="0.25">
      <c r="A179" s="277" t="s">
        <v>280</v>
      </c>
      <c r="B179" s="338">
        <f>'A1 Technique'!D199</f>
        <v>0.8571428571428571</v>
      </c>
      <c r="C179" s="338"/>
    </row>
    <row r="180" spans="1:10" ht="33" customHeight="1" x14ac:dyDescent="0.25">
      <c r="A180" s="276" t="s">
        <v>281</v>
      </c>
      <c r="B180" s="338" t="e">
        <f>'A2 Technique'!D199</f>
        <v>#DIV/0!</v>
      </c>
      <c r="C180" s="338"/>
    </row>
    <row r="181" spans="1:10" ht="33" customHeight="1" x14ac:dyDescent="0.25">
      <c r="A181" s="277" t="s">
        <v>282</v>
      </c>
      <c r="B181" s="338" t="e">
        <f>'A3 Technique'!D199</f>
        <v>#DIV/0!</v>
      </c>
      <c r="C181" s="338"/>
    </row>
    <row r="182" spans="1:10" ht="33" customHeight="1" x14ac:dyDescent="0.25">
      <c r="A182" s="277" t="s">
        <v>283</v>
      </c>
      <c r="B182" s="338" t="e">
        <f>'A4 Technique'!D199</f>
        <v>#DIV/0!</v>
      </c>
      <c r="C182" s="338"/>
    </row>
    <row r="183" spans="1:10" ht="33" customHeight="1" x14ac:dyDescent="0.25">
      <c r="A183" s="276" t="s">
        <v>284</v>
      </c>
      <c r="B183" s="338"/>
      <c r="C183" s="338"/>
    </row>
    <row r="184" spans="1:10" ht="18" x14ac:dyDescent="0.25">
      <c r="A184" s="276" t="s">
        <v>285</v>
      </c>
      <c r="B184" s="338"/>
      <c r="C184" s="338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76" zoomScale="68" zoomScaleNormal="100" zoomScaleSheetLayoutView="68" workbookViewId="0">
      <selection activeCell="A676" sqref="A676:F676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6"/>
      <c r="E1" s="416"/>
      <c r="F1" s="416"/>
      <c r="G1" s="416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7" t="s">
        <v>151</v>
      </c>
      <c r="B7" s="417"/>
      <c r="C7" s="417"/>
      <c r="D7" s="417"/>
      <c r="E7" s="417"/>
      <c r="F7" s="417"/>
      <c r="G7" s="82"/>
    </row>
    <row r="8" spans="1:7" ht="22.5" x14ac:dyDescent="0.45">
      <c r="A8" s="418" t="str">
        <f>'Page de garde'!D18</f>
        <v>Midoun</v>
      </c>
      <c r="B8" s="418"/>
      <c r="C8" s="418"/>
      <c r="D8" s="418"/>
      <c r="E8" s="418"/>
      <c r="F8" s="418"/>
      <c r="G8" s="82"/>
    </row>
    <row r="9" spans="1:7" ht="22.5" x14ac:dyDescent="0.45">
      <c r="A9" s="278" t="s">
        <v>39</v>
      </c>
      <c r="B9" s="419" t="s">
        <v>476</v>
      </c>
      <c r="C9" s="419"/>
      <c r="D9" s="419"/>
      <c r="E9" s="419"/>
      <c r="F9" s="419"/>
      <c r="G9" s="82"/>
    </row>
    <row r="10" spans="1:7" ht="22.5" x14ac:dyDescent="0.45">
      <c r="A10" s="279" t="s">
        <v>41</v>
      </c>
      <c r="B10" s="420" t="s">
        <v>477</v>
      </c>
      <c r="C10" s="420"/>
      <c r="D10" s="420"/>
      <c r="E10" s="420"/>
      <c r="F10" s="420"/>
      <c r="G10" s="82"/>
    </row>
    <row r="11" spans="1:7" ht="22.5" x14ac:dyDescent="0.45">
      <c r="A11" s="278" t="s">
        <v>40</v>
      </c>
      <c r="B11" s="415">
        <v>43636</v>
      </c>
      <c r="C11" s="415"/>
      <c r="D11" s="415"/>
      <c r="E11" s="415"/>
      <c r="F11" s="415"/>
      <c r="G11" s="82"/>
    </row>
    <row r="12" spans="1:7" ht="22.5" x14ac:dyDescent="0.45">
      <c r="A12" s="278" t="s">
        <v>200</v>
      </c>
      <c r="B12" s="421">
        <f>D730</f>
        <v>0.80769230769230771</v>
      </c>
      <c r="C12" s="421"/>
      <c r="D12" s="421"/>
      <c r="E12" s="421"/>
      <c r="F12" s="421"/>
      <c r="G12" s="82"/>
    </row>
    <row r="13" spans="1:7" ht="22.5" x14ac:dyDescent="0.45">
      <c r="A13" s="81"/>
      <c r="B13" s="79"/>
      <c r="C13" s="79"/>
      <c r="D13" s="416"/>
      <c r="E13" s="416"/>
      <c r="F13" s="416"/>
      <c r="G13" s="416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43636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7" t="s">
        <v>28</v>
      </c>
      <c r="B17" s="358" t="s">
        <v>29</v>
      </c>
      <c r="C17" s="358"/>
      <c r="D17" s="358" t="s">
        <v>42</v>
      </c>
      <c r="E17" s="359" t="s">
        <v>266</v>
      </c>
      <c r="F17" s="359" t="s">
        <v>299</v>
      </c>
      <c r="G17" s="83"/>
    </row>
    <row r="18" spans="1:8" ht="16.5" customHeight="1" x14ac:dyDescent="0.4">
      <c r="A18" s="357"/>
      <c r="B18" s="283" t="s">
        <v>32</v>
      </c>
      <c r="C18" s="283" t="s">
        <v>31</v>
      </c>
      <c r="D18" s="358"/>
      <c r="E18" s="359"/>
      <c r="F18" s="359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63" x14ac:dyDescent="0.4">
      <c r="A32" s="88" t="s">
        <v>130</v>
      </c>
      <c r="B32" s="89">
        <v>1</v>
      </c>
      <c r="C32" s="89"/>
      <c r="D32" s="96" t="s">
        <v>498</v>
      </c>
      <c r="E32" s="90" t="s">
        <v>499</v>
      </c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126" x14ac:dyDescent="0.4">
      <c r="A35" s="97" t="s">
        <v>400</v>
      </c>
      <c r="B35" s="89">
        <v>0</v>
      </c>
      <c r="C35" s="98">
        <f>IF(B35=0, -5, "0")</f>
        <v>-5</v>
      </c>
      <c r="D35" s="90" t="s">
        <v>496</v>
      </c>
      <c r="E35" s="90" t="s">
        <v>497</v>
      </c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121.5" customHeight="1" x14ac:dyDescent="0.4">
      <c r="A41" s="88" t="s">
        <v>312</v>
      </c>
      <c r="B41" s="89">
        <v>1</v>
      </c>
      <c r="C41" s="89"/>
      <c r="D41" s="90" t="s">
        <v>500</v>
      </c>
      <c r="E41" s="90" t="s">
        <v>501</v>
      </c>
      <c r="F41" s="90"/>
      <c r="G41" s="83"/>
    </row>
    <row r="42" spans="1:7" ht="30" customHeight="1" x14ac:dyDescent="0.4">
      <c r="A42" s="92" t="s">
        <v>406</v>
      </c>
      <c r="B42" s="89">
        <v>2</v>
      </c>
      <c r="C42" s="89"/>
      <c r="D42" s="90"/>
      <c r="E42" s="90"/>
      <c r="F42" s="90"/>
      <c r="G42" s="83"/>
    </row>
    <row r="43" spans="1:7" ht="35.25" customHeight="1" x14ac:dyDescent="0.4">
      <c r="A43" s="88" t="s">
        <v>422</v>
      </c>
      <c r="B43" s="274">
        <f>IF(D43=1, 2, IF(AND(D43&lt;1,D43&gt;0), 1, IF(D43=0,"0","NA")))</f>
        <v>2</v>
      </c>
      <c r="C43" s="89"/>
      <c r="D43" s="271">
        <f>IFERROR(E43/F43,"N.A")</f>
        <v>1</v>
      </c>
      <c r="E43" s="103">
        <v>1</v>
      </c>
      <c r="F43" s="272">
        <v>1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17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0.6071428571428571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25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0.69444444444444442</v>
      </c>
      <c r="E48" s="79"/>
      <c r="F48" s="83"/>
      <c r="G48" s="83"/>
    </row>
    <row r="49" spans="1:7" ht="21" x14ac:dyDescent="0.3">
      <c r="A49" s="348"/>
      <c r="B49" s="348"/>
      <c r="C49" s="348"/>
      <c r="D49" s="348"/>
      <c r="E49" s="348"/>
      <c r="F49" s="348"/>
      <c r="G49" s="348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43636</v>
      </c>
      <c r="B51" s="83"/>
      <c r="C51" s="83"/>
      <c r="D51" s="83"/>
      <c r="E51" s="79"/>
      <c r="F51" s="83"/>
      <c r="G51" s="83"/>
    </row>
    <row r="52" spans="1:7" ht="21" x14ac:dyDescent="0.4">
      <c r="A52" s="357" t="s">
        <v>28</v>
      </c>
      <c r="B52" s="358" t="s">
        <v>29</v>
      </c>
      <c r="C52" s="358"/>
      <c r="D52" s="358" t="s">
        <v>42</v>
      </c>
      <c r="E52" s="359" t="s">
        <v>266</v>
      </c>
      <c r="F52" s="359" t="s">
        <v>301</v>
      </c>
      <c r="G52" s="83"/>
    </row>
    <row r="53" spans="1:7" ht="21" x14ac:dyDescent="0.4">
      <c r="A53" s="357"/>
      <c r="B53" s="283" t="s">
        <v>32</v>
      </c>
      <c r="C53" s="283" t="s">
        <v>31</v>
      </c>
      <c r="D53" s="358"/>
      <c r="E53" s="359"/>
      <c r="F53" s="359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6"/>
      <c r="B64" s="347"/>
      <c r="C64" s="347"/>
      <c r="D64" s="347"/>
      <c r="E64" s="347"/>
      <c r="F64" s="347"/>
      <c r="G64" s="347"/>
    </row>
    <row r="65" spans="1:7" ht="43.5" customHeight="1" x14ac:dyDescent="0.4">
      <c r="A65" s="426" t="s">
        <v>350</v>
      </c>
      <c r="B65" s="426"/>
      <c r="C65" s="426"/>
      <c r="D65" s="426"/>
      <c r="E65" s="426"/>
      <c r="F65" s="426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5"/>
      <c r="B83" s="355"/>
      <c r="C83" s="355"/>
      <c r="D83" s="355"/>
      <c r="E83" s="355"/>
      <c r="F83" s="355"/>
      <c r="G83" s="355"/>
    </row>
    <row r="84" spans="1:7" ht="45" customHeight="1" x14ac:dyDescent="0.45">
      <c r="A84" s="427" t="s">
        <v>351</v>
      </c>
      <c r="B84" s="427"/>
      <c r="C84" s="427"/>
      <c r="D84" s="427"/>
      <c r="E84" s="427"/>
      <c r="F84" s="427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1"/>
      <c r="B103" s="349"/>
      <c r="C103" s="349"/>
      <c r="D103" s="349"/>
      <c r="E103" s="349"/>
      <c r="F103" s="356"/>
      <c r="G103" s="83"/>
    </row>
    <row r="104" spans="1:7" ht="46.5" customHeight="1" x14ac:dyDescent="0.4">
      <c r="A104" s="426" t="s">
        <v>352</v>
      </c>
      <c r="B104" s="426"/>
      <c r="C104" s="426"/>
      <c r="D104" s="426"/>
      <c r="E104" s="426"/>
      <c r="F104" s="426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1"/>
      <c r="B111" s="349"/>
      <c r="C111" s="349"/>
      <c r="D111" s="349"/>
      <c r="E111" s="349"/>
      <c r="F111" s="356"/>
      <c r="G111" s="83"/>
    </row>
    <row r="112" spans="1:7" ht="39.75" customHeight="1" x14ac:dyDescent="0.4">
      <c r="A112" s="426" t="s">
        <v>390</v>
      </c>
      <c r="B112" s="426"/>
      <c r="C112" s="426"/>
      <c r="D112" s="426"/>
      <c r="E112" s="426"/>
      <c r="F112" s="426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49"/>
      <c r="B120" s="349"/>
      <c r="C120" s="349"/>
      <c r="D120" s="349"/>
      <c r="E120" s="349"/>
      <c r="F120" s="349"/>
      <c r="G120" s="83"/>
    </row>
    <row r="121" spans="1:7" ht="22.5" x14ac:dyDescent="0.4">
      <c r="A121" s="426" t="s">
        <v>310</v>
      </c>
      <c r="B121" s="426"/>
      <c r="C121" s="426"/>
      <c r="D121" s="426"/>
      <c r="E121" s="426"/>
      <c r="F121" s="426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0"/>
      <c r="B132" s="350"/>
      <c r="C132" s="350"/>
      <c r="D132" s="350"/>
      <c r="E132" s="350"/>
      <c r="F132" s="350"/>
      <c r="G132" s="83"/>
    </row>
    <row r="133" spans="1:16384" ht="22.5" customHeight="1" x14ac:dyDescent="0.4">
      <c r="A133" s="428" t="s">
        <v>424</v>
      </c>
      <c r="B133" s="428"/>
      <c r="C133" s="428"/>
      <c r="D133" s="428"/>
      <c r="E133" s="428"/>
      <c r="F133" s="428"/>
      <c r="G133" s="83"/>
    </row>
    <row r="134" spans="1:16384" ht="22.5" customHeight="1" x14ac:dyDescent="0.4">
      <c r="A134" s="429"/>
      <c r="B134" s="429"/>
      <c r="C134" s="429"/>
      <c r="D134" s="429"/>
      <c r="E134" s="429"/>
      <c r="F134" s="429"/>
      <c r="G134" s="83"/>
    </row>
    <row r="135" spans="1:16384" s="216" customFormat="1" ht="22.5" customHeight="1" x14ac:dyDescent="0.25">
      <c r="A135" s="357" t="s">
        <v>28</v>
      </c>
      <c r="B135" s="358" t="s">
        <v>29</v>
      </c>
      <c r="C135" s="358"/>
      <c r="D135" s="358" t="s">
        <v>42</v>
      </c>
      <c r="E135" s="359" t="s">
        <v>266</v>
      </c>
      <c r="F135" s="359" t="s">
        <v>301</v>
      </c>
    </row>
    <row r="136" spans="1:16384" s="216" customFormat="1" ht="22.5" customHeight="1" x14ac:dyDescent="0.25">
      <c r="A136" s="357"/>
      <c r="B136" s="283" t="s">
        <v>32</v>
      </c>
      <c r="C136" s="283" t="s">
        <v>31</v>
      </c>
      <c r="D136" s="358"/>
      <c r="E136" s="359"/>
      <c r="F136" s="359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0" t="s">
        <v>461</v>
      </c>
      <c r="B139" s="430"/>
      <c r="C139" s="430"/>
      <c r="D139" s="430"/>
      <c r="E139" s="430"/>
      <c r="F139" s="430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8" t="s">
        <v>349</v>
      </c>
      <c r="B147" s="388"/>
      <c r="C147" s="388"/>
      <c r="D147" s="388"/>
      <c r="E147" s="388"/>
      <c r="F147" s="388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1"/>
      <c r="B165" s="349"/>
      <c r="C165" s="349"/>
      <c r="D165" s="349"/>
      <c r="E165" s="349"/>
      <c r="F165" s="349"/>
      <c r="G165" s="83"/>
    </row>
    <row r="166" spans="1:7" ht="32.25" customHeight="1" x14ac:dyDescent="0.4">
      <c r="A166" s="430" t="s">
        <v>462</v>
      </c>
      <c r="B166" s="430"/>
      <c r="C166" s="430"/>
      <c r="D166" s="430"/>
      <c r="E166" s="430"/>
      <c r="F166" s="430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2"/>
      <c r="B176" s="353"/>
      <c r="C176" s="353"/>
      <c r="D176" s="353"/>
      <c r="E176" s="353"/>
      <c r="F176" s="353"/>
      <c r="G176" s="83"/>
    </row>
    <row r="177" spans="1:7" ht="32.25" customHeight="1" x14ac:dyDescent="0.4">
      <c r="A177" s="430" t="s">
        <v>310</v>
      </c>
      <c r="B177" s="430"/>
      <c r="C177" s="430"/>
      <c r="D177" s="430"/>
      <c r="E177" s="430"/>
      <c r="F177" s="430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389"/>
      <c r="C186" s="390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4"/>
      <c r="B188" s="354"/>
      <c r="C188" s="354"/>
      <c r="D188" s="354"/>
      <c r="E188" s="354"/>
      <c r="F188" s="354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43636</v>
      </c>
      <c r="B190" s="83"/>
      <c r="C190" s="83"/>
      <c r="D190" s="83"/>
      <c r="E190" s="79"/>
      <c r="F190" s="83"/>
      <c r="G190" s="83"/>
    </row>
    <row r="191" spans="1:7" ht="21" x14ac:dyDescent="0.4">
      <c r="A191" s="357" t="s">
        <v>28</v>
      </c>
      <c r="B191" s="358" t="s">
        <v>29</v>
      </c>
      <c r="C191" s="358"/>
      <c r="D191" s="358" t="s">
        <v>42</v>
      </c>
      <c r="E191" s="359" t="s">
        <v>266</v>
      </c>
      <c r="F191" s="359" t="s">
        <v>301</v>
      </c>
      <c r="G191" s="83"/>
    </row>
    <row r="192" spans="1:7" ht="21" x14ac:dyDescent="0.4">
      <c r="A192" s="357"/>
      <c r="B192" s="283" t="s">
        <v>32</v>
      </c>
      <c r="C192" s="283" t="s">
        <v>31</v>
      </c>
      <c r="D192" s="358"/>
      <c r="E192" s="359"/>
      <c r="F192" s="359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5" t="s">
        <v>34</v>
      </c>
      <c r="B203" s="386"/>
      <c r="C203" s="387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8"/>
      <c r="B205" s="348"/>
      <c r="C205" s="348"/>
      <c r="D205" s="348"/>
      <c r="E205" s="348"/>
      <c r="F205" s="348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5" t="s">
        <v>34</v>
      </c>
      <c r="B227" s="386"/>
      <c r="C227" s="387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8"/>
      <c r="B229" s="348"/>
      <c r="C229" s="348"/>
      <c r="D229" s="348"/>
      <c r="E229" s="348"/>
      <c r="F229" s="348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2" t="s">
        <v>310</v>
      </c>
      <c r="B236" s="423"/>
      <c r="C236" s="423"/>
      <c r="D236" s="424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85" t="s">
        <v>34</v>
      </c>
      <c r="B245" s="386"/>
      <c r="C245" s="387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8"/>
      <c r="B250" s="348"/>
      <c r="C250" s="348"/>
      <c r="D250" s="348"/>
      <c r="E250" s="348"/>
      <c r="F250" s="348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43636</v>
      </c>
      <c r="B252" s="83"/>
      <c r="C252" s="83"/>
      <c r="D252" s="83"/>
      <c r="E252" s="79"/>
      <c r="F252" s="83"/>
      <c r="G252" s="83"/>
    </row>
    <row r="253" spans="1:7" ht="21" x14ac:dyDescent="0.4">
      <c r="A253" s="357" t="s">
        <v>28</v>
      </c>
      <c r="B253" s="358" t="s">
        <v>29</v>
      </c>
      <c r="C253" s="358"/>
      <c r="D253" s="358" t="s">
        <v>42</v>
      </c>
      <c r="E253" s="359" t="s">
        <v>266</v>
      </c>
      <c r="F253" s="359" t="s">
        <v>301</v>
      </c>
      <c r="G253" s="83"/>
    </row>
    <row r="254" spans="1:7" ht="21" x14ac:dyDescent="0.4">
      <c r="A254" s="357"/>
      <c r="B254" s="283" t="s">
        <v>32</v>
      </c>
      <c r="C254" s="283" t="s">
        <v>31</v>
      </c>
      <c r="D254" s="358"/>
      <c r="E254" s="359"/>
      <c r="F254" s="359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>
        <v>2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>
        <v>2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>
        <v>2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>
        <v>2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>
        <v>2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>
        <v>2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>
        <v>2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>
        <v>2</v>
      </c>
      <c r="C264" s="112"/>
      <c r="D264" s="90"/>
      <c r="E264" s="91"/>
      <c r="F264" s="90"/>
      <c r="G264" s="83"/>
    </row>
    <row r="265" spans="1:7" ht="21" x14ac:dyDescent="0.4">
      <c r="A265" s="385" t="s">
        <v>34</v>
      </c>
      <c r="B265" s="386"/>
      <c r="C265" s="387"/>
      <c r="D265" s="289">
        <f>SUM(B257:C264)</f>
        <v>16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>
        <f>D265/(COUNT(B257:C264)*2)</f>
        <v>1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>
        <v>2</v>
      </c>
      <c r="C269" s="89"/>
      <c r="D269" s="117"/>
      <c r="E269" s="90"/>
      <c r="F269" s="90"/>
      <c r="G269" s="83"/>
    </row>
    <row r="270" spans="1:7" ht="21" x14ac:dyDescent="0.4">
      <c r="A270" s="88" t="s">
        <v>106</v>
      </c>
      <c r="B270" s="89">
        <v>2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>
        <v>2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>
        <v>2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>
        <v>2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>
        <v>2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>
        <v>2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>
        <v>2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>
        <v>2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>
        <v>2</v>
      </c>
      <c r="C278" s="89"/>
      <c r="D278" s="101"/>
      <c r="E278" s="91"/>
      <c r="F278" s="90"/>
      <c r="G278" s="83"/>
    </row>
    <row r="279" spans="1:7" ht="69" customHeight="1" x14ac:dyDescent="0.4">
      <c r="A279" s="143" t="s">
        <v>371</v>
      </c>
      <c r="B279" s="89">
        <v>1</v>
      </c>
      <c r="C279" s="116" t="str">
        <f>IF(B279=0, -5, "0")</f>
        <v>0</v>
      </c>
      <c r="D279" s="180" t="s">
        <v>504</v>
      </c>
      <c r="E279" s="90" t="s">
        <v>505</v>
      </c>
      <c r="F279" s="90"/>
      <c r="G279" s="83"/>
    </row>
    <row r="280" spans="1:7" ht="28.5" customHeight="1" x14ac:dyDescent="0.4">
      <c r="A280" s="143" t="s">
        <v>372</v>
      </c>
      <c r="B280" s="89">
        <v>2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>
        <v>2</v>
      </c>
      <c r="C281" s="89"/>
      <c r="D281" s="90"/>
      <c r="E281" s="91"/>
      <c r="F281" s="90"/>
      <c r="G281" s="83"/>
    </row>
    <row r="282" spans="1:7" ht="63.75" customHeight="1" x14ac:dyDescent="0.4">
      <c r="A282" s="88" t="s">
        <v>142</v>
      </c>
      <c r="B282" s="89">
        <v>1</v>
      </c>
      <c r="C282" s="89"/>
      <c r="D282" s="90" t="s">
        <v>506</v>
      </c>
      <c r="E282" s="90" t="s">
        <v>499</v>
      </c>
      <c r="F282" s="90"/>
      <c r="G282" s="83"/>
    </row>
    <row r="283" spans="1:7" ht="21" customHeight="1" x14ac:dyDescent="0.45">
      <c r="A283" s="193" t="s">
        <v>353</v>
      </c>
      <c r="B283" s="89">
        <v>2</v>
      </c>
      <c r="C283" s="98" t="str">
        <f>IF(B283=0, -2, "0")</f>
        <v>0</v>
      </c>
      <c r="D283" s="90"/>
      <c r="E283" s="122"/>
      <c r="F283" s="90"/>
      <c r="G283" s="83"/>
    </row>
    <row r="284" spans="1:7" ht="45" customHeight="1" x14ac:dyDescent="0.45">
      <c r="A284" s="193" t="s">
        <v>63</v>
      </c>
      <c r="B284" s="89">
        <v>2</v>
      </c>
      <c r="C284" s="98" t="str">
        <f>IF(B284=0, -2, "0")</f>
        <v>0</v>
      </c>
      <c r="D284" s="90" t="s">
        <v>507</v>
      </c>
      <c r="E284" s="122"/>
      <c r="F284" s="90"/>
      <c r="G284" s="83"/>
    </row>
    <row r="285" spans="1:7" ht="21" customHeight="1" x14ac:dyDescent="0.45">
      <c r="A285" s="193" t="s">
        <v>330</v>
      </c>
      <c r="B285" s="89">
        <v>2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>
        <v>2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>
        <v>2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>
        <v>2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>
        <v>2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78"/>
      <c r="B290" s="378"/>
      <c r="C290" s="378"/>
      <c r="D290" s="378"/>
      <c r="E290" s="378"/>
      <c r="F290" s="378"/>
      <c r="G290" s="83"/>
    </row>
    <row r="291" spans="1:7" ht="31.5" customHeight="1" x14ac:dyDescent="0.4">
      <c r="A291" s="425" t="s">
        <v>310</v>
      </c>
      <c r="B291" s="425"/>
      <c r="C291" s="425"/>
      <c r="D291" s="425"/>
      <c r="E291" s="425"/>
      <c r="F291" s="425"/>
      <c r="G291" s="83"/>
    </row>
    <row r="292" spans="1:7" ht="43.5" customHeight="1" x14ac:dyDescent="0.4">
      <c r="A292" s="92" t="s">
        <v>328</v>
      </c>
      <c r="B292" s="89">
        <v>0</v>
      </c>
      <c r="C292" s="89"/>
      <c r="D292" s="90" t="s">
        <v>478</v>
      </c>
      <c r="E292" s="90" t="s">
        <v>480</v>
      </c>
      <c r="F292" s="90"/>
      <c r="G292" s="83"/>
    </row>
    <row r="293" spans="1:7" ht="35.25" customHeight="1" x14ac:dyDescent="0.4">
      <c r="A293" s="88" t="s">
        <v>302</v>
      </c>
      <c r="B293" s="89">
        <v>2</v>
      </c>
      <c r="C293" s="89"/>
      <c r="D293" s="90"/>
      <c r="E293" s="91"/>
      <c r="F293" s="90"/>
      <c r="G293" s="83"/>
    </row>
    <row r="294" spans="1:7" ht="120" customHeight="1" x14ac:dyDescent="0.4">
      <c r="A294" s="88" t="s">
        <v>375</v>
      </c>
      <c r="B294" s="89">
        <v>0</v>
      </c>
      <c r="C294" s="89"/>
      <c r="D294" s="142" t="s">
        <v>479</v>
      </c>
      <c r="E294" s="90" t="s">
        <v>508</v>
      </c>
      <c r="F294" s="90"/>
      <c r="G294" s="83"/>
    </row>
    <row r="295" spans="1:7" ht="33" customHeight="1" x14ac:dyDescent="0.4">
      <c r="A295" s="106" t="s">
        <v>376</v>
      </c>
      <c r="B295" s="89">
        <v>2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>
        <v>2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>
        <v>2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>
        <f>IF(D299=1, 2, IF(AND(D299&lt;1,D299&gt;0), 1, IF(D299=0,"0","NA")))</f>
        <v>1</v>
      </c>
      <c r="C299" s="89"/>
      <c r="D299" s="271">
        <f>IFERROR(E299/F299,"N.A")</f>
        <v>0.66666666666666663</v>
      </c>
      <c r="E299" s="103">
        <v>2</v>
      </c>
      <c r="F299" s="90">
        <v>3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49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>
        <f>D300/(COUNT(B269:C289,B292:C299)*2)</f>
        <v>0.875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65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>
        <f>D303/(COUNT(B257:C264,B269:C289,B292:C299)*2)</f>
        <v>0.90277777777777779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43636</v>
      </c>
      <c r="B307" s="83"/>
      <c r="C307" s="83"/>
      <c r="D307" s="83"/>
      <c r="E307" s="79"/>
      <c r="F307" s="83"/>
      <c r="G307" s="83"/>
    </row>
    <row r="308" spans="1:7" ht="21" x14ac:dyDescent="0.4">
      <c r="A308" s="357" t="s">
        <v>28</v>
      </c>
      <c r="B308" s="358" t="s">
        <v>29</v>
      </c>
      <c r="C308" s="358"/>
      <c r="D308" s="358" t="s">
        <v>42</v>
      </c>
      <c r="E308" s="359" t="s">
        <v>266</v>
      </c>
      <c r="F308" s="359" t="s">
        <v>301</v>
      </c>
      <c r="G308" s="83"/>
    </row>
    <row r="309" spans="1:7" ht="21" x14ac:dyDescent="0.4">
      <c r="A309" s="357"/>
      <c r="B309" s="283" t="s">
        <v>32</v>
      </c>
      <c r="C309" s="283" t="s">
        <v>31</v>
      </c>
      <c r="D309" s="358"/>
      <c r="E309" s="359"/>
      <c r="F309" s="359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>
        <v>2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>
        <v>2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>
        <v>2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>
        <v>2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>
        <v>2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>
        <v>2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>
        <v>2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>
        <v>2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16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>
        <f>D320/(COUNT(B312:C319)*2)</f>
        <v>1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>
        <v>2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>
        <v>2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>
        <v>2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>
        <v>2</v>
      </c>
      <c r="C328" s="99" t="str">
        <f>IF(B328=0, -10, IF(B328=1, -5, "0"))</f>
        <v>0</v>
      </c>
      <c r="D328" s="131"/>
      <c r="E328" s="90"/>
      <c r="F328" s="90"/>
      <c r="G328" s="83"/>
    </row>
    <row r="329" spans="1:7" ht="21" x14ac:dyDescent="0.4">
      <c r="A329" s="88" t="s">
        <v>209</v>
      </c>
      <c r="B329" s="89">
        <v>2</v>
      </c>
      <c r="C329" s="89"/>
      <c r="D329" s="131"/>
      <c r="E329" s="91"/>
      <c r="F329" s="90"/>
      <c r="G329" s="83"/>
    </row>
    <row r="330" spans="1:7" ht="63" x14ac:dyDescent="0.4">
      <c r="A330" s="88" t="s">
        <v>142</v>
      </c>
      <c r="B330" s="89">
        <v>1</v>
      </c>
      <c r="C330" s="89"/>
      <c r="D330" s="90" t="s">
        <v>481</v>
      </c>
      <c r="E330" s="90" t="s">
        <v>510</v>
      </c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>
        <v>2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>
        <v>2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>
        <v>2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>
        <v>2</v>
      </c>
      <c r="C336" s="89"/>
      <c r="D336" s="90"/>
      <c r="E336" s="91"/>
      <c r="F336" s="90"/>
      <c r="G336" s="83"/>
    </row>
    <row r="337" spans="1:7" ht="126" x14ac:dyDescent="0.4">
      <c r="A337" s="115" t="s">
        <v>58</v>
      </c>
      <c r="B337" s="89">
        <v>0</v>
      </c>
      <c r="C337" s="99">
        <f>IF(B337=0, -5, "0")</f>
        <v>-5</v>
      </c>
      <c r="D337" s="147" t="s">
        <v>511</v>
      </c>
      <c r="E337" s="90" t="s">
        <v>512</v>
      </c>
      <c r="F337" s="90"/>
      <c r="G337" s="83"/>
    </row>
    <row r="338" spans="1:7" ht="19.5" customHeight="1" x14ac:dyDescent="0.45">
      <c r="A338" s="193" t="s">
        <v>353</v>
      </c>
      <c r="B338" s="89">
        <v>2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>
        <v>2</v>
      </c>
      <c r="C339" s="98" t="str">
        <f>IF(B339=0, -2, "0")</f>
        <v>0</v>
      </c>
      <c r="D339" s="90"/>
      <c r="E339" s="122"/>
      <c r="F339" s="90"/>
      <c r="G339" s="83"/>
    </row>
    <row r="340" spans="1:7" ht="42.75" customHeight="1" x14ac:dyDescent="0.4">
      <c r="A340" s="193" t="s">
        <v>330</v>
      </c>
      <c r="B340" s="89">
        <v>0</v>
      </c>
      <c r="C340" s="98">
        <f>IF(B340=0, -2, "0")</f>
        <v>-2</v>
      </c>
      <c r="D340" s="90" t="s">
        <v>513</v>
      </c>
      <c r="E340" s="464" t="s">
        <v>514</v>
      </c>
      <c r="F340" s="90"/>
      <c r="G340" s="83"/>
    </row>
    <row r="341" spans="1:7" ht="21" x14ac:dyDescent="0.4">
      <c r="A341" s="88" t="s">
        <v>402</v>
      </c>
      <c r="B341" s="89">
        <v>2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>
        <v>2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>
        <v>2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22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>
        <f>D344/(COUNT(B324:C343)*2)</f>
        <v>0.57894736842105265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>
        <v>2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>
        <v>2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>
        <v>2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>
        <v>2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>
        <v>2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>
        <v>2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>
        <v>2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>
        <v>2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>
        <v>2</v>
      </c>
      <c r="C356" s="89"/>
      <c r="D356" s="107"/>
      <c r="E356" s="91"/>
      <c r="F356" s="90"/>
      <c r="G356" s="83"/>
    </row>
    <row r="357" spans="1:7" ht="21" x14ac:dyDescent="0.3">
      <c r="A357" s="370"/>
      <c r="B357" s="370"/>
      <c r="C357" s="370"/>
      <c r="D357" s="370"/>
      <c r="E357" s="370"/>
      <c r="F357" s="370"/>
      <c r="G357" s="370"/>
    </row>
    <row r="358" spans="1:7" ht="32.25" customHeight="1" x14ac:dyDescent="0.4">
      <c r="A358" s="434" t="s">
        <v>310</v>
      </c>
      <c r="B358" s="434"/>
      <c r="C358" s="434"/>
      <c r="D358" s="434"/>
      <c r="E358" s="434"/>
      <c r="F358" s="434"/>
      <c r="G358" s="83"/>
    </row>
    <row r="359" spans="1:7" ht="42" x14ac:dyDescent="0.4">
      <c r="A359" s="92" t="s">
        <v>328</v>
      </c>
      <c r="B359" s="89">
        <v>0</v>
      </c>
      <c r="C359" s="205"/>
      <c r="D359" s="465" t="s">
        <v>515</v>
      </c>
      <c r="E359" s="205" t="s">
        <v>516</v>
      </c>
      <c r="F359" s="90"/>
      <c r="G359" s="83"/>
    </row>
    <row r="360" spans="1:7" ht="22.5" x14ac:dyDescent="0.4">
      <c r="A360" s="92" t="s">
        <v>302</v>
      </c>
      <c r="B360" s="89">
        <v>2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>
        <v>2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>
        <v>2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>
        <v>2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>
        <v>2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>
        <f>IF(D366=1, 2, IF(AND(D366&lt;1,D366&gt;0), 1, IF(D366=0,"0","NA")))</f>
        <v>1</v>
      </c>
      <c r="C366" s="113"/>
      <c r="D366" s="271">
        <f>IFERROR(E366/F366,"N.A")</f>
        <v>0.8</v>
      </c>
      <c r="E366" s="103">
        <v>4</v>
      </c>
      <c r="F366" s="90">
        <v>5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29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>
        <f>D367/(COUNT(B348:C356,B359:C366)*2)</f>
        <v>0.90625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67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>
        <f>D370/(COUNT(B324:C343,B348:C356,B312:C319,B359:C366)*2)</f>
        <v>0.77906976744186052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43636</v>
      </c>
      <c r="B374" s="83"/>
      <c r="C374" s="83"/>
      <c r="D374" s="83"/>
      <c r="E374" s="79"/>
      <c r="F374" s="83"/>
      <c r="G374" s="83"/>
    </row>
    <row r="375" spans="1:7" ht="21" x14ac:dyDescent="0.4">
      <c r="A375" s="357" t="s">
        <v>28</v>
      </c>
      <c r="B375" s="358" t="s">
        <v>29</v>
      </c>
      <c r="C375" s="358"/>
      <c r="D375" s="358" t="s">
        <v>42</v>
      </c>
      <c r="E375" s="359" t="s">
        <v>266</v>
      </c>
      <c r="F375" s="359" t="s">
        <v>301</v>
      </c>
      <c r="G375" s="83"/>
    </row>
    <row r="376" spans="1:7" ht="21" x14ac:dyDescent="0.4">
      <c r="A376" s="357"/>
      <c r="B376" s="283" t="s">
        <v>32</v>
      </c>
      <c r="C376" s="283" t="s">
        <v>31</v>
      </c>
      <c r="D376" s="358"/>
      <c r="E376" s="359"/>
      <c r="F376" s="359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3"/>
      <c r="B415" s="355"/>
      <c r="C415" s="355"/>
      <c r="D415" s="355"/>
      <c r="E415" s="355"/>
      <c r="F415" s="355"/>
      <c r="G415" s="355"/>
    </row>
    <row r="416" spans="1:7" ht="24.75" x14ac:dyDescent="0.4">
      <c r="A416" s="433" t="s">
        <v>319</v>
      </c>
      <c r="B416" s="433"/>
      <c r="C416" s="433"/>
      <c r="D416" s="433"/>
      <c r="E416" s="433"/>
      <c r="F416" s="433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43636</v>
      </c>
      <c r="B432" s="83"/>
      <c r="C432" s="83"/>
      <c r="D432" s="83"/>
      <c r="E432" s="79"/>
      <c r="F432" s="83"/>
      <c r="G432" s="83"/>
    </row>
    <row r="433" spans="1:7" ht="21" x14ac:dyDescent="0.4">
      <c r="A433" s="357" t="s">
        <v>28</v>
      </c>
      <c r="B433" s="358" t="s">
        <v>29</v>
      </c>
      <c r="C433" s="358"/>
      <c r="D433" s="358" t="s">
        <v>42</v>
      </c>
      <c r="E433" s="359" t="s">
        <v>266</v>
      </c>
      <c r="F433" s="359" t="s">
        <v>301</v>
      </c>
      <c r="G433" s="83"/>
    </row>
    <row r="434" spans="1:7" ht="21" x14ac:dyDescent="0.4">
      <c r="A434" s="357"/>
      <c r="B434" s="283" t="s">
        <v>32</v>
      </c>
      <c r="C434" s="283" t="s">
        <v>31</v>
      </c>
      <c r="D434" s="358"/>
      <c r="E434" s="359"/>
      <c r="F434" s="359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16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>
        <v>2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>
        <v>2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3" t="s">
        <v>310</v>
      </c>
      <c r="B464" s="433"/>
      <c r="C464" s="433"/>
      <c r="D464" s="433"/>
      <c r="E464" s="433"/>
      <c r="F464" s="433"/>
      <c r="G464" s="83"/>
    </row>
    <row r="465" spans="1:7" ht="42" x14ac:dyDescent="0.4">
      <c r="A465" s="88" t="s">
        <v>328</v>
      </c>
      <c r="B465" s="89">
        <v>0</v>
      </c>
      <c r="C465" s="151"/>
      <c r="D465" s="107" t="s">
        <v>482</v>
      </c>
      <c r="E465" s="107" t="s">
        <v>517</v>
      </c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>
        <v>2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f>IF(D471=1, 2, IF(AND(D471&lt;1,D471&gt;0), 1, IF(D471=0,"0","NA")))</f>
        <v>2</v>
      </c>
      <c r="C471" s="89"/>
      <c r="D471" s="271">
        <f>IFERROR(E471/F471,"N.A")</f>
        <v>1</v>
      </c>
      <c r="E471" s="103">
        <v>1</v>
      </c>
      <c r="F471" s="90">
        <v>1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38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0.95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54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0.9642857142857143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7" t="s">
        <v>425</v>
      </c>
      <c r="B478" s="437"/>
      <c r="C478" s="437"/>
      <c r="D478" s="437"/>
      <c r="E478" s="437"/>
      <c r="F478" s="437"/>
      <c r="G478" s="83"/>
    </row>
    <row r="479" spans="1:7" ht="21" customHeight="1" x14ac:dyDescent="0.4">
      <c r="A479" s="162">
        <f>B11</f>
        <v>43636</v>
      </c>
      <c r="F479" s="2"/>
      <c r="G479" s="83"/>
    </row>
    <row r="480" spans="1:7" ht="21" x14ac:dyDescent="0.4">
      <c r="A480" s="406" t="s">
        <v>28</v>
      </c>
      <c r="B480" s="407" t="s">
        <v>29</v>
      </c>
      <c r="C480" s="407"/>
      <c r="D480" s="407" t="s">
        <v>42</v>
      </c>
      <c r="E480" s="399" t="s">
        <v>266</v>
      </c>
      <c r="F480" s="399" t="s">
        <v>301</v>
      </c>
      <c r="G480" s="83"/>
    </row>
    <row r="481" spans="1:7" ht="21" x14ac:dyDescent="0.4">
      <c r="A481" s="406"/>
      <c r="B481" s="291" t="s">
        <v>32</v>
      </c>
      <c r="C481" s="291" t="s">
        <v>31</v>
      </c>
      <c r="D481" s="407"/>
      <c r="E481" s="399"/>
      <c r="F481" s="399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4" t="s">
        <v>52</v>
      </c>
      <c r="B483" s="414"/>
      <c r="C483" s="414"/>
      <c r="D483" s="414"/>
      <c r="E483" s="414"/>
      <c r="F483" s="414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7" t="s">
        <v>463</v>
      </c>
      <c r="B491" s="398"/>
      <c r="C491" s="398"/>
      <c r="D491" s="398"/>
      <c r="E491" s="398"/>
      <c r="F491" s="398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8" t="s">
        <v>23</v>
      </c>
      <c r="B505" s="409"/>
      <c r="C505" s="409"/>
      <c r="D505" s="409"/>
      <c r="E505" s="409"/>
      <c r="F505" s="410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0"/>
      <c r="B517" s="380"/>
      <c r="C517" s="380"/>
      <c r="D517" s="380"/>
      <c r="E517" s="380"/>
      <c r="F517" s="380"/>
      <c r="G517" s="380"/>
    </row>
    <row r="518" spans="1:7" ht="26.25" customHeight="1" x14ac:dyDescent="0.5">
      <c r="A518" s="244" t="s">
        <v>310</v>
      </c>
      <c r="B518" s="405"/>
      <c r="C518" s="405"/>
      <c r="D518" s="405"/>
      <c r="E518" s="405"/>
      <c r="F518" s="405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8" t="s">
        <v>97</v>
      </c>
      <c r="B530" s="438"/>
      <c r="C530" s="438"/>
      <c r="D530" s="438"/>
      <c r="E530" s="438"/>
      <c r="F530" s="438"/>
      <c r="G530" s="83"/>
    </row>
    <row r="531" spans="1:7" ht="22.5" customHeight="1" x14ac:dyDescent="0.4">
      <c r="A531" s="162">
        <f>B11</f>
        <v>43636</v>
      </c>
      <c r="B531" s="83"/>
      <c r="C531" s="83"/>
      <c r="D531" s="95"/>
      <c r="E531" s="95"/>
      <c r="F531" s="95"/>
      <c r="G531" s="83"/>
    </row>
    <row r="532" spans="1:7" ht="21" x14ac:dyDescent="0.4">
      <c r="A532" s="411" t="s">
        <v>28</v>
      </c>
      <c r="B532" s="384" t="s">
        <v>29</v>
      </c>
      <c r="C532" s="413"/>
      <c r="D532" s="358" t="s">
        <v>42</v>
      </c>
      <c r="E532" s="359" t="s">
        <v>266</v>
      </c>
      <c r="F532" s="359" t="s">
        <v>301</v>
      </c>
      <c r="G532" s="83"/>
    </row>
    <row r="533" spans="1:7" ht="21" x14ac:dyDescent="0.4">
      <c r="A533" s="412"/>
      <c r="B533" s="292" t="s">
        <v>32</v>
      </c>
      <c r="C533" s="293" t="s">
        <v>31</v>
      </c>
      <c r="D533" s="358"/>
      <c r="E533" s="359"/>
      <c r="F533" s="359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5"/>
      <c r="D535" s="435"/>
      <c r="E535" s="435"/>
      <c r="F535" s="436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5" t="s">
        <v>34</v>
      </c>
      <c r="B542" s="386"/>
      <c r="C542" s="387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5" t="s">
        <v>33</v>
      </c>
      <c r="B543" s="386"/>
      <c r="C543" s="387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8"/>
      <c r="B544" s="348"/>
      <c r="C544" s="348"/>
      <c r="D544" s="348"/>
      <c r="E544" s="348"/>
      <c r="F544" s="348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4"/>
      <c r="B556" s="370"/>
      <c r="C556" s="370"/>
      <c r="D556" s="370"/>
      <c r="E556" s="370"/>
      <c r="F556" s="370"/>
      <c r="G556" s="370"/>
    </row>
    <row r="557" spans="1:7" ht="35.25" customHeight="1" x14ac:dyDescent="0.4">
      <c r="A557" s="246" t="s">
        <v>310</v>
      </c>
      <c r="B557" s="222"/>
      <c r="C557" s="368"/>
      <c r="D557" s="368"/>
      <c r="E557" s="368"/>
      <c r="F557" s="369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363" t="s">
        <v>34</v>
      </c>
      <c r="B566" s="363"/>
      <c r="C566" s="364"/>
      <c r="D566" s="296">
        <f>SUM(B558:C565,B546:C555)</f>
        <v>0</v>
      </c>
      <c r="E566" s="79"/>
      <c r="F566" s="83"/>
      <c r="G566" s="83"/>
    </row>
    <row r="567" spans="1:7" ht="21" x14ac:dyDescent="0.4">
      <c r="A567" s="363" t="s">
        <v>33</v>
      </c>
      <c r="B567" s="363"/>
      <c r="C567" s="363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8"/>
      <c r="B572" s="348"/>
      <c r="C572" s="348"/>
      <c r="D572" s="348"/>
      <c r="E572" s="348"/>
      <c r="F572" s="348"/>
      <c r="G572" s="83"/>
    </row>
    <row r="573" spans="1:7" ht="22.5" x14ac:dyDescent="0.45">
      <c r="A573" s="371" t="s">
        <v>19</v>
      </c>
      <c r="B573" s="371"/>
      <c r="C573" s="371"/>
      <c r="D573" s="371"/>
      <c r="E573" s="371"/>
      <c r="F573" s="371"/>
      <c r="G573" s="83"/>
    </row>
    <row r="574" spans="1:7" ht="22.5" x14ac:dyDescent="0.4">
      <c r="A574" s="169">
        <f>B11</f>
        <v>43636</v>
      </c>
      <c r="B574" s="83"/>
      <c r="C574" s="83"/>
      <c r="D574" s="238"/>
      <c r="E574" s="238"/>
      <c r="F574" s="238"/>
      <c r="G574" s="83"/>
    </row>
    <row r="575" spans="1:7" ht="21" x14ac:dyDescent="0.4">
      <c r="A575" s="406" t="s">
        <v>28</v>
      </c>
      <c r="B575" s="407" t="s">
        <v>29</v>
      </c>
      <c r="C575" s="407"/>
      <c r="D575" s="407" t="s">
        <v>42</v>
      </c>
      <c r="E575" s="399" t="s">
        <v>266</v>
      </c>
      <c r="F575" s="399" t="s">
        <v>301</v>
      </c>
      <c r="G575" s="83"/>
    </row>
    <row r="576" spans="1:7" ht="21" x14ac:dyDescent="0.4">
      <c r="A576" s="406"/>
      <c r="B576" s="291" t="s">
        <v>32</v>
      </c>
      <c r="C576" s="291" t="s">
        <v>31</v>
      </c>
      <c r="D576" s="407"/>
      <c r="E576" s="399"/>
      <c r="F576" s="399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1" t="s">
        <v>10</v>
      </c>
      <c r="B578" s="392"/>
      <c r="C578" s="392"/>
      <c r="D578" s="392"/>
      <c r="E578" s="392"/>
      <c r="F578" s="393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42" x14ac:dyDescent="0.4">
      <c r="A580" s="88" t="s">
        <v>45</v>
      </c>
      <c r="B580" s="89">
        <v>0</v>
      </c>
      <c r="C580" s="89"/>
      <c r="D580" s="90" t="s">
        <v>518</v>
      </c>
      <c r="E580" s="90" t="s">
        <v>490</v>
      </c>
      <c r="F580" s="90"/>
      <c r="G580" s="83"/>
    </row>
    <row r="581" spans="1:7" ht="63" x14ac:dyDescent="0.4">
      <c r="A581" s="88" t="s">
        <v>78</v>
      </c>
      <c r="B581" s="89">
        <v>0</v>
      </c>
      <c r="C581" s="89"/>
      <c r="D581" s="90" t="s">
        <v>519</v>
      </c>
      <c r="E581" s="90" t="s">
        <v>520</v>
      </c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42" x14ac:dyDescent="0.4">
      <c r="A587" s="88" t="s">
        <v>219</v>
      </c>
      <c r="B587" s="89">
        <v>0</v>
      </c>
      <c r="C587" s="89"/>
      <c r="D587" s="90" t="s">
        <v>483</v>
      </c>
      <c r="E587" s="91" t="s">
        <v>491</v>
      </c>
      <c r="F587" s="90"/>
      <c r="G587" s="83"/>
    </row>
    <row r="588" spans="1:7" ht="21" x14ac:dyDescent="0.4">
      <c r="A588" s="363" t="s">
        <v>34</v>
      </c>
      <c r="B588" s="363"/>
      <c r="C588" s="364"/>
      <c r="D588" s="296">
        <f>SUM(B579:C587)</f>
        <v>12</v>
      </c>
      <c r="E588" s="79"/>
      <c r="F588" s="83"/>
      <c r="G588" s="83"/>
    </row>
    <row r="589" spans="1:7" ht="21" x14ac:dyDescent="0.4">
      <c r="A589" s="363" t="s">
        <v>33</v>
      </c>
      <c r="B589" s="363"/>
      <c r="C589" s="363"/>
      <c r="D589" s="295">
        <f>D588/(COUNT(B579:C587)*2)</f>
        <v>0.66666666666666663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4" t="s">
        <v>23</v>
      </c>
      <c r="B591" s="395"/>
      <c r="C591" s="395"/>
      <c r="D591" s="395"/>
      <c r="E591" s="395"/>
      <c r="F591" s="396"/>
      <c r="G591" s="83"/>
    </row>
    <row r="592" spans="1:7" ht="84" x14ac:dyDescent="0.4">
      <c r="A592" s="88" t="s">
        <v>87</v>
      </c>
      <c r="B592" s="89">
        <v>0</v>
      </c>
      <c r="C592" s="89"/>
      <c r="D592" s="90" t="s">
        <v>484</v>
      </c>
      <c r="E592" s="90" t="s">
        <v>492</v>
      </c>
      <c r="F592" s="90"/>
      <c r="G592" s="83"/>
    </row>
    <row r="593" spans="1:7" ht="90" customHeight="1" x14ac:dyDescent="0.45">
      <c r="A593" s="155" t="s">
        <v>7</v>
      </c>
      <c r="B593" s="89">
        <v>1</v>
      </c>
      <c r="C593" s="99">
        <f>IF(B593=0, -10, IF(B593=1, -5, "0"))</f>
        <v>-5</v>
      </c>
      <c r="D593" s="117" t="s">
        <v>521</v>
      </c>
      <c r="E593" s="90" t="s">
        <v>493</v>
      </c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1" t="s">
        <v>383</v>
      </c>
      <c r="B598" s="432"/>
      <c r="C598" s="432"/>
      <c r="D598" s="432"/>
      <c r="E598" s="432"/>
      <c r="F598" s="432"/>
      <c r="G598" s="432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f>IF(D605=1, 2, IF(AND(D605&lt;1,D605&gt;0), 1, IF(D605=0,"0","NA")))</f>
        <v>1</v>
      </c>
      <c r="C605" s="89"/>
      <c r="D605" s="271">
        <f>IFERROR(E605/F605,"N.A")</f>
        <v>0.5</v>
      </c>
      <c r="E605" s="91">
        <v>1</v>
      </c>
      <c r="F605" s="90">
        <v>2</v>
      </c>
      <c r="G605" s="83"/>
    </row>
    <row r="606" spans="1:7" ht="21" x14ac:dyDescent="0.4">
      <c r="A606" s="363" t="s">
        <v>34</v>
      </c>
      <c r="B606" s="363"/>
      <c r="C606" s="364"/>
      <c r="D606" s="296">
        <f>SUM(B592:C605)</f>
        <v>15</v>
      </c>
      <c r="E606" s="79"/>
      <c r="F606" s="83"/>
      <c r="G606" s="83"/>
    </row>
    <row r="607" spans="1:7" ht="21" x14ac:dyDescent="0.4">
      <c r="A607" s="363" t="s">
        <v>33</v>
      </c>
      <c r="B607" s="363"/>
      <c r="C607" s="363"/>
      <c r="D607" s="295">
        <f>D606/(COUNT(B592:C597,B599:C605)*2)</f>
        <v>0.57692307692307687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27</v>
      </c>
      <c r="E609" s="203"/>
      <c r="F609" s="203"/>
      <c r="G609" s="83"/>
    </row>
    <row r="610" spans="1:7" ht="22.5" x14ac:dyDescent="0.45">
      <c r="A610" s="365" t="s">
        <v>170</v>
      </c>
      <c r="B610" s="366"/>
      <c r="C610" s="367"/>
      <c r="D610" s="305">
        <f>D609/(COUNT(B579:C587,B592:C605)*2)</f>
        <v>0.61363636363636365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1" t="s">
        <v>8</v>
      </c>
      <c r="B612" s="371"/>
      <c r="C612" s="371"/>
      <c r="D612" s="371"/>
      <c r="E612" s="371"/>
      <c r="F612" s="371"/>
      <c r="G612" s="83"/>
    </row>
    <row r="613" spans="1:7" ht="22.5" x14ac:dyDescent="0.4">
      <c r="A613" s="105">
        <f>B11</f>
        <v>43636</v>
      </c>
      <c r="B613" s="83"/>
      <c r="C613" s="83"/>
      <c r="D613" s="95"/>
      <c r="E613" s="95"/>
      <c r="F613" s="95"/>
      <c r="G613" s="83"/>
    </row>
    <row r="614" spans="1:7" ht="21" x14ac:dyDescent="0.4">
      <c r="A614" s="357" t="s">
        <v>28</v>
      </c>
      <c r="B614" s="358" t="s">
        <v>29</v>
      </c>
      <c r="C614" s="358"/>
      <c r="D614" s="358" t="s">
        <v>42</v>
      </c>
      <c r="E614" s="359" t="s">
        <v>266</v>
      </c>
      <c r="F614" s="359" t="s">
        <v>301</v>
      </c>
      <c r="G614" s="83"/>
    </row>
    <row r="615" spans="1:7" ht="18.75" customHeight="1" x14ac:dyDescent="0.4">
      <c r="A615" s="357"/>
      <c r="B615" s="283" t="s">
        <v>32</v>
      </c>
      <c r="C615" s="283" t="s">
        <v>31</v>
      </c>
      <c r="D615" s="358"/>
      <c r="E615" s="359"/>
      <c r="F615" s="359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1"/>
      <c r="D617" s="381"/>
      <c r="E617" s="381"/>
      <c r="F617" s="382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>
        <v>2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3" t="s">
        <v>34</v>
      </c>
      <c r="B627" s="363"/>
      <c r="C627" s="363"/>
      <c r="D627" s="296">
        <f>SUM(B618:C626)</f>
        <v>18</v>
      </c>
      <c r="E627" s="377"/>
      <c r="F627" s="378"/>
      <c r="G627" s="83"/>
    </row>
    <row r="628" spans="1:7" ht="21" x14ac:dyDescent="0.4">
      <c r="A628" s="363" t="s">
        <v>33</v>
      </c>
      <c r="B628" s="363"/>
      <c r="C628" s="363"/>
      <c r="D628" s="295">
        <f>D627/(COUNT(B618:C626)*2)</f>
        <v>1</v>
      </c>
      <c r="E628" s="379"/>
      <c r="F628" s="380"/>
      <c r="G628" s="83"/>
    </row>
    <row r="629" spans="1:7" ht="21" x14ac:dyDescent="0.4">
      <c r="A629" s="104"/>
      <c r="B629" s="83"/>
      <c r="C629" s="376"/>
      <c r="D629" s="376"/>
      <c r="E629" s="376"/>
      <c r="F629" s="376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106.5" customHeight="1" x14ac:dyDescent="0.45">
      <c r="A632" s="155" t="s">
        <v>50</v>
      </c>
      <c r="B632" s="89">
        <v>0</v>
      </c>
      <c r="C632" s="99">
        <f>IF(B632=0, -10, IF(B632=1, -5, "0"))</f>
        <v>-10</v>
      </c>
      <c r="D632" s="100" t="s">
        <v>523</v>
      </c>
      <c r="E632" s="90" t="s">
        <v>494</v>
      </c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85" t="s">
        <v>34</v>
      </c>
      <c r="B639" s="386"/>
      <c r="C639" s="387"/>
      <c r="D639" s="289">
        <f>SUM(B631:C638)</f>
        <v>4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0.22222222222222221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1"/>
      <c r="D642" s="381"/>
      <c r="E642" s="381"/>
      <c r="F642" s="382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85" t="s">
        <v>34</v>
      </c>
      <c r="B650" s="386"/>
      <c r="C650" s="387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373"/>
      <c r="B652" s="373"/>
      <c r="C652" s="373"/>
      <c r="D652" s="373"/>
      <c r="E652" s="373"/>
      <c r="F652" s="373"/>
      <c r="G652" s="373"/>
    </row>
    <row r="653" spans="1:16382" ht="24.75" x14ac:dyDescent="0.4">
      <c r="A653" s="241" t="s">
        <v>26</v>
      </c>
      <c r="B653" s="381"/>
      <c r="C653" s="381"/>
      <c r="D653" s="381"/>
      <c r="E653" s="381"/>
      <c r="F653" s="382"/>
      <c r="G653" s="79"/>
    </row>
    <row r="654" spans="1:16382" ht="105" x14ac:dyDescent="0.4">
      <c r="A654" s="109" t="s">
        <v>223</v>
      </c>
      <c r="B654" s="89">
        <v>0</v>
      </c>
      <c r="C654" s="89"/>
      <c r="D654" s="111" t="s">
        <v>524</v>
      </c>
      <c r="E654" s="90" t="s">
        <v>525</v>
      </c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0" t="s">
        <v>310</v>
      </c>
      <c r="B661" s="401"/>
      <c r="C661" s="401"/>
      <c r="D661" s="401"/>
      <c r="E661" s="401"/>
      <c r="F661" s="402"/>
      <c r="G661" s="79"/>
    </row>
    <row r="662" spans="1:7" ht="42" x14ac:dyDescent="0.4">
      <c r="A662" s="92" t="s">
        <v>328</v>
      </c>
      <c r="B662" s="89">
        <v>0</v>
      </c>
      <c r="C662" s="205"/>
      <c r="D662" s="111" t="s">
        <v>482</v>
      </c>
      <c r="E662" s="90" t="s">
        <v>526</v>
      </c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63" x14ac:dyDescent="0.4">
      <c r="A665" s="266" t="s">
        <v>317</v>
      </c>
      <c r="B665" s="89">
        <v>1</v>
      </c>
      <c r="C665" s="99" t="str">
        <f>IF(B665=0, -5, "0")</f>
        <v>0</v>
      </c>
      <c r="D665" s="467" t="s">
        <v>485</v>
      </c>
      <c r="E665" s="337" t="s">
        <v>527</v>
      </c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2</v>
      </c>
      <c r="C668" s="89"/>
      <c r="D668" s="271">
        <f>IFERROR(E668/F668,"N.A")</f>
        <v>1</v>
      </c>
      <c r="E668" s="42">
        <v>1</v>
      </c>
      <c r="F668" s="90">
        <v>1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21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0.80769230769230771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57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0.75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1" t="s">
        <v>355</v>
      </c>
      <c r="B676" s="371"/>
      <c r="C676" s="371"/>
      <c r="D676" s="371"/>
      <c r="E676" s="371"/>
      <c r="F676" s="371"/>
      <c r="G676" s="83"/>
    </row>
    <row r="677" spans="1:7" ht="21" x14ac:dyDescent="0.4">
      <c r="A677" s="169">
        <f>B11</f>
        <v>43636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7" t="s">
        <v>28</v>
      </c>
      <c r="B678" s="358" t="s">
        <v>29</v>
      </c>
      <c r="C678" s="358"/>
      <c r="D678" s="358" t="s">
        <v>42</v>
      </c>
      <c r="E678" s="359" t="s">
        <v>266</v>
      </c>
      <c r="F678" s="359" t="s">
        <v>301</v>
      </c>
      <c r="G678" s="83"/>
    </row>
    <row r="679" spans="1:7" ht="21" x14ac:dyDescent="0.4">
      <c r="A679" s="357"/>
      <c r="B679" s="283" t="s">
        <v>32</v>
      </c>
      <c r="C679" s="283" t="s">
        <v>31</v>
      </c>
      <c r="D679" s="358"/>
      <c r="E679" s="359"/>
      <c r="F679" s="359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42" x14ac:dyDescent="0.4">
      <c r="A696" s="182" t="s">
        <v>389</v>
      </c>
      <c r="B696" s="89">
        <v>1</v>
      </c>
      <c r="C696" s="99"/>
      <c r="D696" s="466" t="s">
        <v>486</v>
      </c>
      <c r="E696" s="337" t="s">
        <v>528</v>
      </c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">
        <v>30</v>
      </c>
      <c r="C700" s="89"/>
      <c r="D700" s="271" t="str">
        <f>IFERROR(E700/F700,"N.A")</f>
        <v>N.A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29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0.96666666666666667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2" t="s">
        <v>459</v>
      </c>
      <c r="B704" s="372"/>
      <c r="C704" s="372"/>
      <c r="D704" s="372"/>
      <c r="E704" s="372"/>
      <c r="F704" s="372"/>
      <c r="G704" s="184"/>
    </row>
    <row r="705" spans="1:7" ht="21" customHeight="1" x14ac:dyDescent="0.4">
      <c r="A705" s="169">
        <f>B11</f>
        <v>43636</v>
      </c>
      <c r="B705" s="83"/>
      <c r="C705" s="83"/>
      <c r="D705" s="183"/>
      <c r="E705" s="183"/>
      <c r="F705" s="183"/>
      <c r="G705" s="184"/>
    </row>
    <row r="706" spans="1:7" ht="21" x14ac:dyDescent="0.4">
      <c r="A706" s="383" t="s">
        <v>28</v>
      </c>
      <c r="B706" s="384" t="s">
        <v>29</v>
      </c>
      <c r="C706" s="384"/>
      <c r="D706" s="358" t="s">
        <v>42</v>
      </c>
      <c r="E706" s="359" t="s">
        <v>266</v>
      </c>
      <c r="F706" s="359" t="s">
        <v>301</v>
      </c>
      <c r="G706" s="184"/>
    </row>
    <row r="707" spans="1:7" ht="21" x14ac:dyDescent="0.4">
      <c r="A707" s="357"/>
      <c r="B707" s="283" t="s">
        <v>32</v>
      </c>
      <c r="C707" s="283" t="s">
        <v>31</v>
      </c>
      <c r="D707" s="358"/>
      <c r="E707" s="359"/>
      <c r="F707" s="359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0" t="s">
        <v>305</v>
      </c>
      <c r="B709" s="361"/>
      <c r="C709" s="361"/>
      <c r="D709" s="361"/>
      <c r="E709" s="361"/>
      <c r="F709" s="362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63" x14ac:dyDescent="0.4">
      <c r="A711" s="109" t="s">
        <v>316</v>
      </c>
      <c r="B711" s="185">
        <v>0</v>
      </c>
      <c r="C711" s="185"/>
      <c r="D711" s="135" t="s">
        <v>488</v>
      </c>
      <c r="E711" s="135" t="s">
        <v>529</v>
      </c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68"/>
      <c r="E713" s="179"/>
      <c r="F713" s="135"/>
      <c r="G713" s="184"/>
    </row>
    <row r="714" spans="1:7" ht="42" x14ac:dyDescent="0.4">
      <c r="A714" s="182" t="s">
        <v>321</v>
      </c>
      <c r="B714" s="185">
        <v>1</v>
      </c>
      <c r="C714" s="185"/>
      <c r="D714" s="469" t="s">
        <v>487</v>
      </c>
      <c r="E714" s="109" t="s">
        <v>530</v>
      </c>
      <c r="F714" s="135"/>
      <c r="G714" s="184"/>
    </row>
    <row r="715" spans="1:7" ht="21" x14ac:dyDescent="0.4">
      <c r="A715" s="284" t="s">
        <v>34</v>
      </c>
      <c r="B715" s="374"/>
      <c r="C715" s="375"/>
      <c r="D715" s="289">
        <f>SUM(B710:C714)</f>
        <v>7</v>
      </c>
      <c r="E715" s="79"/>
      <c r="F715" s="83"/>
      <c r="G715" s="83"/>
    </row>
    <row r="716" spans="1:7" ht="21" x14ac:dyDescent="0.4">
      <c r="A716" s="284" t="s">
        <v>33</v>
      </c>
      <c r="B716" s="374"/>
      <c r="C716" s="375"/>
      <c r="D716" s="298">
        <f>D715/(COUNT(B710:C714)*2)</f>
        <v>0.7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0" t="s">
        <v>306</v>
      </c>
      <c r="B718" s="361"/>
      <c r="C718" s="361"/>
      <c r="D718" s="361"/>
      <c r="E718" s="361"/>
      <c r="F718" s="362"/>
      <c r="G718" s="83"/>
    </row>
    <row r="719" spans="1:7" ht="63" x14ac:dyDescent="0.4">
      <c r="A719" s="186" t="s">
        <v>3</v>
      </c>
      <c r="B719" s="185">
        <v>1</v>
      </c>
      <c r="C719" s="185"/>
      <c r="D719" s="42" t="s">
        <v>489</v>
      </c>
      <c r="E719" s="90" t="s">
        <v>531</v>
      </c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f>IF(D721=1, 2, IF(AND(D721&lt;1,D721&gt;0), 1, IF(D721=0,"0","NA")))</f>
        <v>2</v>
      </c>
      <c r="C721" s="89"/>
      <c r="D721" s="271">
        <f>IFERROR(E721/F721,"N.A")</f>
        <v>1</v>
      </c>
      <c r="E721" s="42">
        <v>1</v>
      </c>
      <c r="F721" s="135">
        <v>1</v>
      </c>
    </row>
    <row r="722" spans="1:7" ht="21" x14ac:dyDescent="0.3">
      <c r="A722" s="284" t="s">
        <v>34</v>
      </c>
      <c r="B722" s="284"/>
      <c r="C722" s="288"/>
      <c r="D722" s="299">
        <f>SUM(B719:C721)</f>
        <v>5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0.83333333333333337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12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0.75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0.85238095238095235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336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0.80769230769230771</v>
      </c>
      <c r="E730" s="3"/>
      <c r="F730" s="3"/>
    </row>
  </sheetData>
  <sheetProtection algorithmName="SHA-512" hashValue="/NWaNFPwoq+DiHP6pbUqa6tsIAK4PIyHFVNz8tUDHCpJhILBW21+MHasrmXXPeKkTyN2GTiKeR1E0pZkvlWOyA==" saltValue="Qp5htPumS0aq7TBWG/6dqg==" spinCount="100000" sheet="1" objects="1" scenarios="1" formatCells="0" formatColumns="0" formatRows="0"/>
  <mergeCells count="157"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abSelected="1" view="pageBreakPreview" topLeftCell="A181" zoomScale="80" zoomScaleNormal="90" zoomScaleSheetLayoutView="80" workbookViewId="0">
      <selection activeCell="F197" sqref="F19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59"/>
      <c r="E1" s="459"/>
      <c r="F1" s="459"/>
      <c r="G1" s="459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0" t="s">
        <v>46</v>
      </c>
      <c r="B6" s="460"/>
      <c r="C6" s="460"/>
      <c r="D6" s="460"/>
      <c r="E6" s="460"/>
      <c r="F6" s="460"/>
      <c r="G6" s="66"/>
    </row>
    <row r="7" spans="1:7" s="2" customFormat="1" ht="21.75" customHeight="1" x14ac:dyDescent="0.45">
      <c r="A7" s="461" t="str">
        <f>'Page de garde'!D18</f>
        <v>Midoun</v>
      </c>
      <c r="B7" s="461"/>
      <c r="C7" s="461"/>
      <c r="D7" s="461"/>
      <c r="E7" s="461"/>
      <c r="F7" s="461"/>
      <c r="G7" s="66"/>
    </row>
    <row r="8" spans="1:7" s="2" customFormat="1" ht="24" x14ac:dyDescent="0.45">
      <c r="A8" s="329" t="s">
        <v>39</v>
      </c>
      <c r="B8" s="462" t="str">
        <f>'A1 Exploitation'!B9:F9</f>
        <v>Yassine ELLOUMI</v>
      </c>
      <c r="C8" s="462"/>
      <c r="D8" s="462"/>
      <c r="E8" s="462"/>
      <c r="F8" s="462"/>
      <c r="G8" s="66"/>
    </row>
    <row r="9" spans="1:7" s="2" customFormat="1" ht="24" x14ac:dyDescent="0.45">
      <c r="A9" s="330" t="s">
        <v>41</v>
      </c>
      <c r="B9" s="463" t="str">
        <f>'A1 Exploitation'!B10:F10</f>
        <v>Le Directeur Magasin et gestionnaire du stock</v>
      </c>
      <c r="C9" s="463"/>
      <c r="D9" s="463"/>
      <c r="E9" s="463"/>
      <c r="F9" s="463"/>
      <c r="G9" s="66"/>
    </row>
    <row r="10" spans="1:7" s="2" customFormat="1" ht="24" x14ac:dyDescent="0.45">
      <c r="A10" s="329" t="s">
        <v>40</v>
      </c>
      <c r="B10" s="458">
        <f>'A1 Exploitation'!B11:F11</f>
        <v>43636</v>
      </c>
      <c r="C10" s="458"/>
      <c r="D10" s="458"/>
      <c r="E10" s="458"/>
      <c r="F10" s="458"/>
      <c r="G10" s="66"/>
    </row>
    <row r="11" spans="1:7" s="2" customFormat="1" ht="24" x14ac:dyDescent="0.45">
      <c r="A11" s="329" t="s">
        <v>250</v>
      </c>
      <c r="B11" s="455">
        <f>D199</f>
        <v>0.8571428571428571</v>
      </c>
      <c r="C11" s="455"/>
      <c r="D11" s="455"/>
      <c r="E11" s="455"/>
      <c r="F11" s="455"/>
      <c r="G11" s="66"/>
    </row>
    <row r="12" spans="1:7" s="2" customFormat="1" ht="22.5" x14ac:dyDescent="0.45">
      <c r="A12" s="1"/>
      <c r="D12" s="416"/>
      <c r="E12" s="416"/>
      <c r="F12" s="416"/>
      <c r="G12" s="416"/>
    </row>
    <row r="13" spans="1:7" s="2" customFormat="1" ht="11.25" customHeight="1" x14ac:dyDescent="0.3">
      <c r="A13" s="456" t="s">
        <v>28</v>
      </c>
      <c r="B13" s="457" t="s">
        <v>29</v>
      </c>
      <c r="C13" s="457"/>
      <c r="D13" s="457" t="s">
        <v>42</v>
      </c>
      <c r="E13" s="457" t="s">
        <v>160</v>
      </c>
      <c r="F13" s="457" t="s">
        <v>161</v>
      </c>
    </row>
    <row r="14" spans="1:7" s="2" customFormat="1" ht="12.75" customHeight="1" x14ac:dyDescent="0.3">
      <c r="A14" s="456"/>
      <c r="B14" s="336" t="s">
        <v>32</v>
      </c>
      <c r="C14" s="336" t="s">
        <v>31</v>
      </c>
      <c r="D14" s="457"/>
      <c r="E14" s="457"/>
      <c r="F14" s="457"/>
      <c r="G14" s="65"/>
    </row>
    <row r="15" spans="1:7" x14ac:dyDescent="0.3">
      <c r="A15" s="446"/>
      <c r="B15" s="447"/>
      <c r="C15" s="447"/>
      <c r="D15" s="447"/>
      <c r="E15" s="447"/>
      <c r="F15" s="447"/>
    </row>
    <row r="16" spans="1:7" ht="19.5" x14ac:dyDescent="0.4">
      <c r="A16" s="450" t="s">
        <v>0</v>
      </c>
      <c r="B16" s="451"/>
      <c r="C16" s="451"/>
      <c r="D16" s="451"/>
      <c r="E16" s="451"/>
      <c r="F16" s="451"/>
      <c r="G16" s="67" t="s">
        <v>297</v>
      </c>
    </row>
    <row r="17" spans="1:7" x14ac:dyDescent="0.3">
      <c r="A17" s="4" t="s">
        <v>225</v>
      </c>
      <c r="B17" s="42">
        <v>2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2" t="s">
        <v>34</v>
      </c>
      <c r="B22" s="448"/>
      <c r="C22" s="449"/>
      <c r="D22" s="334">
        <f>SUM(B17:C21)</f>
        <v>10</v>
      </c>
    </row>
    <row r="23" spans="1:7" x14ac:dyDescent="0.3">
      <c r="A23" s="439" t="s">
        <v>251</v>
      </c>
      <c r="B23" s="440"/>
      <c r="C23" s="441"/>
      <c r="D23" s="332">
        <f>D22/(COUNT(B17:C21)*2)</f>
        <v>1</v>
      </c>
    </row>
    <row r="24" spans="1:7" x14ac:dyDescent="0.3">
      <c r="A24" s="8"/>
      <c r="B24" s="9"/>
      <c r="C24" s="9"/>
      <c r="D24" s="10"/>
    </row>
    <row r="25" spans="1:7" ht="19.5" x14ac:dyDescent="0.4">
      <c r="A25" s="444" t="s">
        <v>4</v>
      </c>
      <c r="B25" s="445"/>
      <c r="C25" s="445"/>
      <c r="D25" s="445"/>
      <c r="E25" s="445"/>
      <c r="F25" s="445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39" t="s">
        <v>34</v>
      </c>
      <c r="B33" s="440"/>
      <c r="C33" s="441"/>
      <c r="D33" s="331">
        <f>SUM(B26:C32)</f>
        <v>14</v>
      </c>
    </row>
    <row r="34" spans="1:6" x14ac:dyDescent="0.3">
      <c r="A34" s="439" t="s">
        <v>251</v>
      </c>
      <c r="B34" s="440"/>
      <c r="C34" s="441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44" t="s">
        <v>180</v>
      </c>
      <c r="B36" s="445"/>
      <c r="C36" s="445"/>
      <c r="D36" s="445"/>
      <c r="E36" s="445"/>
      <c r="F36" s="445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39" t="s">
        <v>34</v>
      </c>
      <c r="B42" s="440"/>
      <c r="C42" s="441"/>
      <c r="D42" s="331">
        <f>SUM(B37:C41)</f>
        <v>0</v>
      </c>
    </row>
    <row r="43" spans="1:6" x14ac:dyDescent="0.3">
      <c r="A43" s="439" t="s">
        <v>251</v>
      </c>
      <c r="B43" s="440"/>
      <c r="C43" s="441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3" t="s">
        <v>19</v>
      </c>
      <c r="B45" s="454"/>
      <c r="C45" s="454"/>
      <c r="D45" s="454"/>
      <c r="E45" s="454"/>
      <c r="F45" s="454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39" t="s">
        <v>34</v>
      </c>
      <c r="B52" s="440"/>
      <c r="C52" s="441"/>
      <c r="D52" s="331">
        <f>SUM(B46:C51)</f>
        <v>12</v>
      </c>
    </row>
    <row r="53" spans="1:6" x14ac:dyDescent="0.3">
      <c r="A53" s="439" t="s">
        <v>251</v>
      </c>
      <c r="B53" s="440"/>
      <c r="C53" s="441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44" t="s">
        <v>8</v>
      </c>
      <c r="B55" s="445"/>
      <c r="C55" s="445"/>
      <c r="D55" s="445"/>
      <c r="E55" s="445"/>
      <c r="F55" s="445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ht="33" x14ac:dyDescent="0.3">
      <c r="A58" s="5" t="s">
        <v>205</v>
      </c>
      <c r="B58" s="42">
        <v>0</v>
      </c>
      <c r="C58" s="42"/>
      <c r="D58" s="43" t="s">
        <v>522</v>
      </c>
      <c r="E58" s="43" t="s">
        <v>532</v>
      </c>
      <c r="F58" s="42"/>
    </row>
    <row r="59" spans="1:6" x14ac:dyDescent="0.3">
      <c r="A59" s="5" t="s">
        <v>79</v>
      </c>
      <c r="B59" s="42">
        <v>0</v>
      </c>
      <c r="C59" s="42"/>
      <c r="D59" s="46" t="s">
        <v>495</v>
      </c>
      <c r="E59" s="42" t="s">
        <v>533</v>
      </c>
      <c r="F59" s="42"/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39" t="s">
        <v>34</v>
      </c>
      <c r="B63" s="440"/>
      <c r="C63" s="441"/>
      <c r="D63" s="331">
        <f>SUM(B56:C62)</f>
        <v>10</v>
      </c>
    </row>
    <row r="64" spans="1:6" x14ac:dyDescent="0.3">
      <c r="A64" s="439" t="s">
        <v>251</v>
      </c>
      <c r="B64" s="440"/>
      <c r="C64" s="441"/>
      <c r="D64" s="332">
        <f>D63/(COUNT(B56:C62)*2)</f>
        <v>0.7142857142857143</v>
      </c>
    </row>
    <row r="65" spans="1:6" x14ac:dyDescent="0.3">
      <c r="A65" s="8"/>
      <c r="B65" s="9"/>
      <c r="C65" s="9"/>
      <c r="D65" s="10"/>
    </row>
    <row r="66" spans="1:6" ht="19.5" x14ac:dyDescent="0.4">
      <c r="A66" s="444" t="s">
        <v>111</v>
      </c>
      <c r="B66" s="445"/>
      <c r="C66" s="445"/>
      <c r="D66" s="445"/>
      <c r="E66" s="445"/>
      <c r="F66" s="445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39" t="s">
        <v>34</v>
      </c>
      <c r="B84" s="440"/>
      <c r="C84" s="441"/>
      <c r="D84" s="331">
        <f>SUM(B67:C83)</f>
        <v>0</v>
      </c>
    </row>
    <row r="85" spans="1:6" x14ac:dyDescent="0.3">
      <c r="A85" s="439" t="s">
        <v>251</v>
      </c>
      <c r="B85" s="440"/>
      <c r="C85" s="441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4" t="s">
        <v>172</v>
      </c>
      <c r="B87" s="445"/>
      <c r="C87" s="445"/>
      <c r="D87" s="445"/>
      <c r="E87" s="445"/>
      <c r="F87" s="445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39" t="s">
        <v>34</v>
      </c>
      <c r="B102" s="440"/>
      <c r="C102" s="441"/>
      <c r="D102" s="331">
        <f>SUM(B88:C101)</f>
        <v>0</v>
      </c>
    </row>
    <row r="103" spans="1:6" x14ac:dyDescent="0.3">
      <c r="A103" s="439" t="s">
        <v>251</v>
      </c>
      <c r="B103" s="440"/>
      <c r="C103" s="441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4" t="s">
        <v>173</v>
      </c>
      <c r="B106" s="445"/>
      <c r="C106" s="445"/>
      <c r="D106" s="445"/>
      <c r="E106" s="445"/>
      <c r="F106" s="445"/>
    </row>
    <row r="107" spans="1:6" ht="34.5" x14ac:dyDescent="0.4">
      <c r="A107" s="22" t="s">
        <v>230</v>
      </c>
      <c r="B107" s="56">
        <v>2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>
        <v>2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>
        <v>2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>
        <v>2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>
        <v>2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>
        <v>2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>
        <v>2</v>
      </c>
      <c r="C113" s="42"/>
      <c r="D113" s="43"/>
      <c r="E113" s="42"/>
      <c r="F113" s="42"/>
    </row>
    <row r="114" spans="1:6" x14ac:dyDescent="0.3">
      <c r="A114" s="27" t="s">
        <v>238</v>
      </c>
      <c r="B114" s="56">
        <v>2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>
        <v>2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>
        <v>2</v>
      </c>
      <c r="C116" s="4" t="str">
        <f>IF(B116=0, -5, "0")</f>
        <v>0</v>
      </c>
      <c r="D116" s="43"/>
      <c r="E116" s="42"/>
      <c r="F116" s="42"/>
    </row>
    <row r="117" spans="1:6" ht="30.75" x14ac:dyDescent="0.3">
      <c r="A117" s="22" t="s">
        <v>193</v>
      </c>
      <c r="B117" s="56">
        <v>1</v>
      </c>
      <c r="C117" s="42"/>
      <c r="D117" s="53" t="s">
        <v>502</v>
      </c>
      <c r="E117" s="42" t="s">
        <v>503</v>
      </c>
      <c r="F117" s="42"/>
    </row>
    <row r="118" spans="1:6" x14ac:dyDescent="0.3">
      <c r="A118" s="439" t="s">
        <v>34</v>
      </c>
      <c r="B118" s="440"/>
      <c r="C118" s="441"/>
      <c r="D118" s="331">
        <f>SUM(B107:C117)</f>
        <v>21</v>
      </c>
    </row>
    <row r="119" spans="1:6" x14ac:dyDescent="0.3">
      <c r="A119" s="439" t="s">
        <v>251</v>
      </c>
      <c r="B119" s="440"/>
      <c r="C119" s="441"/>
      <c r="D119" s="332">
        <f>D118/(COUNT(B107:C117)*2)</f>
        <v>0.95454545454545459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4" t="s">
        <v>156</v>
      </c>
      <c r="B121" s="445"/>
      <c r="C121" s="445"/>
      <c r="D121" s="445"/>
      <c r="E121" s="445"/>
      <c r="F121" s="445"/>
    </row>
    <row r="122" spans="1:6" x14ac:dyDescent="0.3">
      <c r="A122" s="16" t="s">
        <v>231</v>
      </c>
      <c r="B122" s="57">
        <v>2</v>
      </c>
      <c r="C122" s="42"/>
      <c r="D122" s="58"/>
      <c r="E122" s="58"/>
      <c r="F122" s="42"/>
    </row>
    <row r="123" spans="1:6" x14ac:dyDescent="0.3">
      <c r="A123" s="16" t="s">
        <v>228</v>
      </c>
      <c r="B123" s="57">
        <v>2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>
        <v>2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>
        <v>2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>
        <v>0</v>
      </c>
      <c r="C126" s="49"/>
      <c r="D126" s="53" t="s">
        <v>509</v>
      </c>
      <c r="E126" s="50" t="s">
        <v>534</v>
      </c>
      <c r="F126" s="42"/>
    </row>
    <row r="127" spans="1:6" ht="36" x14ac:dyDescent="0.35">
      <c r="A127" s="15" t="s">
        <v>174</v>
      </c>
      <c r="B127" s="57">
        <v>2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>
        <v>2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>
        <v>2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>
        <v>1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>
        <v>2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>
        <v>2</v>
      </c>
      <c r="C132" s="4" t="str">
        <f>IF(B132=0, -5, "0")</f>
        <v>0</v>
      </c>
      <c r="D132" s="53"/>
      <c r="E132" s="50"/>
      <c r="F132" s="42"/>
    </row>
    <row r="133" spans="1:6" x14ac:dyDescent="0.3">
      <c r="A133" s="439" t="s">
        <v>34</v>
      </c>
      <c r="B133" s="440"/>
      <c r="C133" s="441"/>
      <c r="D133" s="331">
        <f>SUM(B122:C132)</f>
        <v>19</v>
      </c>
    </row>
    <row r="134" spans="1:6" x14ac:dyDescent="0.3">
      <c r="A134" s="439" t="s">
        <v>251</v>
      </c>
      <c r="B134" s="440"/>
      <c r="C134" s="441"/>
      <c r="D134" s="333">
        <f>D133/(COUNT(B122:C132)*2)</f>
        <v>0.86363636363636365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4" t="s">
        <v>61</v>
      </c>
      <c r="B136" s="445"/>
      <c r="C136" s="445"/>
      <c r="D136" s="445"/>
      <c r="E136" s="445"/>
      <c r="F136" s="445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39" t="s">
        <v>34</v>
      </c>
      <c r="B149" s="440"/>
      <c r="C149" s="441"/>
      <c r="D149" s="331">
        <f>SUM(B137:C148)</f>
        <v>0</v>
      </c>
    </row>
    <row r="150" spans="1:6" x14ac:dyDescent="0.3">
      <c r="A150" s="439" t="s">
        <v>251</v>
      </c>
      <c r="B150" s="440"/>
      <c r="C150" s="441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4" t="s">
        <v>178</v>
      </c>
      <c r="B152" s="445"/>
      <c r="C152" s="445"/>
      <c r="D152" s="445"/>
      <c r="E152" s="445"/>
      <c r="F152" s="445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50.25" x14ac:dyDescent="0.35">
      <c r="A156" s="14" t="s">
        <v>263</v>
      </c>
      <c r="B156" s="42">
        <v>0</v>
      </c>
      <c r="C156" s="4">
        <f>IF(B156=0, -5, "0")</f>
        <v>-5</v>
      </c>
      <c r="D156" s="43" t="s">
        <v>535</v>
      </c>
      <c r="E156" s="43" t="s">
        <v>536</v>
      </c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39" t="s">
        <v>34</v>
      </c>
      <c r="B161" s="448"/>
      <c r="C161" s="449"/>
      <c r="D161" s="334">
        <f>SUM(B153:C160)</f>
        <v>9</v>
      </c>
    </row>
    <row r="162" spans="1:6" x14ac:dyDescent="0.3">
      <c r="A162" s="439" t="s">
        <v>251</v>
      </c>
      <c r="B162" s="440"/>
      <c r="C162" s="441"/>
      <c r="D162" s="332">
        <f>D161/(COUNT(B153:C160)*2)</f>
        <v>0.5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4" t="s">
        <v>64</v>
      </c>
      <c r="B164" s="445"/>
      <c r="C164" s="445"/>
      <c r="D164" s="445"/>
      <c r="E164" s="445"/>
      <c r="F164" s="445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>
        <v>2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>
        <v>2</v>
      </c>
      <c r="C168" s="42"/>
      <c r="D168" s="42"/>
      <c r="E168" s="43"/>
      <c r="F168" s="42"/>
    </row>
    <row r="169" spans="1:6" x14ac:dyDescent="0.3">
      <c r="A169" s="439" t="s">
        <v>34</v>
      </c>
      <c r="B169" s="440"/>
      <c r="C169" s="441"/>
      <c r="D169" s="331">
        <f>SUM(B165:C168)</f>
        <v>6</v>
      </c>
    </row>
    <row r="170" spans="1:6" x14ac:dyDescent="0.3">
      <c r="A170" s="439" t="s">
        <v>251</v>
      </c>
      <c r="B170" s="440"/>
      <c r="C170" s="441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2" t="s">
        <v>15</v>
      </c>
      <c r="B172" s="443"/>
      <c r="C172" s="443"/>
      <c r="D172" s="443"/>
      <c r="E172" s="443"/>
      <c r="F172" s="443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39" t="s">
        <v>34</v>
      </c>
      <c r="B177" s="440"/>
      <c r="C177" s="441"/>
      <c r="D177" s="331">
        <f>SUM(B173:C176)</f>
        <v>8</v>
      </c>
    </row>
    <row r="178" spans="1:7" x14ac:dyDescent="0.3">
      <c r="A178" s="439" t="s">
        <v>251</v>
      </c>
      <c r="B178" s="440"/>
      <c r="C178" s="441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4" t="s">
        <v>65</v>
      </c>
      <c r="B180" s="445"/>
      <c r="C180" s="445"/>
      <c r="D180" s="445"/>
      <c r="E180" s="445"/>
      <c r="F180" s="445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ht="62.25" customHeight="1" x14ac:dyDescent="0.3">
      <c r="A182" s="16" t="s">
        <v>181</v>
      </c>
      <c r="B182" s="42">
        <v>0</v>
      </c>
      <c r="C182" s="42"/>
      <c r="D182" s="43" t="s">
        <v>537</v>
      </c>
      <c r="E182" s="28" t="s">
        <v>538</v>
      </c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39" t="s">
        <v>34</v>
      </c>
      <c r="B186" s="440"/>
      <c r="C186" s="441"/>
      <c r="D186" s="331">
        <f>SUM(B181:C185)</f>
        <v>8</v>
      </c>
    </row>
    <row r="187" spans="1:7" x14ac:dyDescent="0.3">
      <c r="A187" s="439" t="s">
        <v>251</v>
      </c>
      <c r="B187" s="440"/>
      <c r="C187" s="441"/>
      <c r="D187" s="332">
        <f>D186/(COUNT(B181:C185)*2)</f>
        <v>0.8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4" t="s">
        <v>177</v>
      </c>
      <c r="B189" s="445"/>
      <c r="C189" s="445"/>
      <c r="D189" s="445"/>
      <c r="E189" s="445"/>
      <c r="F189" s="445"/>
    </row>
    <row r="190" spans="1:7" ht="33" x14ac:dyDescent="0.3">
      <c r="A190" s="16" t="s">
        <v>308</v>
      </c>
      <c r="B190" s="42">
        <v>1</v>
      </c>
      <c r="C190" s="42"/>
      <c r="D190" s="43" t="s">
        <v>539</v>
      </c>
      <c r="E190" s="43" t="s">
        <v>540</v>
      </c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39" t="s">
        <v>34</v>
      </c>
      <c r="B194" s="440"/>
      <c r="C194" s="441"/>
      <c r="D194" s="335">
        <f>SUM(B190:C193)</f>
        <v>3</v>
      </c>
    </row>
    <row r="195" spans="1:6" x14ac:dyDescent="0.3">
      <c r="A195" s="439" t="s">
        <v>251</v>
      </c>
      <c r="B195" s="440"/>
      <c r="C195" s="441"/>
      <c r="D195" s="332">
        <f>D194/(COUNT(B190:C193)*2)</f>
        <v>0.75</v>
      </c>
    </row>
    <row r="197" spans="1:6" ht="18" x14ac:dyDescent="0.35">
      <c r="A197" s="26" t="s">
        <v>422</v>
      </c>
      <c r="B197" s="25"/>
      <c r="C197" s="25"/>
      <c r="D197" s="75">
        <f>E197/F197</f>
        <v>0.42857142857142855</v>
      </c>
      <c r="E197" s="72">
        <v>3</v>
      </c>
      <c r="F197" s="73">
        <v>7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120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0.8571428571428571</v>
      </c>
    </row>
  </sheetData>
  <sheetProtection algorithmName="SHA-512" hashValue="fMwTtDVdVyjSlmT+lQaCfMC0eYH9yhApcB4iH/or8TsbNGjt8wFNeEQT8z5zODF1NukuyHA87NadX2ZwTo/OZw==" saltValue="c+l2ouVnIakms51YclPHzw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3" sqref="A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6"/>
      <c r="E1" s="416"/>
      <c r="F1" s="416"/>
      <c r="G1" s="416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7" t="s">
        <v>151</v>
      </c>
      <c r="B7" s="417"/>
      <c r="C7" s="417"/>
      <c r="D7" s="417"/>
      <c r="E7" s="417"/>
      <c r="F7" s="417"/>
      <c r="G7" s="82"/>
    </row>
    <row r="8" spans="1:7" ht="22.5" x14ac:dyDescent="0.45">
      <c r="A8" s="418" t="str">
        <f>'Page de garde'!D18</f>
        <v>Midoun</v>
      </c>
      <c r="B8" s="418"/>
      <c r="C8" s="418"/>
      <c r="D8" s="418"/>
      <c r="E8" s="418"/>
      <c r="F8" s="418"/>
      <c r="G8" s="82"/>
    </row>
    <row r="9" spans="1:7" ht="22.5" x14ac:dyDescent="0.45">
      <c r="A9" s="278" t="s">
        <v>39</v>
      </c>
      <c r="B9" s="419"/>
      <c r="C9" s="419"/>
      <c r="D9" s="419"/>
      <c r="E9" s="419"/>
      <c r="F9" s="419"/>
      <c r="G9" s="82"/>
    </row>
    <row r="10" spans="1:7" ht="22.5" x14ac:dyDescent="0.45">
      <c r="A10" s="279" t="s">
        <v>41</v>
      </c>
      <c r="B10" s="420"/>
      <c r="C10" s="420"/>
      <c r="D10" s="420"/>
      <c r="E10" s="420"/>
      <c r="F10" s="420"/>
      <c r="G10" s="82"/>
    </row>
    <row r="11" spans="1:7" ht="22.5" x14ac:dyDescent="0.45">
      <c r="A11" s="278" t="s">
        <v>40</v>
      </c>
      <c r="B11" s="415"/>
      <c r="C11" s="415"/>
      <c r="D11" s="415"/>
      <c r="E11" s="415"/>
      <c r="F11" s="415"/>
      <c r="G11" s="82"/>
    </row>
    <row r="12" spans="1:7" ht="22.5" x14ac:dyDescent="0.45">
      <c r="A12" s="278" t="s">
        <v>200</v>
      </c>
      <c r="B12" s="421" t="e">
        <f>D730</f>
        <v>#DIV/0!</v>
      </c>
      <c r="C12" s="421"/>
      <c r="D12" s="421"/>
      <c r="E12" s="421"/>
      <c r="F12" s="421"/>
      <c r="G12" s="82"/>
    </row>
    <row r="13" spans="1:7" ht="22.5" x14ac:dyDescent="0.45">
      <c r="A13" s="81"/>
      <c r="B13" s="79"/>
      <c r="C13" s="79"/>
      <c r="D13" s="416"/>
      <c r="E13" s="416"/>
      <c r="F13" s="416"/>
      <c r="G13" s="416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7" t="s">
        <v>28</v>
      </c>
      <c r="B17" s="358" t="s">
        <v>29</v>
      </c>
      <c r="C17" s="358"/>
      <c r="D17" s="358" t="s">
        <v>42</v>
      </c>
      <c r="E17" s="359" t="s">
        <v>266</v>
      </c>
      <c r="F17" s="359" t="s">
        <v>299</v>
      </c>
      <c r="G17" s="83"/>
    </row>
    <row r="18" spans="1:8" ht="16.5" customHeight="1" x14ac:dyDescent="0.4">
      <c r="A18" s="357"/>
      <c r="B18" s="283" t="s">
        <v>32</v>
      </c>
      <c r="C18" s="283" t="s">
        <v>31</v>
      </c>
      <c r="D18" s="358"/>
      <c r="E18" s="359"/>
      <c r="F18" s="359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COUNTIF('A1 Exploitation'!F21:F42,"ok")</f>
        <v>0</v>
      </c>
      <c r="F43" s="272">
        <f>COUNTA('A1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48"/>
      <c r="B49" s="348"/>
      <c r="C49" s="348"/>
      <c r="D49" s="348"/>
      <c r="E49" s="348"/>
      <c r="F49" s="348"/>
      <c r="G49" s="348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7" t="s">
        <v>28</v>
      </c>
      <c r="B52" s="358" t="s">
        <v>29</v>
      </c>
      <c r="C52" s="358"/>
      <c r="D52" s="358" t="s">
        <v>42</v>
      </c>
      <c r="E52" s="359" t="s">
        <v>266</v>
      </c>
      <c r="F52" s="359" t="s">
        <v>301</v>
      </c>
      <c r="G52" s="83"/>
    </row>
    <row r="53" spans="1:7" ht="21" x14ac:dyDescent="0.4">
      <c r="A53" s="357"/>
      <c r="B53" s="283" t="s">
        <v>32</v>
      </c>
      <c r="C53" s="283" t="s">
        <v>31</v>
      </c>
      <c r="D53" s="358"/>
      <c r="E53" s="359"/>
      <c r="F53" s="359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6"/>
      <c r="B64" s="347"/>
      <c r="C64" s="347"/>
      <c r="D64" s="347"/>
      <c r="E64" s="347"/>
      <c r="F64" s="347"/>
      <c r="G64" s="347"/>
    </row>
    <row r="65" spans="1:7" ht="43.5" customHeight="1" x14ac:dyDescent="0.4">
      <c r="A65" s="426" t="s">
        <v>350</v>
      </c>
      <c r="B65" s="426"/>
      <c r="C65" s="426"/>
      <c r="D65" s="426"/>
      <c r="E65" s="426"/>
      <c r="F65" s="426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5"/>
      <c r="B83" s="355"/>
      <c r="C83" s="355"/>
      <c r="D83" s="355"/>
      <c r="E83" s="355"/>
      <c r="F83" s="355"/>
      <c r="G83" s="355"/>
    </row>
    <row r="84" spans="1:7" ht="45" customHeight="1" x14ac:dyDescent="0.45">
      <c r="A84" s="427" t="s">
        <v>351</v>
      </c>
      <c r="B84" s="427"/>
      <c r="C84" s="427"/>
      <c r="D84" s="427"/>
      <c r="E84" s="427"/>
      <c r="F84" s="427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1"/>
      <c r="B103" s="349"/>
      <c r="C103" s="349"/>
      <c r="D103" s="349"/>
      <c r="E103" s="349"/>
      <c r="F103" s="356"/>
      <c r="G103" s="83"/>
    </row>
    <row r="104" spans="1:7" ht="46.5" customHeight="1" x14ac:dyDescent="0.4">
      <c r="A104" s="426" t="s">
        <v>352</v>
      </c>
      <c r="B104" s="426"/>
      <c r="C104" s="426"/>
      <c r="D104" s="426"/>
      <c r="E104" s="426"/>
      <c r="F104" s="426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1"/>
      <c r="B111" s="349"/>
      <c r="C111" s="349"/>
      <c r="D111" s="349"/>
      <c r="E111" s="349"/>
      <c r="F111" s="356"/>
      <c r="G111" s="83"/>
    </row>
    <row r="112" spans="1:7" ht="39.75" customHeight="1" x14ac:dyDescent="0.4">
      <c r="A112" s="426" t="s">
        <v>390</v>
      </c>
      <c r="B112" s="426"/>
      <c r="C112" s="426"/>
      <c r="D112" s="426"/>
      <c r="E112" s="426"/>
      <c r="F112" s="426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49"/>
      <c r="B120" s="349"/>
      <c r="C120" s="349"/>
      <c r="D120" s="349"/>
      <c r="E120" s="349"/>
      <c r="F120" s="349"/>
      <c r="G120" s="83"/>
    </row>
    <row r="121" spans="1:7" ht="22.5" x14ac:dyDescent="0.4">
      <c r="A121" s="426" t="s">
        <v>310</v>
      </c>
      <c r="B121" s="426"/>
      <c r="C121" s="426"/>
      <c r="D121" s="426"/>
      <c r="E121" s="426"/>
      <c r="F121" s="426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0"/>
      <c r="B132" s="350"/>
      <c r="C132" s="350"/>
      <c r="D132" s="350"/>
      <c r="E132" s="350"/>
      <c r="F132" s="350"/>
      <c r="G132" s="83"/>
    </row>
    <row r="133" spans="1:16384" ht="22.5" customHeight="1" x14ac:dyDescent="0.4">
      <c r="A133" s="428" t="s">
        <v>424</v>
      </c>
      <c r="B133" s="428"/>
      <c r="C133" s="428"/>
      <c r="D133" s="428"/>
      <c r="E133" s="428"/>
      <c r="F133" s="428"/>
      <c r="G133" s="83"/>
    </row>
    <row r="134" spans="1:16384" ht="22.5" customHeight="1" x14ac:dyDescent="0.4">
      <c r="A134" s="429"/>
      <c r="B134" s="429"/>
      <c r="C134" s="429"/>
      <c r="D134" s="429"/>
      <c r="E134" s="429"/>
      <c r="F134" s="429"/>
      <c r="G134" s="83"/>
    </row>
    <row r="135" spans="1:16384" s="216" customFormat="1" ht="22.5" customHeight="1" x14ac:dyDescent="0.25">
      <c r="A135" s="357" t="s">
        <v>28</v>
      </c>
      <c r="B135" s="358" t="s">
        <v>29</v>
      </c>
      <c r="C135" s="358"/>
      <c r="D135" s="358" t="s">
        <v>42</v>
      </c>
      <c r="E135" s="359" t="s">
        <v>266</v>
      </c>
      <c r="F135" s="359" t="s">
        <v>301</v>
      </c>
    </row>
    <row r="136" spans="1:16384" s="216" customFormat="1" ht="22.5" customHeight="1" x14ac:dyDescent="0.25">
      <c r="A136" s="357"/>
      <c r="B136" s="283" t="s">
        <v>32</v>
      </c>
      <c r="C136" s="283" t="s">
        <v>31</v>
      </c>
      <c r="D136" s="358"/>
      <c r="E136" s="359"/>
      <c r="F136" s="359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0" t="s">
        <v>461</v>
      </c>
      <c r="B139" s="430"/>
      <c r="C139" s="430"/>
      <c r="D139" s="430"/>
      <c r="E139" s="430"/>
      <c r="F139" s="430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8" t="s">
        <v>349</v>
      </c>
      <c r="B147" s="388"/>
      <c r="C147" s="388"/>
      <c r="D147" s="388"/>
      <c r="E147" s="388"/>
      <c r="F147" s="388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1"/>
      <c r="B165" s="349"/>
      <c r="C165" s="349"/>
      <c r="D165" s="349"/>
      <c r="E165" s="349"/>
      <c r="F165" s="349"/>
      <c r="G165" s="83"/>
    </row>
    <row r="166" spans="1:7" ht="32.25" customHeight="1" x14ac:dyDescent="0.4">
      <c r="A166" s="430" t="s">
        <v>462</v>
      </c>
      <c r="B166" s="430"/>
      <c r="C166" s="430"/>
      <c r="D166" s="430"/>
      <c r="E166" s="430"/>
      <c r="F166" s="430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2"/>
      <c r="B176" s="353"/>
      <c r="C176" s="353"/>
      <c r="D176" s="353"/>
      <c r="E176" s="353"/>
      <c r="F176" s="353"/>
      <c r="G176" s="83"/>
    </row>
    <row r="177" spans="1:7" ht="32.25" customHeight="1" x14ac:dyDescent="0.4">
      <c r="A177" s="430" t="s">
        <v>310</v>
      </c>
      <c r="B177" s="430"/>
      <c r="C177" s="430"/>
      <c r="D177" s="430"/>
      <c r="E177" s="430"/>
      <c r="F177" s="430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389"/>
      <c r="C186" s="390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4"/>
      <c r="B188" s="354"/>
      <c r="C188" s="354"/>
      <c r="D188" s="354"/>
      <c r="E188" s="354"/>
      <c r="F188" s="354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7" t="s">
        <v>28</v>
      </c>
      <c r="B191" s="358" t="s">
        <v>29</v>
      </c>
      <c r="C191" s="358"/>
      <c r="D191" s="358" t="s">
        <v>42</v>
      </c>
      <c r="E191" s="359" t="s">
        <v>266</v>
      </c>
      <c r="F191" s="359" t="s">
        <v>301</v>
      </c>
      <c r="G191" s="83"/>
    </row>
    <row r="192" spans="1:7" ht="21" x14ac:dyDescent="0.4">
      <c r="A192" s="357"/>
      <c r="B192" s="283" t="s">
        <v>32</v>
      </c>
      <c r="C192" s="283" t="s">
        <v>31</v>
      </c>
      <c r="D192" s="358"/>
      <c r="E192" s="359"/>
      <c r="F192" s="359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5" t="s">
        <v>34</v>
      </c>
      <c r="B203" s="386"/>
      <c r="C203" s="387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8"/>
      <c r="B205" s="348"/>
      <c r="C205" s="348"/>
      <c r="D205" s="348"/>
      <c r="E205" s="348"/>
      <c r="F205" s="348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5" t="s">
        <v>34</v>
      </c>
      <c r="B227" s="386"/>
      <c r="C227" s="387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8"/>
      <c r="B229" s="348"/>
      <c r="C229" s="348"/>
      <c r="D229" s="348"/>
      <c r="E229" s="348"/>
      <c r="F229" s="348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2" t="s">
        <v>310</v>
      </c>
      <c r="B236" s="423"/>
      <c r="C236" s="423"/>
      <c r="D236" s="424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85" t="s">
        <v>34</v>
      </c>
      <c r="B245" s="386"/>
      <c r="C245" s="387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8"/>
      <c r="B250" s="348"/>
      <c r="C250" s="348"/>
      <c r="D250" s="348"/>
      <c r="E250" s="348"/>
      <c r="F250" s="348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7" t="s">
        <v>28</v>
      </c>
      <c r="B253" s="358" t="s">
        <v>29</v>
      </c>
      <c r="C253" s="358"/>
      <c r="D253" s="358" t="s">
        <v>42</v>
      </c>
      <c r="E253" s="359" t="s">
        <v>266</v>
      </c>
      <c r="F253" s="359" t="s">
        <v>301</v>
      </c>
      <c r="G253" s="83"/>
    </row>
    <row r="254" spans="1:7" ht="21" x14ac:dyDescent="0.4">
      <c r="A254" s="357"/>
      <c r="B254" s="283" t="s">
        <v>32</v>
      </c>
      <c r="C254" s="283" t="s">
        <v>31</v>
      </c>
      <c r="D254" s="358"/>
      <c r="E254" s="359"/>
      <c r="F254" s="359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5" t="s">
        <v>34</v>
      </c>
      <c r="B265" s="386"/>
      <c r="C265" s="387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78"/>
      <c r="B290" s="378"/>
      <c r="C290" s="378"/>
      <c r="D290" s="378"/>
      <c r="E290" s="378"/>
      <c r="F290" s="378"/>
      <c r="G290" s="83"/>
    </row>
    <row r="291" spans="1:7" ht="31.5" customHeight="1" x14ac:dyDescent="0.4">
      <c r="A291" s="425" t="s">
        <v>310</v>
      </c>
      <c r="B291" s="425"/>
      <c r="C291" s="425"/>
      <c r="D291" s="425"/>
      <c r="E291" s="425"/>
      <c r="F291" s="425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7" t="s">
        <v>28</v>
      </c>
      <c r="B308" s="358" t="s">
        <v>29</v>
      </c>
      <c r="C308" s="358"/>
      <c r="D308" s="358" t="s">
        <v>42</v>
      </c>
      <c r="E308" s="359" t="s">
        <v>266</v>
      </c>
      <c r="F308" s="359" t="s">
        <v>301</v>
      </c>
      <c r="G308" s="83"/>
    </row>
    <row r="309" spans="1:7" ht="21" x14ac:dyDescent="0.4">
      <c r="A309" s="357"/>
      <c r="B309" s="283" t="s">
        <v>32</v>
      </c>
      <c r="C309" s="283" t="s">
        <v>31</v>
      </c>
      <c r="D309" s="358"/>
      <c r="E309" s="359"/>
      <c r="F309" s="359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0"/>
      <c r="B357" s="370"/>
      <c r="C357" s="370"/>
      <c r="D357" s="370"/>
      <c r="E357" s="370"/>
      <c r="F357" s="370"/>
      <c r="G357" s="370"/>
    </row>
    <row r="358" spans="1:7" ht="32.25" customHeight="1" x14ac:dyDescent="0.4">
      <c r="A358" s="434" t="s">
        <v>310</v>
      </c>
      <c r="B358" s="434"/>
      <c r="C358" s="434"/>
      <c r="D358" s="434"/>
      <c r="E358" s="434"/>
      <c r="F358" s="43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7" t="s">
        <v>28</v>
      </c>
      <c r="B375" s="358" t="s">
        <v>29</v>
      </c>
      <c r="C375" s="358"/>
      <c r="D375" s="358" t="s">
        <v>42</v>
      </c>
      <c r="E375" s="359" t="s">
        <v>266</v>
      </c>
      <c r="F375" s="359" t="s">
        <v>301</v>
      </c>
      <c r="G375" s="83"/>
    </row>
    <row r="376" spans="1:7" ht="21" x14ac:dyDescent="0.4">
      <c r="A376" s="357"/>
      <c r="B376" s="283" t="s">
        <v>32</v>
      </c>
      <c r="C376" s="283" t="s">
        <v>31</v>
      </c>
      <c r="D376" s="358"/>
      <c r="E376" s="359"/>
      <c r="F376" s="359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3"/>
      <c r="B415" s="355"/>
      <c r="C415" s="355"/>
      <c r="D415" s="355"/>
      <c r="E415" s="355"/>
      <c r="F415" s="355"/>
      <c r="G415" s="355"/>
    </row>
    <row r="416" spans="1:7" ht="24.75" x14ac:dyDescent="0.4">
      <c r="A416" s="433" t="s">
        <v>319</v>
      </c>
      <c r="B416" s="433"/>
      <c r="C416" s="433"/>
      <c r="D416" s="433"/>
      <c r="E416" s="433"/>
      <c r="F416" s="433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7" t="s">
        <v>28</v>
      </c>
      <c r="B433" s="358" t="s">
        <v>29</v>
      </c>
      <c r="C433" s="358"/>
      <c r="D433" s="358" t="s">
        <v>42</v>
      </c>
      <c r="E433" s="359" t="s">
        <v>266</v>
      </c>
      <c r="F433" s="359" t="s">
        <v>301</v>
      </c>
      <c r="G433" s="83"/>
    </row>
    <row r="434" spans="1:7" ht="21" x14ac:dyDescent="0.4">
      <c r="A434" s="357"/>
      <c r="B434" s="283" t="s">
        <v>32</v>
      </c>
      <c r="C434" s="283" t="s">
        <v>31</v>
      </c>
      <c r="D434" s="358"/>
      <c r="E434" s="359"/>
      <c r="F434" s="359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3" t="s">
        <v>310</v>
      </c>
      <c r="B464" s="433"/>
      <c r="C464" s="433"/>
      <c r="D464" s="433"/>
      <c r="E464" s="433"/>
      <c r="F464" s="433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Exploitation'!F437:F470,"ok")</f>
        <v>0</v>
      </c>
      <c r="F471" s="90">
        <f>COUNTA('A1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7" t="s">
        <v>425</v>
      </c>
      <c r="B478" s="437"/>
      <c r="C478" s="437"/>
      <c r="D478" s="437"/>
      <c r="E478" s="437"/>
      <c r="F478" s="437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6" t="s">
        <v>28</v>
      </c>
      <c r="B480" s="407" t="s">
        <v>29</v>
      </c>
      <c r="C480" s="407"/>
      <c r="D480" s="407" t="s">
        <v>42</v>
      </c>
      <c r="E480" s="399" t="s">
        <v>266</v>
      </c>
      <c r="F480" s="399" t="s">
        <v>301</v>
      </c>
      <c r="G480" s="83"/>
    </row>
    <row r="481" spans="1:7" ht="21" x14ac:dyDescent="0.4">
      <c r="A481" s="406"/>
      <c r="B481" s="291" t="s">
        <v>32</v>
      </c>
      <c r="C481" s="291" t="s">
        <v>31</v>
      </c>
      <c r="D481" s="407"/>
      <c r="E481" s="399"/>
      <c r="F481" s="399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4" t="s">
        <v>52</v>
      </c>
      <c r="B483" s="414"/>
      <c r="C483" s="414"/>
      <c r="D483" s="414"/>
      <c r="E483" s="414"/>
      <c r="F483" s="414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7" t="s">
        <v>463</v>
      </c>
      <c r="B491" s="398"/>
      <c r="C491" s="398"/>
      <c r="D491" s="398"/>
      <c r="E491" s="398"/>
      <c r="F491" s="398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8" t="s">
        <v>23</v>
      </c>
      <c r="B505" s="409"/>
      <c r="C505" s="409"/>
      <c r="D505" s="409"/>
      <c r="E505" s="409"/>
      <c r="F505" s="410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0"/>
      <c r="B517" s="380"/>
      <c r="C517" s="380"/>
      <c r="D517" s="380"/>
      <c r="E517" s="380"/>
      <c r="F517" s="380"/>
      <c r="G517" s="380"/>
    </row>
    <row r="518" spans="1:7" ht="26.25" customHeight="1" x14ac:dyDescent="0.5">
      <c r="A518" s="244" t="s">
        <v>310</v>
      </c>
      <c r="B518" s="405"/>
      <c r="C518" s="405"/>
      <c r="D518" s="405"/>
      <c r="E518" s="405"/>
      <c r="F518" s="405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8" t="s">
        <v>97</v>
      </c>
      <c r="B530" s="438"/>
      <c r="C530" s="438"/>
      <c r="D530" s="438"/>
      <c r="E530" s="438"/>
      <c r="F530" s="438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1" t="s">
        <v>28</v>
      </c>
      <c r="B532" s="384" t="s">
        <v>29</v>
      </c>
      <c r="C532" s="413"/>
      <c r="D532" s="358" t="s">
        <v>42</v>
      </c>
      <c r="E532" s="359" t="s">
        <v>266</v>
      </c>
      <c r="F532" s="359" t="s">
        <v>301</v>
      </c>
      <c r="G532" s="83"/>
    </row>
    <row r="533" spans="1:7" ht="21" x14ac:dyDescent="0.4">
      <c r="A533" s="412"/>
      <c r="B533" s="292" t="s">
        <v>32</v>
      </c>
      <c r="C533" s="293" t="s">
        <v>31</v>
      </c>
      <c r="D533" s="358"/>
      <c r="E533" s="359"/>
      <c r="F533" s="359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5"/>
      <c r="D535" s="435"/>
      <c r="E535" s="435"/>
      <c r="F535" s="436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5" t="s">
        <v>34</v>
      </c>
      <c r="B542" s="386"/>
      <c r="C542" s="387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5" t="s">
        <v>33</v>
      </c>
      <c r="B543" s="386"/>
      <c r="C543" s="387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8"/>
      <c r="B544" s="348"/>
      <c r="C544" s="348"/>
      <c r="D544" s="348"/>
      <c r="E544" s="348"/>
      <c r="F544" s="348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4"/>
      <c r="B556" s="370"/>
      <c r="C556" s="370"/>
      <c r="D556" s="370"/>
      <c r="E556" s="370"/>
      <c r="F556" s="370"/>
      <c r="G556" s="370"/>
    </row>
    <row r="557" spans="1:7" ht="35.25" customHeight="1" x14ac:dyDescent="0.4">
      <c r="A557" s="246" t="s">
        <v>310</v>
      </c>
      <c r="B557" s="222"/>
      <c r="C557" s="368"/>
      <c r="D557" s="368"/>
      <c r="E557" s="368"/>
      <c r="F557" s="369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363" t="s">
        <v>34</v>
      </c>
      <c r="B566" s="363"/>
      <c r="C566" s="364"/>
      <c r="D566" s="296">
        <f>SUM(B558:C565,B546:C555)</f>
        <v>0</v>
      </c>
      <c r="E566" s="79"/>
      <c r="F566" s="83"/>
      <c r="G566" s="83"/>
    </row>
    <row r="567" spans="1:7" ht="21" x14ac:dyDescent="0.4">
      <c r="A567" s="363" t="s">
        <v>33</v>
      </c>
      <c r="B567" s="363"/>
      <c r="C567" s="363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8"/>
      <c r="B572" s="348"/>
      <c r="C572" s="348"/>
      <c r="D572" s="348"/>
      <c r="E572" s="348"/>
      <c r="F572" s="348"/>
      <c r="G572" s="83"/>
    </row>
    <row r="573" spans="1:7" ht="22.5" x14ac:dyDescent="0.45">
      <c r="A573" s="371" t="s">
        <v>19</v>
      </c>
      <c r="B573" s="371"/>
      <c r="C573" s="371"/>
      <c r="D573" s="371"/>
      <c r="E573" s="371"/>
      <c r="F573" s="371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6" t="s">
        <v>28</v>
      </c>
      <c r="B575" s="407" t="s">
        <v>29</v>
      </c>
      <c r="C575" s="407"/>
      <c r="D575" s="407" t="s">
        <v>42</v>
      </c>
      <c r="E575" s="399" t="s">
        <v>266</v>
      </c>
      <c r="F575" s="399" t="s">
        <v>301</v>
      </c>
      <c r="G575" s="83"/>
    </row>
    <row r="576" spans="1:7" ht="21" x14ac:dyDescent="0.4">
      <c r="A576" s="406"/>
      <c r="B576" s="291" t="s">
        <v>32</v>
      </c>
      <c r="C576" s="291" t="s">
        <v>31</v>
      </c>
      <c r="D576" s="407"/>
      <c r="E576" s="399"/>
      <c r="F576" s="399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1" t="s">
        <v>10</v>
      </c>
      <c r="B578" s="392"/>
      <c r="C578" s="392"/>
      <c r="D578" s="392"/>
      <c r="E578" s="392"/>
      <c r="F578" s="393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3" t="s">
        <v>34</v>
      </c>
      <c r="B588" s="363"/>
      <c r="C588" s="364"/>
      <c r="D588" s="296">
        <f>SUM(B579:C587)</f>
        <v>0</v>
      </c>
      <c r="E588" s="79"/>
      <c r="F588" s="83"/>
      <c r="G588" s="83"/>
    </row>
    <row r="589" spans="1:7" ht="21" x14ac:dyDescent="0.4">
      <c r="A589" s="363" t="s">
        <v>33</v>
      </c>
      <c r="B589" s="363"/>
      <c r="C589" s="363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4" t="s">
        <v>23</v>
      </c>
      <c r="B591" s="395"/>
      <c r="C591" s="395"/>
      <c r="D591" s="395"/>
      <c r="E591" s="395"/>
      <c r="F591" s="396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1" t="s">
        <v>383</v>
      </c>
      <c r="B598" s="432"/>
      <c r="C598" s="432"/>
      <c r="D598" s="432"/>
      <c r="E598" s="432"/>
      <c r="F598" s="432"/>
      <c r="G598" s="432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COUNTIF('A1 Exploitation'!F579:F604,"ok")</f>
        <v>0</v>
      </c>
      <c r="F605" s="90">
        <f>COUNTA('A1 Exploitation'!F579:F604)</f>
        <v>0</v>
      </c>
      <c r="G605" s="83"/>
    </row>
    <row r="606" spans="1:7" ht="21" x14ac:dyDescent="0.4">
      <c r="A606" s="363" t="s">
        <v>34</v>
      </c>
      <c r="B606" s="363"/>
      <c r="C606" s="364"/>
      <c r="D606" s="296">
        <f>SUM(B592:C605)</f>
        <v>0</v>
      </c>
      <c r="E606" s="79"/>
      <c r="F606" s="83"/>
      <c r="G606" s="83"/>
    </row>
    <row r="607" spans="1:7" ht="21" x14ac:dyDescent="0.4">
      <c r="A607" s="363" t="s">
        <v>33</v>
      </c>
      <c r="B607" s="363"/>
      <c r="C607" s="363"/>
      <c r="D607" s="295" t="e">
        <f>D606/(COUNT(B592:C605)*2)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5" t="s">
        <v>170</v>
      </c>
      <c r="B610" s="366"/>
      <c r="C610" s="367"/>
      <c r="D610" s="305" t="e">
        <f>D609/(COUNT(B579:C587,B592:C597,B599:C605)*2)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1" t="s">
        <v>8</v>
      </c>
      <c r="B612" s="371"/>
      <c r="C612" s="371"/>
      <c r="D612" s="371"/>
      <c r="E612" s="371"/>
      <c r="F612" s="371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7" t="s">
        <v>28</v>
      </c>
      <c r="B614" s="358" t="s">
        <v>29</v>
      </c>
      <c r="C614" s="358"/>
      <c r="D614" s="358" t="s">
        <v>42</v>
      </c>
      <c r="E614" s="359" t="s">
        <v>266</v>
      </c>
      <c r="F614" s="359" t="s">
        <v>301</v>
      </c>
      <c r="G614" s="83"/>
    </row>
    <row r="615" spans="1:7" ht="18.75" customHeight="1" x14ac:dyDescent="0.4">
      <c r="A615" s="357"/>
      <c r="B615" s="283" t="s">
        <v>32</v>
      </c>
      <c r="C615" s="283" t="s">
        <v>31</v>
      </c>
      <c r="D615" s="358"/>
      <c r="E615" s="359"/>
      <c r="F615" s="359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1"/>
      <c r="D617" s="381"/>
      <c r="E617" s="381"/>
      <c r="F617" s="382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3" t="s">
        <v>34</v>
      </c>
      <c r="B627" s="363"/>
      <c r="C627" s="363"/>
      <c r="D627" s="296">
        <f>SUM(B618:C626)</f>
        <v>0</v>
      </c>
      <c r="E627" s="377"/>
      <c r="F627" s="378"/>
      <c r="G627" s="83"/>
    </row>
    <row r="628" spans="1:7" ht="21" x14ac:dyDescent="0.4">
      <c r="A628" s="363" t="s">
        <v>33</v>
      </c>
      <c r="B628" s="363"/>
      <c r="C628" s="363"/>
      <c r="D628" s="295" t="e">
        <f>D627/(COUNT(B618:C626)*2)</f>
        <v>#DIV/0!</v>
      </c>
      <c r="E628" s="379"/>
      <c r="F628" s="380"/>
      <c r="G628" s="83"/>
    </row>
    <row r="629" spans="1:7" ht="21" x14ac:dyDescent="0.4">
      <c r="A629" s="104"/>
      <c r="B629" s="83"/>
      <c r="C629" s="376"/>
      <c r="D629" s="376"/>
      <c r="E629" s="376"/>
      <c r="F629" s="376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5" t="s">
        <v>34</v>
      </c>
      <c r="B639" s="386"/>
      <c r="C639" s="387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1"/>
      <c r="D642" s="381"/>
      <c r="E642" s="381"/>
      <c r="F642" s="382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5" t="s">
        <v>34</v>
      </c>
      <c r="B650" s="386"/>
      <c r="C650" s="387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3"/>
      <c r="B652" s="373"/>
      <c r="C652" s="373"/>
      <c r="D652" s="373"/>
      <c r="E652" s="373"/>
      <c r="F652" s="373"/>
      <c r="G652" s="373"/>
    </row>
    <row r="653" spans="1:16382" ht="24.75" x14ac:dyDescent="0.4">
      <c r="A653" s="241" t="s">
        <v>26</v>
      </c>
      <c r="B653" s="381"/>
      <c r="C653" s="381"/>
      <c r="D653" s="381"/>
      <c r="E653" s="381"/>
      <c r="F653" s="382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0" t="s">
        <v>310</v>
      </c>
      <c r="B661" s="401"/>
      <c r="C661" s="401"/>
      <c r="D661" s="401"/>
      <c r="E661" s="401"/>
      <c r="F661" s="402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COUNTIF('A1 Exploitation'!F618:F667,"ok")</f>
        <v>0</v>
      </c>
      <c r="F668" s="90">
        <f>COUNTA('A1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1" t="s">
        <v>355</v>
      </c>
      <c r="B676" s="371"/>
      <c r="C676" s="371"/>
      <c r="D676" s="371"/>
      <c r="E676" s="371"/>
      <c r="F676" s="371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7" t="s">
        <v>28</v>
      </c>
      <c r="B678" s="358" t="s">
        <v>29</v>
      </c>
      <c r="C678" s="358"/>
      <c r="D678" s="358" t="s">
        <v>42</v>
      </c>
      <c r="E678" s="359" t="s">
        <v>266</v>
      </c>
      <c r="F678" s="359" t="s">
        <v>301</v>
      </c>
      <c r="G678" s="83"/>
    </row>
    <row r="679" spans="1:7" ht="21" x14ac:dyDescent="0.4">
      <c r="A679" s="357"/>
      <c r="B679" s="283" t="s">
        <v>32</v>
      </c>
      <c r="C679" s="283" t="s">
        <v>31</v>
      </c>
      <c r="D679" s="358"/>
      <c r="E679" s="359"/>
      <c r="F679" s="359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COUNTIF('A1 Exploitation'!F681:F699,"ok")</f>
        <v>0</v>
      </c>
      <c r="F700" s="90">
        <f>COUNTA('A1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2" t="s">
        <v>459</v>
      </c>
      <c r="B704" s="372"/>
      <c r="C704" s="372"/>
      <c r="D704" s="372"/>
      <c r="E704" s="372"/>
      <c r="F704" s="372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3" t="s">
        <v>28</v>
      </c>
      <c r="B706" s="384" t="s">
        <v>29</v>
      </c>
      <c r="C706" s="384"/>
      <c r="D706" s="358" t="s">
        <v>42</v>
      </c>
      <c r="E706" s="359" t="s">
        <v>266</v>
      </c>
      <c r="F706" s="359" t="s">
        <v>301</v>
      </c>
      <c r="G706" s="184"/>
    </row>
    <row r="707" spans="1:7" ht="21" x14ac:dyDescent="0.4">
      <c r="A707" s="357"/>
      <c r="B707" s="283" t="s">
        <v>32</v>
      </c>
      <c r="C707" s="283" t="s">
        <v>31</v>
      </c>
      <c r="D707" s="358"/>
      <c r="E707" s="359"/>
      <c r="F707" s="359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0" t="s">
        <v>305</v>
      </c>
      <c r="B709" s="361"/>
      <c r="C709" s="361"/>
      <c r="D709" s="361"/>
      <c r="E709" s="361"/>
      <c r="F709" s="362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4"/>
      <c r="C715" s="375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4"/>
      <c r="C716" s="375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0" t="s">
        <v>306</v>
      </c>
      <c r="B718" s="361"/>
      <c r="C718" s="361"/>
      <c r="D718" s="361"/>
      <c r="E718" s="361"/>
      <c r="F718" s="362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COUNTIF('A1 Exploitation'!F710:F720,"ok")</f>
        <v>0</v>
      </c>
      <c r="F721" s="135">
        <f>COUNTA('A1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u8wRN9zNWFjESfbFAl7rdOhzmcyRwYw2RL/hXWB86E7T5dboIg/OUN53OAxIAqxjpFyySRoJ2p3/VooG/8cCfg==" saltValue="L/CB/1/I4WUde5L9vfLfUQ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59"/>
      <c r="E1" s="459"/>
      <c r="F1" s="459"/>
      <c r="G1" s="459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0" t="s">
        <v>46</v>
      </c>
      <c r="B6" s="460"/>
      <c r="C6" s="460"/>
      <c r="D6" s="460"/>
      <c r="E6" s="460"/>
      <c r="F6" s="460"/>
      <c r="G6" s="66"/>
    </row>
    <row r="7" spans="1:7" s="2" customFormat="1" ht="21.75" customHeight="1" x14ac:dyDescent="0.45">
      <c r="A7" s="461" t="str">
        <f>'Page de garde'!D18</f>
        <v>Midoun</v>
      </c>
      <c r="B7" s="461"/>
      <c r="C7" s="461"/>
      <c r="D7" s="461"/>
      <c r="E7" s="461"/>
      <c r="F7" s="461"/>
      <c r="G7" s="66"/>
    </row>
    <row r="8" spans="1:7" s="2" customFormat="1" ht="24" x14ac:dyDescent="0.45">
      <c r="A8" s="329" t="s">
        <v>39</v>
      </c>
      <c r="B8" s="462" t="str">
        <f>'A1 Exploitation'!B9:F9</f>
        <v>Yassine ELLOUMI</v>
      </c>
      <c r="C8" s="462"/>
      <c r="D8" s="462"/>
      <c r="E8" s="462"/>
      <c r="F8" s="462"/>
      <c r="G8" s="66"/>
    </row>
    <row r="9" spans="1:7" s="2" customFormat="1" ht="24" x14ac:dyDescent="0.45">
      <c r="A9" s="330" t="s">
        <v>41</v>
      </c>
      <c r="B9" s="463" t="str">
        <f>'A1 Exploitation'!B10:F10</f>
        <v>Le Directeur Magasin et gestionnaire du stock</v>
      </c>
      <c r="C9" s="463"/>
      <c r="D9" s="463"/>
      <c r="E9" s="463"/>
      <c r="F9" s="463"/>
      <c r="G9" s="66"/>
    </row>
    <row r="10" spans="1:7" s="2" customFormat="1" ht="24" x14ac:dyDescent="0.45">
      <c r="A10" s="329" t="s">
        <v>40</v>
      </c>
      <c r="B10" s="458">
        <f>'A1 Exploitation'!B11:F11</f>
        <v>43636</v>
      </c>
      <c r="C10" s="458"/>
      <c r="D10" s="458"/>
      <c r="E10" s="458"/>
      <c r="F10" s="458"/>
      <c r="G10" s="66"/>
    </row>
    <row r="11" spans="1:7" s="2" customFormat="1" ht="24" x14ac:dyDescent="0.45">
      <c r="A11" s="329" t="s">
        <v>250</v>
      </c>
      <c r="B11" s="455" t="e">
        <f>D199</f>
        <v>#DIV/0!</v>
      </c>
      <c r="C11" s="455"/>
      <c r="D11" s="455"/>
      <c r="E11" s="455"/>
      <c r="F11" s="455"/>
      <c r="G11" s="66"/>
    </row>
    <row r="12" spans="1:7" s="2" customFormat="1" ht="22.5" x14ac:dyDescent="0.45">
      <c r="A12" s="1"/>
      <c r="D12" s="416"/>
      <c r="E12" s="416"/>
      <c r="F12" s="416"/>
      <c r="G12" s="416"/>
    </row>
    <row r="13" spans="1:7" s="2" customFormat="1" ht="11.25" customHeight="1" x14ac:dyDescent="0.3">
      <c r="A13" s="456" t="s">
        <v>28</v>
      </c>
      <c r="B13" s="457" t="s">
        <v>29</v>
      </c>
      <c r="C13" s="457"/>
      <c r="D13" s="457" t="s">
        <v>42</v>
      </c>
      <c r="E13" s="457" t="s">
        <v>160</v>
      </c>
      <c r="F13" s="457" t="s">
        <v>161</v>
      </c>
    </row>
    <row r="14" spans="1:7" s="2" customFormat="1" ht="12.75" customHeight="1" x14ac:dyDescent="0.3">
      <c r="A14" s="456"/>
      <c r="B14" s="336" t="s">
        <v>32</v>
      </c>
      <c r="C14" s="336" t="s">
        <v>31</v>
      </c>
      <c r="D14" s="457"/>
      <c r="E14" s="457"/>
      <c r="F14" s="457"/>
      <c r="G14" s="65"/>
    </row>
    <row r="15" spans="1:7" x14ac:dyDescent="0.3">
      <c r="A15" s="446"/>
      <c r="B15" s="447"/>
      <c r="C15" s="447"/>
      <c r="D15" s="447"/>
      <c r="E15" s="447"/>
      <c r="F15" s="447"/>
    </row>
    <row r="16" spans="1:7" ht="19.5" x14ac:dyDescent="0.4">
      <c r="A16" s="450" t="s">
        <v>0</v>
      </c>
      <c r="B16" s="451"/>
      <c r="C16" s="451"/>
      <c r="D16" s="451"/>
      <c r="E16" s="451"/>
      <c r="F16" s="451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2" t="s">
        <v>34</v>
      </c>
      <c r="B22" s="448"/>
      <c r="C22" s="449"/>
      <c r="D22" s="334">
        <f>SUM(B17:C21)</f>
        <v>0</v>
      </c>
    </row>
    <row r="23" spans="1:7" x14ac:dyDescent="0.3">
      <c r="A23" s="439" t="s">
        <v>251</v>
      </c>
      <c r="B23" s="440"/>
      <c r="C23" s="441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4" t="s">
        <v>4</v>
      </c>
      <c r="B25" s="445"/>
      <c r="C25" s="445"/>
      <c r="D25" s="445"/>
      <c r="E25" s="445"/>
      <c r="F25" s="445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39" t="s">
        <v>34</v>
      </c>
      <c r="B33" s="440"/>
      <c r="C33" s="441"/>
      <c r="D33" s="331">
        <f>SUM(B26:C32)</f>
        <v>0</v>
      </c>
    </row>
    <row r="34" spans="1:6" x14ac:dyDescent="0.3">
      <c r="A34" s="439" t="s">
        <v>251</v>
      </c>
      <c r="B34" s="440"/>
      <c r="C34" s="441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4" t="s">
        <v>180</v>
      </c>
      <c r="B36" s="445"/>
      <c r="C36" s="445"/>
      <c r="D36" s="445"/>
      <c r="E36" s="445"/>
      <c r="F36" s="445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39" t="s">
        <v>34</v>
      </c>
      <c r="B42" s="440"/>
      <c r="C42" s="441"/>
      <c r="D42" s="331">
        <f>SUM(B37:C41)</f>
        <v>0</v>
      </c>
    </row>
    <row r="43" spans="1:6" x14ac:dyDescent="0.3">
      <c r="A43" s="439" t="s">
        <v>251</v>
      </c>
      <c r="B43" s="440"/>
      <c r="C43" s="441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3" t="s">
        <v>19</v>
      </c>
      <c r="B45" s="454"/>
      <c r="C45" s="454"/>
      <c r="D45" s="454"/>
      <c r="E45" s="454"/>
      <c r="F45" s="454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39" t="s">
        <v>34</v>
      </c>
      <c r="B52" s="440"/>
      <c r="C52" s="441"/>
      <c r="D52" s="331">
        <f>SUM(B46:C51)</f>
        <v>0</v>
      </c>
    </row>
    <row r="53" spans="1:6" x14ac:dyDescent="0.3">
      <c r="A53" s="439" t="s">
        <v>251</v>
      </c>
      <c r="B53" s="440"/>
      <c r="C53" s="441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4" t="s">
        <v>8</v>
      </c>
      <c r="B55" s="445"/>
      <c r="C55" s="445"/>
      <c r="D55" s="445"/>
      <c r="E55" s="445"/>
      <c r="F55" s="445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39" t="s">
        <v>34</v>
      </c>
      <c r="B63" s="440"/>
      <c r="C63" s="441"/>
      <c r="D63" s="331">
        <f>SUM(B56:C62)</f>
        <v>0</v>
      </c>
    </row>
    <row r="64" spans="1:6" x14ac:dyDescent="0.3">
      <c r="A64" s="439" t="s">
        <v>251</v>
      </c>
      <c r="B64" s="440"/>
      <c r="C64" s="441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4" t="s">
        <v>111</v>
      </c>
      <c r="B66" s="445"/>
      <c r="C66" s="445"/>
      <c r="D66" s="445"/>
      <c r="E66" s="445"/>
      <c r="F66" s="445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39" t="s">
        <v>34</v>
      </c>
      <c r="B84" s="440"/>
      <c r="C84" s="441"/>
      <c r="D84" s="331">
        <f>SUM(B67:C83)</f>
        <v>0</v>
      </c>
    </row>
    <row r="85" spans="1:6" x14ac:dyDescent="0.3">
      <c r="A85" s="439" t="s">
        <v>251</v>
      </c>
      <c r="B85" s="440"/>
      <c r="C85" s="441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4" t="s">
        <v>172</v>
      </c>
      <c r="B87" s="445"/>
      <c r="C87" s="445"/>
      <c r="D87" s="445"/>
      <c r="E87" s="445"/>
      <c r="F87" s="445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39" t="s">
        <v>34</v>
      </c>
      <c r="B102" s="440"/>
      <c r="C102" s="441"/>
      <c r="D102" s="331">
        <f>SUM(B88:C101)</f>
        <v>0</v>
      </c>
    </row>
    <row r="103" spans="1:6" x14ac:dyDescent="0.3">
      <c r="A103" s="439" t="s">
        <v>251</v>
      </c>
      <c r="B103" s="440"/>
      <c r="C103" s="441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4" t="s">
        <v>173</v>
      </c>
      <c r="B106" s="445"/>
      <c r="C106" s="445"/>
      <c r="D106" s="445"/>
      <c r="E106" s="445"/>
      <c r="F106" s="445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39" t="s">
        <v>34</v>
      </c>
      <c r="B118" s="440"/>
      <c r="C118" s="441"/>
      <c r="D118" s="331">
        <f>SUM(B107:C117)</f>
        <v>0</v>
      </c>
    </row>
    <row r="119" spans="1:6" x14ac:dyDescent="0.3">
      <c r="A119" s="439" t="s">
        <v>251</v>
      </c>
      <c r="B119" s="440"/>
      <c r="C119" s="441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4" t="s">
        <v>156</v>
      </c>
      <c r="B121" s="445"/>
      <c r="C121" s="445"/>
      <c r="D121" s="445"/>
      <c r="E121" s="445"/>
      <c r="F121" s="445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39" t="s">
        <v>34</v>
      </c>
      <c r="B133" s="440"/>
      <c r="C133" s="441"/>
      <c r="D133" s="331">
        <f>SUM(B122:C132)</f>
        <v>0</v>
      </c>
    </row>
    <row r="134" spans="1:6" x14ac:dyDescent="0.3">
      <c r="A134" s="439" t="s">
        <v>251</v>
      </c>
      <c r="B134" s="440"/>
      <c r="C134" s="441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4" t="s">
        <v>61</v>
      </c>
      <c r="B136" s="445"/>
      <c r="C136" s="445"/>
      <c r="D136" s="445"/>
      <c r="E136" s="445"/>
      <c r="F136" s="445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39" t="s">
        <v>34</v>
      </c>
      <c r="B149" s="440"/>
      <c r="C149" s="441"/>
      <c r="D149" s="331">
        <f>SUM(B137:C148)</f>
        <v>0</v>
      </c>
    </row>
    <row r="150" spans="1:6" x14ac:dyDescent="0.3">
      <c r="A150" s="439" t="s">
        <v>251</v>
      </c>
      <c r="B150" s="440"/>
      <c r="C150" s="441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4" t="s">
        <v>178</v>
      </c>
      <c r="B152" s="445"/>
      <c r="C152" s="445"/>
      <c r="D152" s="445"/>
      <c r="E152" s="445"/>
      <c r="F152" s="445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39" t="s">
        <v>34</v>
      </c>
      <c r="B161" s="448"/>
      <c r="C161" s="449"/>
      <c r="D161" s="334">
        <f>SUM(B153:C160)</f>
        <v>0</v>
      </c>
    </row>
    <row r="162" spans="1:6" x14ac:dyDescent="0.3">
      <c r="A162" s="439" t="s">
        <v>251</v>
      </c>
      <c r="B162" s="440"/>
      <c r="C162" s="441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4" t="s">
        <v>64</v>
      </c>
      <c r="B164" s="445"/>
      <c r="C164" s="445"/>
      <c r="D164" s="445"/>
      <c r="E164" s="445"/>
      <c r="F164" s="445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39" t="s">
        <v>34</v>
      </c>
      <c r="B169" s="440"/>
      <c r="C169" s="441"/>
      <c r="D169" s="331">
        <f>SUM(B165:C168)</f>
        <v>0</v>
      </c>
    </row>
    <row r="170" spans="1:6" x14ac:dyDescent="0.3">
      <c r="A170" s="439" t="s">
        <v>251</v>
      </c>
      <c r="B170" s="440"/>
      <c r="C170" s="441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2" t="s">
        <v>15</v>
      </c>
      <c r="B172" s="443"/>
      <c r="C172" s="443"/>
      <c r="D172" s="443"/>
      <c r="E172" s="443"/>
      <c r="F172" s="443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39" t="s">
        <v>34</v>
      </c>
      <c r="B177" s="440"/>
      <c r="C177" s="441"/>
      <c r="D177" s="331">
        <f>SUM(B173:C176)</f>
        <v>0</v>
      </c>
    </row>
    <row r="178" spans="1:7" x14ac:dyDescent="0.3">
      <c r="A178" s="439" t="s">
        <v>251</v>
      </c>
      <c r="B178" s="440"/>
      <c r="C178" s="441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4" t="s">
        <v>65</v>
      </c>
      <c r="B180" s="445"/>
      <c r="C180" s="445"/>
      <c r="D180" s="445"/>
      <c r="E180" s="445"/>
      <c r="F180" s="445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39" t="s">
        <v>34</v>
      </c>
      <c r="B186" s="440"/>
      <c r="C186" s="441"/>
      <c r="D186" s="331">
        <f>SUM(B181:C185)</f>
        <v>0</v>
      </c>
    </row>
    <row r="187" spans="1:7" x14ac:dyDescent="0.3">
      <c r="A187" s="439" t="s">
        <v>251</v>
      </c>
      <c r="B187" s="440"/>
      <c r="C187" s="441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4" t="s">
        <v>177</v>
      </c>
      <c r="B189" s="445"/>
      <c r="C189" s="445"/>
      <c r="D189" s="445"/>
      <c r="E189" s="445"/>
      <c r="F189" s="445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39" t="s">
        <v>34</v>
      </c>
      <c r="B194" s="440"/>
      <c r="C194" s="441"/>
      <c r="D194" s="335">
        <f>SUM(B190:C193)</f>
        <v>0</v>
      </c>
    </row>
    <row r="195" spans="1:6" x14ac:dyDescent="0.3">
      <c r="A195" s="439" t="s">
        <v>251</v>
      </c>
      <c r="B195" s="440"/>
      <c r="C195" s="441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COUNTIF('A1 Technique'!F17:F193,"ok")</f>
        <v>0</v>
      </c>
      <c r="F197" s="73">
        <f>COUNTA('A1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bgL3RXhjPlcrGQuvHzoAR6gJdzjGzPB8LxmevCdUvzMZ5kCbSsotfbvVutyTN9JW7Uj3m6X75DJOkyL8WBbCmg==" saltValue="20Wc+sh0cU0KNutl4FHdl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6"/>
      <c r="E1" s="416"/>
      <c r="F1" s="416"/>
      <c r="G1" s="416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7" t="s">
        <v>151</v>
      </c>
      <c r="B7" s="417"/>
      <c r="C7" s="417"/>
      <c r="D7" s="417"/>
      <c r="E7" s="417"/>
      <c r="F7" s="417"/>
      <c r="G7" s="82"/>
    </row>
    <row r="8" spans="1:7" ht="22.5" x14ac:dyDescent="0.45">
      <c r="A8" s="418" t="str">
        <f>'Page de garde'!D18</f>
        <v>Midoun</v>
      </c>
      <c r="B8" s="418"/>
      <c r="C8" s="418"/>
      <c r="D8" s="418"/>
      <c r="E8" s="418"/>
      <c r="F8" s="418"/>
      <c r="G8" s="82"/>
    </row>
    <row r="9" spans="1:7" ht="22.5" x14ac:dyDescent="0.45">
      <c r="A9" s="278" t="s">
        <v>39</v>
      </c>
      <c r="B9" s="419"/>
      <c r="C9" s="419"/>
      <c r="D9" s="419"/>
      <c r="E9" s="419"/>
      <c r="F9" s="419"/>
      <c r="G9" s="82"/>
    </row>
    <row r="10" spans="1:7" ht="22.5" x14ac:dyDescent="0.45">
      <c r="A10" s="279" t="s">
        <v>41</v>
      </c>
      <c r="B10" s="420"/>
      <c r="C10" s="420"/>
      <c r="D10" s="420"/>
      <c r="E10" s="420"/>
      <c r="F10" s="420"/>
      <c r="G10" s="82"/>
    </row>
    <row r="11" spans="1:7" ht="22.5" x14ac:dyDescent="0.45">
      <c r="A11" s="278" t="s">
        <v>40</v>
      </c>
      <c r="B11" s="415"/>
      <c r="C11" s="415"/>
      <c r="D11" s="415"/>
      <c r="E11" s="415"/>
      <c r="F11" s="415"/>
      <c r="G11" s="82"/>
    </row>
    <row r="12" spans="1:7" ht="22.5" x14ac:dyDescent="0.45">
      <c r="A12" s="278" t="s">
        <v>200</v>
      </c>
      <c r="B12" s="421" t="e">
        <f>D730</f>
        <v>#DIV/0!</v>
      </c>
      <c r="C12" s="421"/>
      <c r="D12" s="421"/>
      <c r="E12" s="421"/>
      <c r="F12" s="421"/>
      <c r="G12" s="82"/>
    </row>
    <row r="13" spans="1:7" ht="22.5" x14ac:dyDescent="0.45">
      <c r="A13" s="81"/>
      <c r="B13" s="79"/>
      <c r="C13" s="79"/>
      <c r="D13" s="416"/>
      <c r="E13" s="416"/>
      <c r="F13" s="416"/>
      <c r="G13" s="416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7" t="s">
        <v>28</v>
      </c>
      <c r="B17" s="358" t="s">
        <v>29</v>
      </c>
      <c r="C17" s="358"/>
      <c r="D17" s="358" t="s">
        <v>42</v>
      </c>
      <c r="E17" s="359" t="s">
        <v>266</v>
      </c>
      <c r="F17" s="359" t="s">
        <v>299</v>
      </c>
      <c r="G17" s="83"/>
    </row>
    <row r="18" spans="1:8" ht="16.5" customHeight="1" x14ac:dyDescent="0.4">
      <c r="A18" s="357"/>
      <c r="B18" s="283" t="s">
        <v>32</v>
      </c>
      <c r="C18" s="283" t="s">
        <v>31</v>
      </c>
      <c r="D18" s="358"/>
      <c r="E18" s="359"/>
      <c r="F18" s="359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48"/>
      <c r="B49" s="348"/>
      <c r="C49" s="348"/>
      <c r="D49" s="348"/>
      <c r="E49" s="348"/>
      <c r="F49" s="348"/>
      <c r="G49" s="348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7" t="s">
        <v>28</v>
      </c>
      <c r="B52" s="358" t="s">
        <v>29</v>
      </c>
      <c r="C52" s="358"/>
      <c r="D52" s="358" t="s">
        <v>42</v>
      </c>
      <c r="E52" s="359" t="s">
        <v>266</v>
      </c>
      <c r="F52" s="359" t="s">
        <v>301</v>
      </c>
      <c r="G52" s="83"/>
    </row>
    <row r="53" spans="1:7" ht="21" x14ac:dyDescent="0.4">
      <c r="A53" s="357"/>
      <c r="B53" s="283" t="s">
        <v>32</v>
      </c>
      <c r="C53" s="283" t="s">
        <v>31</v>
      </c>
      <c r="D53" s="358"/>
      <c r="E53" s="359"/>
      <c r="F53" s="359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6"/>
      <c r="B64" s="347"/>
      <c r="C64" s="347"/>
      <c r="D64" s="347"/>
      <c r="E64" s="347"/>
      <c r="F64" s="347"/>
      <c r="G64" s="347"/>
    </row>
    <row r="65" spans="1:7" ht="43.5" customHeight="1" x14ac:dyDescent="0.4">
      <c r="A65" s="426" t="s">
        <v>350</v>
      </c>
      <c r="B65" s="426"/>
      <c r="C65" s="426"/>
      <c r="D65" s="426"/>
      <c r="E65" s="426"/>
      <c r="F65" s="426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5"/>
      <c r="B83" s="355"/>
      <c r="C83" s="355"/>
      <c r="D83" s="355"/>
      <c r="E83" s="355"/>
      <c r="F83" s="355"/>
      <c r="G83" s="355"/>
    </row>
    <row r="84" spans="1:7" ht="45" customHeight="1" x14ac:dyDescent="0.45">
      <c r="A84" s="427" t="s">
        <v>351</v>
      </c>
      <c r="B84" s="427"/>
      <c r="C84" s="427"/>
      <c r="D84" s="427"/>
      <c r="E84" s="427"/>
      <c r="F84" s="427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1"/>
      <c r="B103" s="349"/>
      <c r="C103" s="349"/>
      <c r="D103" s="349"/>
      <c r="E103" s="349"/>
      <c r="F103" s="356"/>
      <c r="G103" s="83"/>
    </row>
    <row r="104" spans="1:7" ht="46.5" customHeight="1" x14ac:dyDescent="0.4">
      <c r="A104" s="426" t="s">
        <v>352</v>
      </c>
      <c r="B104" s="426"/>
      <c r="C104" s="426"/>
      <c r="D104" s="426"/>
      <c r="E104" s="426"/>
      <c r="F104" s="426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1"/>
      <c r="B111" s="349"/>
      <c r="C111" s="349"/>
      <c r="D111" s="349"/>
      <c r="E111" s="349"/>
      <c r="F111" s="356"/>
      <c r="G111" s="83"/>
    </row>
    <row r="112" spans="1:7" ht="39.75" customHeight="1" x14ac:dyDescent="0.4">
      <c r="A112" s="426" t="s">
        <v>390</v>
      </c>
      <c r="B112" s="426"/>
      <c r="C112" s="426"/>
      <c r="D112" s="426"/>
      <c r="E112" s="426"/>
      <c r="F112" s="426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49"/>
      <c r="B120" s="349"/>
      <c r="C120" s="349"/>
      <c r="D120" s="349"/>
      <c r="E120" s="349"/>
      <c r="F120" s="349"/>
      <c r="G120" s="83"/>
    </row>
    <row r="121" spans="1:7" ht="22.5" x14ac:dyDescent="0.4">
      <c r="A121" s="426" t="s">
        <v>310</v>
      </c>
      <c r="B121" s="426"/>
      <c r="C121" s="426"/>
      <c r="D121" s="426"/>
      <c r="E121" s="426"/>
      <c r="F121" s="426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0"/>
      <c r="B132" s="350"/>
      <c r="C132" s="350"/>
      <c r="D132" s="350"/>
      <c r="E132" s="350"/>
      <c r="F132" s="350"/>
      <c r="G132" s="83"/>
    </row>
    <row r="133" spans="1:16384" ht="22.5" customHeight="1" x14ac:dyDescent="0.4">
      <c r="A133" s="428" t="s">
        <v>424</v>
      </c>
      <c r="B133" s="428"/>
      <c r="C133" s="428"/>
      <c r="D133" s="428"/>
      <c r="E133" s="428"/>
      <c r="F133" s="428"/>
      <c r="G133" s="83"/>
    </row>
    <row r="134" spans="1:16384" ht="22.5" customHeight="1" x14ac:dyDescent="0.4">
      <c r="A134" s="429"/>
      <c r="B134" s="429"/>
      <c r="C134" s="429"/>
      <c r="D134" s="429"/>
      <c r="E134" s="429"/>
      <c r="F134" s="429"/>
      <c r="G134" s="83"/>
    </row>
    <row r="135" spans="1:16384" s="216" customFormat="1" ht="22.5" customHeight="1" x14ac:dyDescent="0.25">
      <c r="A135" s="357" t="s">
        <v>28</v>
      </c>
      <c r="B135" s="358" t="s">
        <v>29</v>
      </c>
      <c r="C135" s="358"/>
      <c r="D135" s="358" t="s">
        <v>42</v>
      </c>
      <c r="E135" s="359" t="s">
        <v>266</v>
      </c>
      <c r="F135" s="359" t="s">
        <v>301</v>
      </c>
    </row>
    <row r="136" spans="1:16384" s="216" customFormat="1" ht="22.5" customHeight="1" x14ac:dyDescent="0.25">
      <c r="A136" s="357"/>
      <c r="B136" s="283" t="s">
        <v>32</v>
      </c>
      <c r="C136" s="283" t="s">
        <v>31</v>
      </c>
      <c r="D136" s="358"/>
      <c r="E136" s="359"/>
      <c r="F136" s="359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0" t="s">
        <v>461</v>
      </c>
      <c r="B139" s="430"/>
      <c r="C139" s="430"/>
      <c r="D139" s="430"/>
      <c r="E139" s="430"/>
      <c r="F139" s="430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8" t="s">
        <v>349</v>
      </c>
      <c r="B147" s="388"/>
      <c r="C147" s="388"/>
      <c r="D147" s="388"/>
      <c r="E147" s="388"/>
      <c r="F147" s="388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1"/>
      <c r="B165" s="349"/>
      <c r="C165" s="349"/>
      <c r="D165" s="349"/>
      <c r="E165" s="349"/>
      <c r="F165" s="349"/>
      <c r="G165" s="83"/>
    </row>
    <row r="166" spans="1:7" ht="32.25" customHeight="1" x14ac:dyDescent="0.4">
      <c r="A166" s="430" t="s">
        <v>462</v>
      </c>
      <c r="B166" s="430"/>
      <c r="C166" s="430"/>
      <c r="D166" s="430"/>
      <c r="E166" s="430"/>
      <c r="F166" s="430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2"/>
      <c r="B176" s="353"/>
      <c r="C176" s="353"/>
      <c r="D176" s="353"/>
      <c r="E176" s="353"/>
      <c r="F176" s="353"/>
      <c r="G176" s="83"/>
    </row>
    <row r="177" spans="1:7" ht="32.25" customHeight="1" x14ac:dyDescent="0.4">
      <c r="A177" s="430" t="s">
        <v>310</v>
      </c>
      <c r="B177" s="430"/>
      <c r="C177" s="430"/>
      <c r="D177" s="430"/>
      <c r="E177" s="430"/>
      <c r="F177" s="430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389"/>
      <c r="C186" s="390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4"/>
      <c r="B188" s="354"/>
      <c r="C188" s="354"/>
      <c r="D188" s="354"/>
      <c r="E188" s="354"/>
      <c r="F188" s="354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7" t="s">
        <v>28</v>
      </c>
      <c r="B191" s="358" t="s">
        <v>29</v>
      </c>
      <c r="C191" s="358"/>
      <c r="D191" s="358" t="s">
        <v>42</v>
      </c>
      <c r="E191" s="359" t="s">
        <v>266</v>
      </c>
      <c r="F191" s="359" t="s">
        <v>301</v>
      </c>
      <c r="G191" s="83"/>
    </row>
    <row r="192" spans="1:7" ht="21" x14ac:dyDescent="0.4">
      <c r="A192" s="357"/>
      <c r="B192" s="283" t="s">
        <v>32</v>
      </c>
      <c r="C192" s="283" t="s">
        <v>31</v>
      </c>
      <c r="D192" s="358"/>
      <c r="E192" s="359"/>
      <c r="F192" s="359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5" t="s">
        <v>34</v>
      </c>
      <c r="B203" s="386"/>
      <c r="C203" s="387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8"/>
      <c r="B205" s="348"/>
      <c r="C205" s="348"/>
      <c r="D205" s="348"/>
      <c r="E205" s="348"/>
      <c r="F205" s="348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5" t="s">
        <v>34</v>
      </c>
      <c r="B227" s="386"/>
      <c r="C227" s="387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8"/>
      <c r="B229" s="348"/>
      <c r="C229" s="348"/>
      <c r="D229" s="348"/>
      <c r="E229" s="348"/>
      <c r="F229" s="348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2" t="s">
        <v>310</v>
      </c>
      <c r="B236" s="423"/>
      <c r="C236" s="423"/>
      <c r="D236" s="424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85" t="s">
        <v>34</v>
      </c>
      <c r="B245" s="386"/>
      <c r="C245" s="387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8"/>
      <c r="B250" s="348"/>
      <c r="C250" s="348"/>
      <c r="D250" s="348"/>
      <c r="E250" s="348"/>
      <c r="F250" s="348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7" t="s">
        <v>28</v>
      </c>
      <c r="B253" s="358" t="s">
        <v>29</v>
      </c>
      <c r="C253" s="358"/>
      <c r="D253" s="358" t="s">
        <v>42</v>
      </c>
      <c r="E253" s="359" t="s">
        <v>266</v>
      </c>
      <c r="F253" s="359" t="s">
        <v>301</v>
      </c>
      <c r="G253" s="83"/>
    </row>
    <row r="254" spans="1:7" ht="21" x14ac:dyDescent="0.4">
      <c r="A254" s="357"/>
      <c r="B254" s="283" t="s">
        <v>32</v>
      </c>
      <c r="C254" s="283" t="s">
        <v>31</v>
      </c>
      <c r="D254" s="358"/>
      <c r="E254" s="359"/>
      <c r="F254" s="359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5" t="s">
        <v>34</v>
      </c>
      <c r="B265" s="386"/>
      <c r="C265" s="387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78"/>
      <c r="B290" s="378"/>
      <c r="C290" s="378"/>
      <c r="D290" s="378"/>
      <c r="E290" s="378"/>
      <c r="F290" s="378"/>
      <c r="G290" s="83"/>
    </row>
    <row r="291" spans="1:7" ht="31.5" customHeight="1" x14ac:dyDescent="0.4">
      <c r="A291" s="425" t="s">
        <v>310</v>
      </c>
      <c r="B291" s="425"/>
      <c r="C291" s="425"/>
      <c r="D291" s="425"/>
      <c r="E291" s="425"/>
      <c r="F291" s="425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7" t="s">
        <v>28</v>
      </c>
      <c r="B308" s="358" t="s">
        <v>29</v>
      </c>
      <c r="C308" s="358"/>
      <c r="D308" s="358" t="s">
        <v>42</v>
      </c>
      <c r="E308" s="359" t="s">
        <v>266</v>
      </c>
      <c r="F308" s="359" t="s">
        <v>301</v>
      </c>
      <c r="G308" s="83"/>
    </row>
    <row r="309" spans="1:7" ht="21" x14ac:dyDescent="0.4">
      <c r="A309" s="357"/>
      <c r="B309" s="283" t="s">
        <v>32</v>
      </c>
      <c r="C309" s="283" t="s">
        <v>31</v>
      </c>
      <c r="D309" s="358"/>
      <c r="E309" s="359"/>
      <c r="F309" s="359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0"/>
      <c r="B357" s="370"/>
      <c r="C357" s="370"/>
      <c r="D357" s="370"/>
      <c r="E357" s="370"/>
      <c r="F357" s="370"/>
      <c r="G357" s="370"/>
    </row>
    <row r="358" spans="1:7" ht="32.25" customHeight="1" x14ac:dyDescent="0.4">
      <c r="A358" s="434" t="s">
        <v>310</v>
      </c>
      <c r="B358" s="434"/>
      <c r="C358" s="434"/>
      <c r="D358" s="434"/>
      <c r="E358" s="434"/>
      <c r="F358" s="43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7" t="s">
        <v>28</v>
      </c>
      <c r="B375" s="358" t="s">
        <v>29</v>
      </c>
      <c r="C375" s="358"/>
      <c r="D375" s="358" t="s">
        <v>42</v>
      </c>
      <c r="E375" s="359" t="s">
        <v>266</v>
      </c>
      <c r="F375" s="359" t="s">
        <v>301</v>
      </c>
      <c r="G375" s="83"/>
    </row>
    <row r="376" spans="1:7" ht="21" x14ac:dyDescent="0.4">
      <c r="A376" s="357"/>
      <c r="B376" s="283" t="s">
        <v>32</v>
      </c>
      <c r="C376" s="283" t="s">
        <v>31</v>
      </c>
      <c r="D376" s="358"/>
      <c r="E376" s="359"/>
      <c r="F376" s="359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3"/>
      <c r="B415" s="355"/>
      <c r="C415" s="355"/>
      <c r="D415" s="355"/>
      <c r="E415" s="355"/>
      <c r="F415" s="355"/>
      <c r="G415" s="355"/>
    </row>
    <row r="416" spans="1:7" ht="24.75" x14ac:dyDescent="0.4">
      <c r="A416" s="433" t="s">
        <v>319</v>
      </c>
      <c r="B416" s="433"/>
      <c r="C416" s="433"/>
      <c r="D416" s="433"/>
      <c r="E416" s="433"/>
      <c r="F416" s="433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7" t="s">
        <v>28</v>
      </c>
      <c r="B433" s="358" t="s">
        <v>29</v>
      </c>
      <c r="C433" s="358"/>
      <c r="D433" s="358" t="s">
        <v>42</v>
      </c>
      <c r="E433" s="359" t="s">
        <v>266</v>
      </c>
      <c r="F433" s="359" t="s">
        <v>301</v>
      </c>
      <c r="G433" s="83"/>
    </row>
    <row r="434" spans="1:7" ht="21" x14ac:dyDescent="0.4">
      <c r="A434" s="357"/>
      <c r="B434" s="283" t="s">
        <v>32</v>
      </c>
      <c r="C434" s="283" t="s">
        <v>31</v>
      </c>
      <c r="D434" s="358"/>
      <c r="E434" s="359"/>
      <c r="F434" s="359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3" t="s">
        <v>310</v>
      </c>
      <c r="B464" s="433"/>
      <c r="C464" s="433"/>
      <c r="D464" s="433"/>
      <c r="E464" s="433"/>
      <c r="F464" s="433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7" t="s">
        <v>425</v>
      </c>
      <c r="B478" s="437"/>
      <c r="C478" s="437"/>
      <c r="D478" s="437"/>
      <c r="E478" s="437"/>
      <c r="F478" s="437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6" t="s">
        <v>28</v>
      </c>
      <c r="B480" s="407" t="s">
        <v>29</v>
      </c>
      <c r="C480" s="407"/>
      <c r="D480" s="407" t="s">
        <v>42</v>
      </c>
      <c r="E480" s="399" t="s">
        <v>266</v>
      </c>
      <c r="F480" s="399" t="s">
        <v>301</v>
      </c>
      <c r="G480" s="83"/>
    </row>
    <row r="481" spans="1:7" ht="21" x14ac:dyDescent="0.4">
      <c r="A481" s="406"/>
      <c r="B481" s="291" t="s">
        <v>32</v>
      </c>
      <c r="C481" s="291" t="s">
        <v>31</v>
      </c>
      <c r="D481" s="407"/>
      <c r="E481" s="399"/>
      <c r="F481" s="399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4" t="s">
        <v>52</v>
      </c>
      <c r="B483" s="414"/>
      <c r="C483" s="414"/>
      <c r="D483" s="414"/>
      <c r="E483" s="414"/>
      <c r="F483" s="414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7" t="s">
        <v>463</v>
      </c>
      <c r="B491" s="398"/>
      <c r="C491" s="398"/>
      <c r="D491" s="398"/>
      <c r="E491" s="398"/>
      <c r="F491" s="398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8" t="s">
        <v>23</v>
      </c>
      <c r="B505" s="409"/>
      <c r="C505" s="409"/>
      <c r="D505" s="409"/>
      <c r="E505" s="409"/>
      <c r="F505" s="410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0"/>
      <c r="B517" s="380"/>
      <c r="C517" s="380"/>
      <c r="D517" s="380"/>
      <c r="E517" s="380"/>
      <c r="F517" s="380"/>
      <c r="G517" s="380"/>
    </row>
    <row r="518" spans="1:7" ht="26.25" customHeight="1" x14ac:dyDescent="0.5">
      <c r="A518" s="244" t="s">
        <v>310</v>
      </c>
      <c r="B518" s="405"/>
      <c r="C518" s="405"/>
      <c r="D518" s="405"/>
      <c r="E518" s="405"/>
      <c r="F518" s="405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8" t="s">
        <v>97</v>
      </c>
      <c r="B530" s="438"/>
      <c r="C530" s="438"/>
      <c r="D530" s="438"/>
      <c r="E530" s="438"/>
      <c r="F530" s="438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1" t="s">
        <v>28</v>
      </c>
      <c r="B532" s="384" t="s">
        <v>29</v>
      </c>
      <c r="C532" s="413"/>
      <c r="D532" s="358" t="s">
        <v>42</v>
      </c>
      <c r="E532" s="359" t="s">
        <v>266</v>
      </c>
      <c r="F532" s="359" t="s">
        <v>301</v>
      </c>
      <c r="G532" s="83"/>
    </row>
    <row r="533" spans="1:7" ht="21" x14ac:dyDescent="0.4">
      <c r="A533" s="412"/>
      <c r="B533" s="292" t="s">
        <v>32</v>
      </c>
      <c r="C533" s="293" t="s">
        <v>31</v>
      </c>
      <c r="D533" s="358"/>
      <c r="E533" s="359"/>
      <c r="F533" s="359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5"/>
      <c r="D535" s="435"/>
      <c r="E535" s="435"/>
      <c r="F535" s="436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5" t="s">
        <v>34</v>
      </c>
      <c r="B542" s="386"/>
      <c r="C542" s="387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5" t="s">
        <v>33</v>
      </c>
      <c r="B543" s="386"/>
      <c r="C543" s="387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8"/>
      <c r="B544" s="348"/>
      <c r="C544" s="348"/>
      <c r="D544" s="348"/>
      <c r="E544" s="348"/>
      <c r="F544" s="348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4"/>
      <c r="B556" s="370"/>
      <c r="C556" s="370"/>
      <c r="D556" s="370"/>
      <c r="E556" s="370"/>
      <c r="F556" s="370"/>
      <c r="G556" s="370"/>
    </row>
    <row r="557" spans="1:7" ht="35.25" customHeight="1" x14ac:dyDescent="0.4">
      <c r="A557" s="246" t="s">
        <v>310</v>
      </c>
      <c r="B557" s="222"/>
      <c r="C557" s="368"/>
      <c r="D557" s="368"/>
      <c r="E557" s="368"/>
      <c r="F557" s="369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363" t="s">
        <v>34</v>
      </c>
      <c r="B566" s="363"/>
      <c r="C566" s="364"/>
      <c r="D566" s="296">
        <f>SUM(B558:C565,B546:C555)</f>
        <v>0</v>
      </c>
      <c r="E566" s="79"/>
      <c r="F566" s="83"/>
      <c r="G566" s="83"/>
    </row>
    <row r="567" spans="1:7" ht="21" x14ac:dyDescent="0.4">
      <c r="A567" s="363" t="s">
        <v>33</v>
      </c>
      <c r="B567" s="363"/>
      <c r="C567" s="363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8"/>
      <c r="B572" s="348"/>
      <c r="C572" s="348"/>
      <c r="D572" s="348"/>
      <c r="E572" s="348"/>
      <c r="F572" s="348"/>
      <c r="G572" s="83"/>
    </row>
    <row r="573" spans="1:7" ht="22.5" x14ac:dyDescent="0.45">
      <c r="A573" s="371" t="s">
        <v>19</v>
      </c>
      <c r="B573" s="371"/>
      <c r="C573" s="371"/>
      <c r="D573" s="371"/>
      <c r="E573" s="371"/>
      <c r="F573" s="371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6" t="s">
        <v>28</v>
      </c>
      <c r="B575" s="407" t="s">
        <v>29</v>
      </c>
      <c r="C575" s="407"/>
      <c r="D575" s="407" t="s">
        <v>42</v>
      </c>
      <c r="E575" s="399" t="s">
        <v>266</v>
      </c>
      <c r="F575" s="399" t="s">
        <v>301</v>
      </c>
      <c r="G575" s="83"/>
    </row>
    <row r="576" spans="1:7" ht="21" x14ac:dyDescent="0.4">
      <c r="A576" s="406"/>
      <c r="B576" s="291" t="s">
        <v>32</v>
      </c>
      <c r="C576" s="291" t="s">
        <v>31</v>
      </c>
      <c r="D576" s="407"/>
      <c r="E576" s="399"/>
      <c r="F576" s="399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1" t="s">
        <v>10</v>
      </c>
      <c r="B578" s="392"/>
      <c r="C578" s="392"/>
      <c r="D578" s="392"/>
      <c r="E578" s="392"/>
      <c r="F578" s="393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3" t="s">
        <v>34</v>
      </c>
      <c r="B588" s="363"/>
      <c r="C588" s="364"/>
      <c r="D588" s="296">
        <f>SUM(B579:C587)</f>
        <v>0</v>
      </c>
      <c r="E588" s="79"/>
      <c r="F588" s="83"/>
      <c r="G588" s="83"/>
    </row>
    <row r="589" spans="1:7" ht="21" x14ac:dyDescent="0.4">
      <c r="A589" s="363" t="s">
        <v>33</v>
      </c>
      <c r="B589" s="363"/>
      <c r="C589" s="363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4" t="s">
        <v>23</v>
      </c>
      <c r="B591" s="395"/>
      <c r="C591" s="395"/>
      <c r="D591" s="395"/>
      <c r="E591" s="395"/>
      <c r="F591" s="396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1" t="s">
        <v>383</v>
      </c>
      <c r="B598" s="432"/>
      <c r="C598" s="432"/>
      <c r="D598" s="432"/>
      <c r="E598" s="432"/>
      <c r="F598" s="432"/>
      <c r="G598" s="432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363" t="s">
        <v>34</v>
      </c>
      <c r="B606" s="363"/>
      <c r="C606" s="364"/>
      <c r="D606" s="296">
        <f>SUM(B592:C605)</f>
        <v>0</v>
      </c>
      <c r="E606" s="79"/>
      <c r="F606" s="83"/>
      <c r="G606" s="83"/>
    </row>
    <row r="607" spans="1:7" ht="21" x14ac:dyDescent="0.4">
      <c r="A607" s="363" t="s">
        <v>33</v>
      </c>
      <c r="B607" s="363"/>
      <c r="C607" s="363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5" t="s">
        <v>170</v>
      </c>
      <c r="B610" s="366"/>
      <c r="C610" s="367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1" t="s">
        <v>8</v>
      </c>
      <c r="B612" s="371"/>
      <c r="C612" s="371"/>
      <c r="D612" s="371"/>
      <c r="E612" s="371"/>
      <c r="F612" s="371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7" t="s">
        <v>28</v>
      </c>
      <c r="B614" s="358" t="s">
        <v>29</v>
      </c>
      <c r="C614" s="358"/>
      <c r="D614" s="358" t="s">
        <v>42</v>
      </c>
      <c r="E614" s="359" t="s">
        <v>266</v>
      </c>
      <c r="F614" s="359" t="s">
        <v>301</v>
      </c>
      <c r="G614" s="83"/>
    </row>
    <row r="615" spans="1:7" ht="18.75" customHeight="1" x14ac:dyDescent="0.4">
      <c r="A615" s="357"/>
      <c r="B615" s="283" t="s">
        <v>32</v>
      </c>
      <c r="C615" s="283" t="s">
        <v>31</v>
      </c>
      <c r="D615" s="358"/>
      <c r="E615" s="359"/>
      <c r="F615" s="359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1"/>
      <c r="D617" s="381"/>
      <c r="E617" s="381"/>
      <c r="F617" s="382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3" t="s">
        <v>34</v>
      </c>
      <c r="B627" s="363"/>
      <c r="C627" s="363"/>
      <c r="D627" s="296">
        <f>SUM(B618:C626)</f>
        <v>0</v>
      </c>
      <c r="E627" s="377"/>
      <c r="F627" s="378"/>
      <c r="G627" s="83"/>
    </row>
    <row r="628" spans="1:7" ht="21" x14ac:dyDescent="0.4">
      <c r="A628" s="363" t="s">
        <v>33</v>
      </c>
      <c r="B628" s="363"/>
      <c r="C628" s="363"/>
      <c r="D628" s="295" t="e">
        <f>D627/(COUNT(B618:C626)*2)</f>
        <v>#DIV/0!</v>
      </c>
      <c r="E628" s="379"/>
      <c r="F628" s="380"/>
      <c r="G628" s="83"/>
    </row>
    <row r="629" spans="1:7" ht="21" x14ac:dyDescent="0.4">
      <c r="A629" s="104"/>
      <c r="B629" s="83"/>
      <c r="C629" s="376"/>
      <c r="D629" s="376"/>
      <c r="E629" s="376"/>
      <c r="F629" s="376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5" t="s">
        <v>34</v>
      </c>
      <c r="B639" s="386"/>
      <c r="C639" s="387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1"/>
      <c r="D642" s="381"/>
      <c r="E642" s="381"/>
      <c r="F642" s="382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5" t="s">
        <v>34</v>
      </c>
      <c r="B650" s="386"/>
      <c r="C650" s="387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3"/>
      <c r="B652" s="373"/>
      <c r="C652" s="373"/>
      <c r="D652" s="373"/>
      <c r="E652" s="373"/>
      <c r="F652" s="373"/>
      <c r="G652" s="373"/>
    </row>
    <row r="653" spans="1:16382" ht="24.75" x14ac:dyDescent="0.4">
      <c r="A653" s="241" t="s">
        <v>26</v>
      </c>
      <c r="B653" s="381"/>
      <c r="C653" s="381"/>
      <c r="D653" s="381"/>
      <c r="E653" s="381"/>
      <c r="F653" s="382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0" t="s">
        <v>310</v>
      </c>
      <c r="B661" s="401"/>
      <c r="C661" s="401"/>
      <c r="D661" s="401"/>
      <c r="E661" s="401"/>
      <c r="F661" s="402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1" t="s">
        <v>355</v>
      </c>
      <c r="B676" s="371"/>
      <c r="C676" s="371"/>
      <c r="D676" s="371"/>
      <c r="E676" s="371"/>
      <c r="F676" s="371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7" t="s">
        <v>28</v>
      </c>
      <c r="B678" s="358" t="s">
        <v>29</v>
      </c>
      <c r="C678" s="358"/>
      <c r="D678" s="358" t="s">
        <v>42</v>
      </c>
      <c r="E678" s="359" t="s">
        <v>266</v>
      </c>
      <c r="F678" s="359" t="s">
        <v>301</v>
      </c>
      <c r="G678" s="83"/>
    </row>
    <row r="679" spans="1:7" ht="21" x14ac:dyDescent="0.4">
      <c r="A679" s="357"/>
      <c r="B679" s="283" t="s">
        <v>32</v>
      </c>
      <c r="C679" s="283" t="s">
        <v>31</v>
      </c>
      <c r="D679" s="358"/>
      <c r="E679" s="359"/>
      <c r="F679" s="359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2" t="s">
        <v>459</v>
      </c>
      <c r="B704" s="372"/>
      <c r="C704" s="372"/>
      <c r="D704" s="372"/>
      <c r="E704" s="372"/>
      <c r="F704" s="372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3" t="s">
        <v>28</v>
      </c>
      <c r="B706" s="384" t="s">
        <v>29</v>
      </c>
      <c r="C706" s="384"/>
      <c r="D706" s="358" t="s">
        <v>42</v>
      </c>
      <c r="E706" s="359" t="s">
        <v>266</v>
      </c>
      <c r="F706" s="359" t="s">
        <v>301</v>
      </c>
      <c r="G706" s="184"/>
    </row>
    <row r="707" spans="1:7" ht="21" x14ac:dyDescent="0.4">
      <c r="A707" s="357"/>
      <c r="B707" s="283" t="s">
        <v>32</v>
      </c>
      <c r="C707" s="283" t="s">
        <v>31</v>
      </c>
      <c r="D707" s="358"/>
      <c r="E707" s="359"/>
      <c r="F707" s="359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0" t="s">
        <v>305</v>
      </c>
      <c r="B709" s="361"/>
      <c r="C709" s="361"/>
      <c r="D709" s="361"/>
      <c r="E709" s="361"/>
      <c r="F709" s="362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4"/>
      <c r="C715" s="375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4"/>
      <c r="C716" s="375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0" t="s">
        <v>306</v>
      </c>
      <c r="B718" s="361"/>
      <c r="C718" s="361"/>
      <c r="D718" s="361"/>
      <c r="E718" s="361"/>
      <c r="F718" s="362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59"/>
      <c r="E1" s="459"/>
      <c r="F1" s="459"/>
      <c r="G1" s="459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0" t="s">
        <v>46</v>
      </c>
      <c r="B6" s="460"/>
      <c r="C6" s="460"/>
      <c r="D6" s="460"/>
      <c r="E6" s="460"/>
      <c r="F6" s="460"/>
      <c r="G6" s="66"/>
    </row>
    <row r="7" spans="1:7" s="2" customFormat="1" ht="21.75" customHeight="1" x14ac:dyDescent="0.45">
      <c r="A7" s="461" t="str">
        <f>'Page de garde'!D18</f>
        <v>Midoun</v>
      </c>
      <c r="B7" s="461"/>
      <c r="C7" s="461"/>
      <c r="D7" s="461"/>
      <c r="E7" s="461"/>
      <c r="F7" s="461"/>
      <c r="G7" s="66"/>
    </row>
    <row r="8" spans="1:7" s="2" customFormat="1" ht="24" x14ac:dyDescent="0.45">
      <c r="A8" s="329" t="s">
        <v>39</v>
      </c>
      <c r="B8" s="462" t="str">
        <f>'A1 Exploitation'!B9:F9</f>
        <v>Yassine ELLOUMI</v>
      </c>
      <c r="C8" s="462"/>
      <c r="D8" s="462"/>
      <c r="E8" s="462"/>
      <c r="F8" s="462"/>
      <c r="G8" s="66"/>
    </row>
    <row r="9" spans="1:7" s="2" customFormat="1" ht="24" x14ac:dyDescent="0.45">
      <c r="A9" s="330" t="s">
        <v>41</v>
      </c>
      <c r="B9" s="463" t="str">
        <f>'A1 Exploitation'!B10:F10</f>
        <v>Le Directeur Magasin et gestionnaire du stock</v>
      </c>
      <c r="C9" s="463"/>
      <c r="D9" s="463"/>
      <c r="E9" s="463"/>
      <c r="F9" s="463"/>
      <c r="G9" s="66"/>
    </row>
    <row r="10" spans="1:7" s="2" customFormat="1" ht="24" x14ac:dyDescent="0.45">
      <c r="A10" s="329" t="s">
        <v>40</v>
      </c>
      <c r="B10" s="458">
        <f>'A1 Exploitation'!B11:F11</f>
        <v>43636</v>
      </c>
      <c r="C10" s="458"/>
      <c r="D10" s="458"/>
      <c r="E10" s="458"/>
      <c r="F10" s="458"/>
      <c r="G10" s="66"/>
    </row>
    <row r="11" spans="1:7" s="2" customFormat="1" ht="24" x14ac:dyDescent="0.45">
      <c r="A11" s="329" t="s">
        <v>250</v>
      </c>
      <c r="B11" s="455" t="e">
        <f>D199</f>
        <v>#DIV/0!</v>
      </c>
      <c r="C11" s="455"/>
      <c r="D11" s="455"/>
      <c r="E11" s="455"/>
      <c r="F11" s="455"/>
      <c r="G11" s="66"/>
    </row>
    <row r="12" spans="1:7" s="2" customFormat="1" ht="22.5" x14ac:dyDescent="0.45">
      <c r="A12" s="1"/>
      <c r="D12" s="416"/>
      <c r="E12" s="416"/>
      <c r="F12" s="416"/>
      <c r="G12" s="416"/>
    </row>
    <row r="13" spans="1:7" s="2" customFormat="1" ht="11.25" customHeight="1" x14ac:dyDescent="0.3">
      <c r="A13" s="456" t="s">
        <v>28</v>
      </c>
      <c r="B13" s="457" t="s">
        <v>29</v>
      </c>
      <c r="C13" s="457"/>
      <c r="D13" s="457" t="s">
        <v>42</v>
      </c>
      <c r="E13" s="457" t="s">
        <v>160</v>
      </c>
      <c r="F13" s="457" t="s">
        <v>161</v>
      </c>
    </row>
    <row r="14" spans="1:7" s="2" customFormat="1" ht="12.75" customHeight="1" x14ac:dyDescent="0.3">
      <c r="A14" s="456"/>
      <c r="B14" s="336" t="s">
        <v>32</v>
      </c>
      <c r="C14" s="336" t="s">
        <v>31</v>
      </c>
      <c r="D14" s="457"/>
      <c r="E14" s="457"/>
      <c r="F14" s="457"/>
      <c r="G14" s="65"/>
    </row>
    <row r="15" spans="1:7" x14ac:dyDescent="0.3">
      <c r="A15" s="446"/>
      <c r="B15" s="447"/>
      <c r="C15" s="447"/>
      <c r="D15" s="447"/>
      <c r="E15" s="447"/>
      <c r="F15" s="447"/>
    </row>
    <row r="16" spans="1:7" ht="19.5" x14ac:dyDescent="0.4">
      <c r="A16" s="450" t="s">
        <v>0</v>
      </c>
      <c r="B16" s="451"/>
      <c r="C16" s="451"/>
      <c r="D16" s="451"/>
      <c r="E16" s="451"/>
      <c r="F16" s="451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2" t="s">
        <v>34</v>
      </c>
      <c r="B22" s="448"/>
      <c r="C22" s="449"/>
      <c r="D22" s="334">
        <f>SUM(B17:C21)</f>
        <v>0</v>
      </c>
    </row>
    <row r="23" spans="1:7" x14ac:dyDescent="0.3">
      <c r="A23" s="439" t="s">
        <v>251</v>
      </c>
      <c r="B23" s="440"/>
      <c r="C23" s="441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4" t="s">
        <v>4</v>
      </c>
      <c r="B25" s="445"/>
      <c r="C25" s="445"/>
      <c r="D25" s="445"/>
      <c r="E25" s="445"/>
      <c r="F25" s="445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39" t="s">
        <v>34</v>
      </c>
      <c r="B33" s="440"/>
      <c r="C33" s="441"/>
      <c r="D33" s="331">
        <f>SUM(B26:C32)</f>
        <v>0</v>
      </c>
    </row>
    <row r="34" spans="1:6" x14ac:dyDescent="0.3">
      <c r="A34" s="439" t="s">
        <v>251</v>
      </c>
      <c r="B34" s="440"/>
      <c r="C34" s="441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4" t="s">
        <v>180</v>
      </c>
      <c r="B36" s="445"/>
      <c r="C36" s="445"/>
      <c r="D36" s="445"/>
      <c r="E36" s="445"/>
      <c r="F36" s="445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39" t="s">
        <v>34</v>
      </c>
      <c r="B42" s="440"/>
      <c r="C42" s="441"/>
      <c r="D42" s="331">
        <f>SUM(B37:C41)</f>
        <v>0</v>
      </c>
    </row>
    <row r="43" spans="1:6" x14ac:dyDescent="0.3">
      <c r="A43" s="439" t="s">
        <v>251</v>
      </c>
      <c r="B43" s="440"/>
      <c r="C43" s="441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3" t="s">
        <v>19</v>
      </c>
      <c r="B45" s="454"/>
      <c r="C45" s="454"/>
      <c r="D45" s="454"/>
      <c r="E45" s="454"/>
      <c r="F45" s="454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39" t="s">
        <v>34</v>
      </c>
      <c r="B52" s="440"/>
      <c r="C52" s="441"/>
      <c r="D52" s="331">
        <f>SUM(B46:C51)</f>
        <v>0</v>
      </c>
    </row>
    <row r="53" spans="1:6" x14ac:dyDescent="0.3">
      <c r="A53" s="439" t="s">
        <v>251</v>
      </c>
      <c r="B53" s="440"/>
      <c r="C53" s="441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4" t="s">
        <v>8</v>
      </c>
      <c r="B55" s="445"/>
      <c r="C55" s="445"/>
      <c r="D55" s="445"/>
      <c r="E55" s="445"/>
      <c r="F55" s="445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39" t="s">
        <v>34</v>
      </c>
      <c r="B63" s="440"/>
      <c r="C63" s="441"/>
      <c r="D63" s="331">
        <f>SUM(B56:C62)</f>
        <v>0</v>
      </c>
    </row>
    <row r="64" spans="1:6" x14ac:dyDescent="0.3">
      <c r="A64" s="439" t="s">
        <v>251</v>
      </c>
      <c r="B64" s="440"/>
      <c r="C64" s="441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4" t="s">
        <v>111</v>
      </c>
      <c r="B66" s="445"/>
      <c r="C66" s="445"/>
      <c r="D66" s="445"/>
      <c r="E66" s="445"/>
      <c r="F66" s="445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39" t="s">
        <v>34</v>
      </c>
      <c r="B84" s="440"/>
      <c r="C84" s="441"/>
      <c r="D84" s="331">
        <f>SUM(B67:C83)</f>
        <v>0</v>
      </c>
    </row>
    <row r="85" spans="1:6" x14ac:dyDescent="0.3">
      <c r="A85" s="439" t="s">
        <v>251</v>
      </c>
      <c r="B85" s="440"/>
      <c r="C85" s="441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4" t="s">
        <v>172</v>
      </c>
      <c r="B87" s="445"/>
      <c r="C87" s="445"/>
      <c r="D87" s="445"/>
      <c r="E87" s="445"/>
      <c r="F87" s="445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39" t="s">
        <v>34</v>
      </c>
      <c r="B102" s="440"/>
      <c r="C102" s="441"/>
      <c r="D102" s="331">
        <f>SUM(B88:C101)</f>
        <v>0</v>
      </c>
    </row>
    <row r="103" spans="1:6" x14ac:dyDescent="0.3">
      <c r="A103" s="439" t="s">
        <v>251</v>
      </c>
      <c r="B103" s="440"/>
      <c r="C103" s="441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4" t="s">
        <v>173</v>
      </c>
      <c r="B106" s="445"/>
      <c r="C106" s="445"/>
      <c r="D106" s="445"/>
      <c r="E106" s="445"/>
      <c r="F106" s="445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39" t="s">
        <v>34</v>
      </c>
      <c r="B118" s="440"/>
      <c r="C118" s="441"/>
      <c r="D118" s="331">
        <f>SUM(B107:C117)</f>
        <v>0</v>
      </c>
    </row>
    <row r="119" spans="1:6" x14ac:dyDescent="0.3">
      <c r="A119" s="439" t="s">
        <v>251</v>
      </c>
      <c r="B119" s="440"/>
      <c r="C119" s="441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4" t="s">
        <v>156</v>
      </c>
      <c r="B121" s="445"/>
      <c r="C121" s="445"/>
      <c r="D121" s="445"/>
      <c r="E121" s="445"/>
      <c r="F121" s="445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39" t="s">
        <v>34</v>
      </c>
      <c r="B133" s="440"/>
      <c r="C133" s="441"/>
      <c r="D133" s="331">
        <f>SUM(B122:C132)</f>
        <v>0</v>
      </c>
    </row>
    <row r="134" spans="1:6" x14ac:dyDescent="0.3">
      <c r="A134" s="439" t="s">
        <v>251</v>
      </c>
      <c r="B134" s="440"/>
      <c r="C134" s="441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4" t="s">
        <v>61</v>
      </c>
      <c r="B136" s="445"/>
      <c r="C136" s="445"/>
      <c r="D136" s="445"/>
      <c r="E136" s="445"/>
      <c r="F136" s="445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39" t="s">
        <v>34</v>
      </c>
      <c r="B149" s="440"/>
      <c r="C149" s="441"/>
      <c r="D149" s="331">
        <f>SUM(B137:C148)</f>
        <v>0</v>
      </c>
    </row>
    <row r="150" spans="1:6" x14ac:dyDescent="0.3">
      <c r="A150" s="439" t="s">
        <v>251</v>
      </c>
      <c r="B150" s="440"/>
      <c r="C150" s="441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4" t="s">
        <v>178</v>
      </c>
      <c r="B152" s="445"/>
      <c r="C152" s="445"/>
      <c r="D152" s="445"/>
      <c r="E152" s="445"/>
      <c r="F152" s="445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39" t="s">
        <v>34</v>
      </c>
      <c r="B161" s="448"/>
      <c r="C161" s="449"/>
      <c r="D161" s="334">
        <f>SUM(B153:C160)</f>
        <v>0</v>
      </c>
    </row>
    <row r="162" spans="1:6" x14ac:dyDescent="0.3">
      <c r="A162" s="439" t="s">
        <v>251</v>
      </c>
      <c r="B162" s="440"/>
      <c r="C162" s="441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4" t="s">
        <v>64</v>
      </c>
      <c r="B164" s="445"/>
      <c r="C164" s="445"/>
      <c r="D164" s="445"/>
      <c r="E164" s="445"/>
      <c r="F164" s="445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39" t="s">
        <v>34</v>
      </c>
      <c r="B169" s="440"/>
      <c r="C169" s="441"/>
      <c r="D169" s="331">
        <f>SUM(B165:C168)</f>
        <v>0</v>
      </c>
    </row>
    <row r="170" spans="1:6" x14ac:dyDescent="0.3">
      <c r="A170" s="439" t="s">
        <v>251</v>
      </c>
      <c r="B170" s="440"/>
      <c r="C170" s="441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2" t="s">
        <v>15</v>
      </c>
      <c r="B172" s="443"/>
      <c r="C172" s="443"/>
      <c r="D172" s="443"/>
      <c r="E172" s="443"/>
      <c r="F172" s="443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39" t="s">
        <v>34</v>
      </c>
      <c r="B177" s="440"/>
      <c r="C177" s="441"/>
      <c r="D177" s="331">
        <f>SUM(B173:C176)</f>
        <v>0</v>
      </c>
    </row>
    <row r="178" spans="1:7" x14ac:dyDescent="0.3">
      <c r="A178" s="439" t="s">
        <v>251</v>
      </c>
      <c r="B178" s="440"/>
      <c r="C178" s="441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4" t="s">
        <v>65</v>
      </c>
      <c r="B180" s="445"/>
      <c r="C180" s="445"/>
      <c r="D180" s="445"/>
      <c r="E180" s="445"/>
      <c r="F180" s="445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39" t="s">
        <v>34</v>
      </c>
      <c r="B186" s="440"/>
      <c r="C186" s="441"/>
      <c r="D186" s="331">
        <f>SUM(B181:C185)</f>
        <v>0</v>
      </c>
    </row>
    <row r="187" spans="1:7" x14ac:dyDescent="0.3">
      <c r="A187" s="439" t="s">
        <v>251</v>
      </c>
      <c r="B187" s="440"/>
      <c r="C187" s="441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4" t="s">
        <v>177</v>
      </c>
      <c r="B189" s="445"/>
      <c r="C189" s="445"/>
      <c r="D189" s="445"/>
      <c r="E189" s="445"/>
      <c r="F189" s="445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39" t="s">
        <v>34</v>
      </c>
      <c r="B194" s="440"/>
      <c r="C194" s="441"/>
      <c r="D194" s="335">
        <f>SUM(B190:C193)</f>
        <v>0</v>
      </c>
    </row>
    <row r="195" spans="1:6" x14ac:dyDescent="0.3">
      <c r="A195" s="439" t="s">
        <v>251</v>
      </c>
      <c r="B195" s="440"/>
      <c r="C195" s="441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6"/>
      <c r="E1" s="416"/>
      <c r="F1" s="416"/>
      <c r="G1" s="416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7" t="s">
        <v>151</v>
      </c>
      <c r="B7" s="417"/>
      <c r="C7" s="417"/>
      <c r="D7" s="417"/>
      <c r="E7" s="417"/>
      <c r="F7" s="417"/>
      <c r="G7" s="82"/>
    </row>
    <row r="8" spans="1:7" ht="22.5" x14ac:dyDescent="0.45">
      <c r="A8" s="418" t="str">
        <f>'Page de garde'!D18</f>
        <v>Midoun</v>
      </c>
      <c r="B8" s="418"/>
      <c r="C8" s="418"/>
      <c r="D8" s="418"/>
      <c r="E8" s="418"/>
      <c r="F8" s="418"/>
      <c r="G8" s="82"/>
    </row>
    <row r="9" spans="1:7" ht="22.5" x14ac:dyDescent="0.45">
      <c r="A9" s="278" t="s">
        <v>39</v>
      </c>
      <c r="B9" s="419"/>
      <c r="C9" s="419"/>
      <c r="D9" s="419"/>
      <c r="E9" s="419"/>
      <c r="F9" s="419"/>
      <c r="G9" s="82"/>
    </row>
    <row r="10" spans="1:7" ht="22.5" x14ac:dyDescent="0.45">
      <c r="A10" s="279" t="s">
        <v>41</v>
      </c>
      <c r="B10" s="420"/>
      <c r="C10" s="420"/>
      <c r="D10" s="420"/>
      <c r="E10" s="420"/>
      <c r="F10" s="420"/>
      <c r="G10" s="82"/>
    </row>
    <row r="11" spans="1:7" ht="22.5" x14ac:dyDescent="0.45">
      <c r="A11" s="278" t="s">
        <v>40</v>
      </c>
      <c r="B11" s="415"/>
      <c r="C11" s="415"/>
      <c r="D11" s="415"/>
      <c r="E11" s="415"/>
      <c r="F11" s="415"/>
      <c r="G11" s="82"/>
    </row>
    <row r="12" spans="1:7" ht="22.5" x14ac:dyDescent="0.45">
      <c r="A12" s="278" t="s">
        <v>200</v>
      </c>
      <c r="B12" s="421" t="e">
        <f>D730</f>
        <v>#DIV/0!</v>
      </c>
      <c r="C12" s="421"/>
      <c r="D12" s="421"/>
      <c r="E12" s="421"/>
      <c r="F12" s="421"/>
      <c r="G12" s="82"/>
    </row>
    <row r="13" spans="1:7" ht="22.5" x14ac:dyDescent="0.45">
      <c r="A13" s="81"/>
      <c r="B13" s="79"/>
      <c r="C13" s="79"/>
      <c r="D13" s="416"/>
      <c r="E13" s="416"/>
      <c r="F13" s="416"/>
      <c r="G13" s="416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7" t="s">
        <v>28</v>
      </c>
      <c r="B17" s="358" t="s">
        <v>29</v>
      </c>
      <c r="C17" s="358"/>
      <c r="D17" s="358" t="s">
        <v>42</v>
      </c>
      <c r="E17" s="359" t="s">
        <v>266</v>
      </c>
      <c r="F17" s="359" t="s">
        <v>299</v>
      </c>
      <c r="G17" s="83"/>
    </row>
    <row r="18" spans="1:8" ht="16.5" customHeight="1" x14ac:dyDescent="0.4">
      <c r="A18" s="357"/>
      <c r="B18" s="283" t="s">
        <v>32</v>
      </c>
      <c r="C18" s="283" t="s">
        <v>31</v>
      </c>
      <c r="D18" s="358"/>
      <c r="E18" s="359"/>
      <c r="F18" s="359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48"/>
      <c r="B49" s="348"/>
      <c r="C49" s="348"/>
      <c r="D49" s="348"/>
      <c r="E49" s="348"/>
      <c r="F49" s="348"/>
      <c r="G49" s="348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7" t="s">
        <v>28</v>
      </c>
      <c r="B52" s="358" t="s">
        <v>29</v>
      </c>
      <c r="C52" s="358"/>
      <c r="D52" s="358" t="s">
        <v>42</v>
      </c>
      <c r="E52" s="359" t="s">
        <v>266</v>
      </c>
      <c r="F52" s="359" t="s">
        <v>301</v>
      </c>
      <c r="G52" s="83"/>
    </row>
    <row r="53" spans="1:7" ht="21" x14ac:dyDescent="0.4">
      <c r="A53" s="357"/>
      <c r="B53" s="283" t="s">
        <v>32</v>
      </c>
      <c r="C53" s="283" t="s">
        <v>31</v>
      </c>
      <c r="D53" s="358"/>
      <c r="E53" s="359"/>
      <c r="F53" s="359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6"/>
      <c r="B64" s="347"/>
      <c r="C64" s="347"/>
      <c r="D64" s="347"/>
      <c r="E64" s="347"/>
      <c r="F64" s="347"/>
      <c r="G64" s="347"/>
    </row>
    <row r="65" spans="1:7" ht="43.5" customHeight="1" x14ac:dyDescent="0.4">
      <c r="A65" s="426" t="s">
        <v>350</v>
      </c>
      <c r="B65" s="426"/>
      <c r="C65" s="426"/>
      <c r="D65" s="426"/>
      <c r="E65" s="426"/>
      <c r="F65" s="426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5"/>
      <c r="B83" s="355"/>
      <c r="C83" s="355"/>
      <c r="D83" s="355"/>
      <c r="E83" s="355"/>
      <c r="F83" s="355"/>
      <c r="G83" s="355"/>
    </row>
    <row r="84" spans="1:7" ht="45" customHeight="1" x14ac:dyDescent="0.45">
      <c r="A84" s="427" t="s">
        <v>351</v>
      </c>
      <c r="B84" s="427"/>
      <c r="C84" s="427"/>
      <c r="D84" s="427"/>
      <c r="E84" s="427"/>
      <c r="F84" s="427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1"/>
      <c r="B103" s="349"/>
      <c r="C103" s="349"/>
      <c r="D103" s="349"/>
      <c r="E103" s="349"/>
      <c r="F103" s="356"/>
      <c r="G103" s="83"/>
    </row>
    <row r="104" spans="1:7" ht="46.5" customHeight="1" x14ac:dyDescent="0.4">
      <c r="A104" s="426" t="s">
        <v>352</v>
      </c>
      <c r="B104" s="426"/>
      <c r="C104" s="426"/>
      <c r="D104" s="426"/>
      <c r="E104" s="426"/>
      <c r="F104" s="426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1"/>
      <c r="B111" s="349"/>
      <c r="C111" s="349"/>
      <c r="D111" s="349"/>
      <c r="E111" s="349"/>
      <c r="F111" s="356"/>
      <c r="G111" s="83"/>
    </row>
    <row r="112" spans="1:7" ht="39.75" customHeight="1" x14ac:dyDescent="0.4">
      <c r="A112" s="426" t="s">
        <v>390</v>
      </c>
      <c r="B112" s="426"/>
      <c r="C112" s="426"/>
      <c r="D112" s="426"/>
      <c r="E112" s="426"/>
      <c r="F112" s="426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49"/>
      <c r="B120" s="349"/>
      <c r="C120" s="349"/>
      <c r="D120" s="349"/>
      <c r="E120" s="349"/>
      <c r="F120" s="349"/>
      <c r="G120" s="83"/>
    </row>
    <row r="121" spans="1:7" ht="22.5" x14ac:dyDescent="0.4">
      <c r="A121" s="426" t="s">
        <v>310</v>
      </c>
      <c r="B121" s="426"/>
      <c r="C121" s="426"/>
      <c r="D121" s="426"/>
      <c r="E121" s="426"/>
      <c r="F121" s="426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0"/>
      <c r="B132" s="350"/>
      <c r="C132" s="350"/>
      <c r="D132" s="350"/>
      <c r="E132" s="350"/>
      <c r="F132" s="350"/>
      <c r="G132" s="83"/>
    </row>
    <row r="133" spans="1:16384" ht="22.5" customHeight="1" x14ac:dyDescent="0.4">
      <c r="A133" s="428" t="s">
        <v>424</v>
      </c>
      <c r="B133" s="428"/>
      <c r="C133" s="428"/>
      <c r="D133" s="428"/>
      <c r="E133" s="428"/>
      <c r="F133" s="428"/>
      <c r="G133" s="83"/>
    </row>
    <row r="134" spans="1:16384" ht="22.5" customHeight="1" x14ac:dyDescent="0.4">
      <c r="A134" s="429"/>
      <c r="B134" s="429"/>
      <c r="C134" s="429"/>
      <c r="D134" s="429"/>
      <c r="E134" s="429"/>
      <c r="F134" s="429"/>
      <c r="G134" s="83"/>
    </row>
    <row r="135" spans="1:16384" s="216" customFormat="1" ht="22.5" customHeight="1" x14ac:dyDescent="0.25">
      <c r="A135" s="357" t="s">
        <v>28</v>
      </c>
      <c r="B135" s="358" t="s">
        <v>29</v>
      </c>
      <c r="C135" s="358"/>
      <c r="D135" s="358" t="s">
        <v>42</v>
      </c>
      <c r="E135" s="359" t="s">
        <v>266</v>
      </c>
      <c r="F135" s="359" t="s">
        <v>301</v>
      </c>
    </row>
    <row r="136" spans="1:16384" s="216" customFormat="1" ht="22.5" customHeight="1" x14ac:dyDescent="0.25">
      <c r="A136" s="357"/>
      <c r="B136" s="283" t="s">
        <v>32</v>
      </c>
      <c r="C136" s="283" t="s">
        <v>31</v>
      </c>
      <c r="D136" s="358"/>
      <c r="E136" s="359"/>
      <c r="F136" s="359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0" t="s">
        <v>461</v>
      </c>
      <c r="B139" s="430"/>
      <c r="C139" s="430"/>
      <c r="D139" s="430"/>
      <c r="E139" s="430"/>
      <c r="F139" s="430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8" t="s">
        <v>349</v>
      </c>
      <c r="B147" s="388"/>
      <c r="C147" s="388"/>
      <c r="D147" s="388"/>
      <c r="E147" s="388"/>
      <c r="F147" s="388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1"/>
      <c r="B165" s="349"/>
      <c r="C165" s="349"/>
      <c r="D165" s="349"/>
      <c r="E165" s="349"/>
      <c r="F165" s="349"/>
      <c r="G165" s="83"/>
    </row>
    <row r="166" spans="1:7" ht="32.25" customHeight="1" x14ac:dyDescent="0.4">
      <c r="A166" s="430" t="s">
        <v>462</v>
      </c>
      <c r="B166" s="430"/>
      <c r="C166" s="430"/>
      <c r="D166" s="430"/>
      <c r="E166" s="430"/>
      <c r="F166" s="430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2"/>
      <c r="B176" s="353"/>
      <c r="C176" s="353"/>
      <c r="D176" s="353"/>
      <c r="E176" s="353"/>
      <c r="F176" s="353"/>
      <c r="G176" s="83"/>
    </row>
    <row r="177" spans="1:7" ht="32.25" customHeight="1" x14ac:dyDescent="0.4">
      <c r="A177" s="430" t="s">
        <v>310</v>
      </c>
      <c r="B177" s="430"/>
      <c r="C177" s="430"/>
      <c r="D177" s="430"/>
      <c r="E177" s="430"/>
      <c r="F177" s="430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389"/>
      <c r="C186" s="390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4"/>
      <c r="B188" s="354"/>
      <c r="C188" s="354"/>
      <c r="D188" s="354"/>
      <c r="E188" s="354"/>
      <c r="F188" s="354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7" t="s">
        <v>28</v>
      </c>
      <c r="B191" s="358" t="s">
        <v>29</v>
      </c>
      <c r="C191" s="358"/>
      <c r="D191" s="358" t="s">
        <v>42</v>
      </c>
      <c r="E191" s="359" t="s">
        <v>266</v>
      </c>
      <c r="F191" s="359" t="s">
        <v>301</v>
      </c>
      <c r="G191" s="83"/>
    </row>
    <row r="192" spans="1:7" ht="21" x14ac:dyDescent="0.4">
      <c r="A192" s="357"/>
      <c r="B192" s="283" t="s">
        <v>32</v>
      </c>
      <c r="C192" s="283" t="s">
        <v>31</v>
      </c>
      <c r="D192" s="358"/>
      <c r="E192" s="359"/>
      <c r="F192" s="359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5" t="s">
        <v>34</v>
      </c>
      <c r="B203" s="386"/>
      <c r="C203" s="387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8"/>
      <c r="B205" s="348"/>
      <c r="C205" s="348"/>
      <c r="D205" s="348"/>
      <c r="E205" s="348"/>
      <c r="F205" s="348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5" t="s">
        <v>34</v>
      </c>
      <c r="B227" s="386"/>
      <c r="C227" s="387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8"/>
      <c r="B229" s="348"/>
      <c r="C229" s="348"/>
      <c r="D229" s="348"/>
      <c r="E229" s="348"/>
      <c r="F229" s="348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2" t="s">
        <v>310</v>
      </c>
      <c r="B236" s="423"/>
      <c r="C236" s="423"/>
      <c r="D236" s="424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85" t="s">
        <v>34</v>
      </c>
      <c r="B245" s="386"/>
      <c r="C245" s="387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8"/>
      <c r="B250" s="348"/>
      <c r="C250" s="348"/>
      <c r="D250" s="348"/>
      <c r="E250" s="348"/>
      <c r="F250" s="348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7" t="s">
        <v>28</v>
      </c>
      <c r="B253" s="358" t="s">
        <v>29</v>
      </c>
      <c r="C253" s="358"/>
      <c r="D253" s="358" t="s">
        <v>42</v>
      </c>
      <c r="E253" s="359" t="s">
        <v>266</v>
      </c>
      <c r="F253" s="359" t="s">
        <v>301</v>
      </c>
      <c r="G253" s="83"/>
    </row>
    <row r="254" spans="1:7" ht="21" x14ac:dyDescent="0.4">
      <c r="A254" s="357"/>
      <c r="B254" s="283" t="s">
        <v>32</v>
      </c>
      <c r="C254" s="283" t="s">
        <v>31</v>
      </c>
      <c r="D254" s="358"/>
      <c r="E254" s="359"/>
      <c r="F254" s="359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5" t="s">
        <v>34</v>
      </c>
      <c r="B265" s="386"/>
      <c r="C265" s="387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78"/>
      <c r="B290" s="378"/>
      <c r="C290" s="378"/>
      <c r="D290" s="378"/>
      <c r="E290" s="378"/>
      <c r="F290" s="378"/>
      <c r="G290" s="83"/>
    </row>
    <row r="291" spans="1:7" ht="31.5" customHeight="1" x14ac:dyDescent="0.4">
      <c r="A291" s="425" t="s">
        <v>310</v>
      </c>
      <c r="B291" s="425"/>
      <c r="C291" s="425"/>
      <c r="D291" s="425"/>
      <c r="E291" s="425"/>
      <c r="F291" s="425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7" t="s">
        <v>28</v>
      </c>
      <c r="B308" s="358" t="s">
        <v>29</v>
      </c>
      <c r="C308" s="358"/>
      <c r="D308" s="358" t="s">
        <v>42</v>
      </c>
      <c r="E308" s="359" t="s">
        <v>266</v>
      </c>
      <c r="F308" s="359" t="s">
        <v>301</v>
      </c>
      <c r="G308" s="83"/>
    </row>
    <row r="309" spans="1:7" ht="21" x14ac:dyDescent="0.4">
      <c r="A309" s="357"/>
      <c r="B309" s="283" t="s">
        <v>32</v>
      </c>
      <c r="C309" s="283" t="s">
        <v>31</v>
      </c>
      <c r="D309" s="358"/>
      <c r="E309" s="359"/>
      <c r="F309" s="359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0"/>
      <c r="B357" s="370"/>
      <c r="C357" s="370"/>
      <c r="D357" s="370"/>
      <c r="E357" s="370"/>
      <c r="F357" s="370"/>
      <c r="G357" s="370"/>
    </row>
    <row r="358" spans="1:7" ht="32.25" customHeight="1" x14ac:dyDescent="0.4">
      <c r="A358" s="434" t="s">
        <v>310</v>
      </c>
      <c r="B358" s="434"/>
      <c r="C358" s="434"/>
      <c r="D358" s="434"/>
      <c r="E358" s="434"/>
      <c r="F358" s="43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7" t="s">
        <v>28</v>
      </c>
      <c r="B375" s="358" t="s">
        <v>29</v>
      </c>
      <c r="C375" s="358"/>
      <c r="D375" s="358" t="s">
        <v>42</v>
      </c>
      <c r="E375" s="359" t="s">
        <v>266</v>
      </c>
      <c r="F375" s="359" t="s">
        <v>301</v>
      </c>
      <c r="G375" s="83"/>
    </row>
    <row r="376" spans="1:7" ht="21" x14ac:dyDescent="0.4">
      <c r="A376" s="357"/>
      <c r="B376" s="283" t="s">
        <v>32</v>
      </c>
      <c r="C376" s="283" t="s">
        <v>31</v>
      </c>
      <c r="D376" s="358"/>
      <c r="E376" s="359"/>
      <c r="F376" s="359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3"/>
      <c r="B415" s="355"/>
      <c r="C415" s="355"/>
      <c r="D415" s="355"/>
      <c r="E415" s="355"/>
      <c r="F415" s="355"/>
      <c r="G415" s="355"/>
    </row>
    <row r="416" spans="1:7" ht="24.75" x14ac:dyDescent="0.4">
      <c r="A416" s="433" t="s">
        <v>319</v>
      </c>
      <c r="B416" s="433"/>
      <c r="C416" s="433"/>
      <c r="D416" s="433"/>
      <c r="E416" s="433"/>
      <c r="F416" s="433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7" t="s">
        <v>28</v>
      </c>
      <c r="B433" s="358" t="s">
        <v>29</v>
      </c>
      <c r="C433" s="358"/>
      <c r="D433" s="358" t="s">
        <v>42</v>
      </c>
      <c r="E433" s="359" t="s">
        <v>266</v>
      </c>
      <c r="F433" s="359" t="s">
        <v>301</v>
      </c>
      <c r="G433" s="83"/>
    </row>
    <row r="434" spans="1:7" ht="21" x14ac:dyDescent="0.4">
      <c r="A434" s="357"/>
      <c r="B434" s="283" t="s">
        <v>32</v>
      </c>
      <c r="C434" s="283" t="s">
        <v>31</v>
      </c>
      <c r="D434" s="358"/>
      <c r="E434" s="359"/>
      <c r="F434" s="359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3" t="s">
        <v>310</v>
      </c>
      <c r="B464" s="433"/>
      <c r="C464" s="433"/>
      <c r="D464" s="433"/>
      <c r="E464" s="433"/>
      <c r="F464" s="433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7" t="s">
        <v>425</v>
      </c>
      <c r="B478" s="437"/>
      <c r="C478" s="437"/>
      <c r="D478" s="437"/>
      <c r="E478" s="437"/>
      <c r="F478" s="437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6" t="s">
        <v>28</v>
      </c>
      <c r="B480" s="407" t="s">
        <v>29</v>
      </c>
      <c r="C480" s="407"/>
      <c r="D480" s="407" t="s">
        <v>42</v>
      </c>
      <c r="E480" s="399" t="s">
        <v>266</v>
      </c>
      <c r="F480" s="399" t="s">
        <v>301</v>
      </c>
      <c r="G480" s="83"/>
    </row>
    <row r="481" spans="1:7" ht="21" x14ac:dyDescent="0.4">
      <c r="A481" s="406"/>
      <c r="B481" s="291" t="s">
        <v>32</v>
      </c>
      <c r="C481" s="291" t="s">
        <v>31</v>
      </c>
      <c r="D481" s="407"/>
      <c r="E481" s="399"/>
      <c r="F481" s="399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4" t="s">
        <v>52</v>
      </c>
      <c r="B483" s="414"/>
      <c r="C483" s="414"/>
      <c r="D483" s="414"/>
      <c r="E483" s="414"/>
      <c r="F483" s="414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7" t="s">
        <v>463</v>
      </c>
      <c r="B491" s="398"/>
      <c r="C491" s="398"/>
      <c r="D491" s="398"/>
      <c r="E491" s="398"/>
      <c r="F491" s="398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8" t="s">
        <v>23</v>
      </c>
      <c r="B505" s="409"/>
      <c r="C505" s="409"/>
      <c r="D505" s="409"/>
      <c r="E505" s="409"/>
      <c r="F505" s="410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0"/>
      <c r="B517" s="380"/>
      <c r="C517" s="380"/>
      <c r="D517" s="380"/>
      <c r="E517" s="380"/>
      <c r="F517" s="380"/>
      <c r="G517" s="380"/>
    </row>
    <row r="518" spans="1:7" ht="26.25" customHeight="1" x14ac:dyDescent="0.5">
      <c r="A518" s="244" t="s">
        <v>310</v>
      </c>
      <c r="B518" s="405"/>
      <c r="C518" s="405"/>
      <c r="D518" s="405"/>
      <c r="E518" s="405"/>
      <c r="F518" s="405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8" t="s">
        <v>97</v>
      </c>
      <c r="B530" s="438"/>
      <c r="C530" s="438"/>
      <c r="D530" s="438"/>
      <c r="E530" s="438"/>
      <c r="F530" s="438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1" t="s">
        <v>28</v>
      </c>
      <c r="B532" s="384" t="s">
        <v>29</v>
      </c>
      <c r="C532" s="413"/>
      <c r="D532" s="358" t="s">
        <v>42</v>
      </c>
      <c r="E532" s="359" t="s">
        <v>266</v>
      </c>
      <c r="F532" s="359" t="s">
        <v>301</v>
      </c>
      <c r="G532" s="83"/>
    </row>
    <row r="533" spans="1:7" ht="21" x14ac:dyDescent="0.4">
      <c r="A533" s="412"/>
      <c r="B533" s="292" t="s">
        <v>32</v>
      </c>
      <c r="C533" s="293" t="s">
        <v>31</v>
      </c>
      <c r="D533" s="358"/>
      <c r="E533" s="359"/>
      <c r="F533" s="359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5"/>
      <c r="D535" s="435"/>
      <c r="E535" s="435"/>
      <c r="F535" s="436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5" t="s">
        <v>34</v>
      </c>
      <c r="B542" s="386"/>
      <c r="C542" s="387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5" t="s">
        <v>33</v>
      </c>
      <c r="B543" s="386"/>
      <c r="C543" s="387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8"/>
      <c r="B544" s="348"/>
      <c r="C544" s="348"/>
      <c r="D544" s="348"/>
      <c r="E544" s="348"/>
      <c r="F544" s="348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4"/>
      <c r="B556" s="370"/>
      <c r="C556" s="370"/>
      <c r="D556" s="370"/>
      <c r="E556" s="370"/>
      <c r="F556" s="370"/>
      <c r="G556" s="370"/>
    </row>
    <row r="557" spans="1:7" ht="35.25" customHeight="1" x14ac:dyDescent="0.4">
      <c r="A557" s="246" t="s">
        <v>310</v>
      </c>
      <c r="B557" s="222"/>
      <c r="C557" s="368"/>
      <c r="D557" s="368"/>
      <c r="E557" s="368"/>
      <c r="F557" s="369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363" t="s">
        <v>34</v>
      </c>
      <c r="B566" s="363"/>
      <c r="C566" s="364"/>
      <c r="D566" s="296">
        <f>SUM(B558:C565,B546:C555)</f>
        <v>0</v>
      </c>
      <c r="E566" s="79"/>
      <c r="F566" s="83"/>
      <c r="G566" s="83"/>
    </row>
    <row r="567" spans="1:7" ht="21" x14ac:dyDescent="0.4">
      <c r="A567" s="363" t="s">
        <v>33</v>
      </c>
      <c r="B567" s="363"/>
      <c r="C567" s="363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8"/>
      <c r="B572" s="348"/>
      <c r="C572" s="348"/>
      <c r="D572" s="348"/>
      <c r="E572" s="348"/>
      <c r="F572" s="348"/>
      <c r="G572" s="83"/>
    </row>
    <row r="573" spans="1:7" ht="22.5" x14ac:dyDescent="0.45">
      <c r="A573" s="371" t="s">
        <v>19</v>
      </c>
      <c r="B573" s="371"/>
      <c r="C573" s="371"/>
      <c r="D573" s="371"/>
      <c r="E573" s="371"/>
      <c r="F573" s="371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6" t="s">
        <v>28</v>
      </c>
      <c r="B575" s="407" t="s">
        <v>29</v>
      </c>
      <c r="C575" s="407"/>
      <c r="D575" s="407" t="s">
        <v>42</v>
      </c>
      <c r="E575" s="399" t="s">
        <v>266</v>
      </c>
      <c r="F575" s="399" t="s">
        <v>301</v>
      </c>
      <c r="G575" s="83"/>
    </row>
    <row r="576" spans="1:7" ht="21" x14ac:dyDescent="0.4">
      <c r="A576" s="406"/>
      <c r="B576" s="291" t="s">
        <v>32</v>
      </c>
      <c r="C576" s="291" t="s">
        <v>31</v>
      </c>
      <c r="D576" s="407"/>
      <c r="E576" s="399"/>
      <c r="F576" s="399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1" t="s">
        <v>10</v>
      </c>
      <c r="B578" s="392"/>
      <c r="C578" s="392"/>
      <c r="D578" s="392"/>
      <c r="E578" s="392"/>
      <c r="F578" s="393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3" t="s">
        <v>34</v>
      </c>
      <c r="B588" s="363"/>
      <c r="C588" s="364"/>
      <c r="D588" s="296">
        <f>SUM(B579:C587)</f>
        <v>0</v>
      </c>
      <c r="E588" s="79"/>
      <c r="F588" s="83"/>
      <c r="G588" s="83"/>
    </row>
    <row r="589" spans="1:7" ht="21" x14ac:dyDescent="0.4">
      <c r="A589" s="363" t="s">
        <v>33</v>
      </c>
      <c r="B589" s="363"/>
      <c r="C589" s="363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4" t="s">
        <v>23</v>
      </c>
      <c r="B591" s="395"/>
      <c r="C591" s="395"/>
      <c r="D591" s="395"/>
      <c r="E591" s="395"/>
      <c r="F591" s="396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1" t="s">
        <v>383</v>
      </c>
      <c r="B598" s="432"/>
      <c r="C598" s="432"/>
      <c r="D598" s="432"/>
      <c r="E598" s="432"/>
      <c r="F598" s="432"/>
      <c r="G598" s="432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363" t="s">
        <v>34</v>
      </c>
      <c r="B606" s="363"/>
      <c r="C606" s="364"/>
      <c r="D606" s="296">
        <f>SUM(B592:C605)</f>
        <v>0</v>
      </c>
      <c r="E606" s="79"/>
      <c r="F606" s="83"/>
      <c r="G606" s="83"/>
    </row>
    <row r="607" spans="1:7" ht="21" x14ac:dyDescent="0.4">
      <c r="A607" s="363" t="s">
        <v>33</v>
      </c>
      <c r="B607" s="363"/>
      <c r="C607" s="363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5" t="s">
        <v>170</v>
      </c>
      <c r="B610" s="366"/>
      <c r="C610" s="367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1" t="s">
        <v>8</v>
      </c>
      <c r="B612" s="371"/>
      <c r="C612" s="371"/>
      <c r="D612" s="371"/>
      <c r="E612" s="371"/>
      <c r="F612" s="371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7" t="s">
        <v>28</v>
      </c>
      <c r="B614" s="358" t="s">
        <v>29</v>
      </c>
      <c r="C614" s="358"/>
      <c r="D614" s="358" t="s">
        <v>42</v>
      </c>
      <c r="E614" s="359" t="s">
        <v>266</v>
      </c>
      <c r="F614" s="359" t="s">
        <v>301</v>
      </c>
      <c r="G614" s="83"/>
    </row>
    <row r="615" spans="1:7" ht="18.75" customHeight="1" x14ac:dyDescent="0.4">
      <c r="A615" s="357"/>
      <c r="B615" s="283" t="s">
        <v>32</v>
      </c>
      <c r="C615" s="283" t="s">
        <v>31</v>
      </c>
      <c r="D615" s="358"/>
      <c r="E615" s="359"/>
      <c r="F615" s="359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1"/>
      <c r="D617" s="381"/>
      <c r="E617" s="381"/>
      <c r="F617" s="382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3" t="s">
        <v>34</v>
      </c>
      <c r="B627" s="363"/>
      <c r="C627" s="363"/>
      <c r="D627" s="296">
        <f>SUM(B618:C626)</f>
        <v>0</v>
      </c>
      <c r="E627" s="377"/>
      <c r="F627" s="378"/>
      <c r="G627" s="83"/>
    </row>
    <row r="628" spans="1:7" ht="21" x14ac:dyDescent="0.4">
      <c r="A628" s="363" t="s">
        <v>33</v>
      </c>
      <c r="B628" s="363"/>
      <c r="C628" s="363"/>
      <c r="D628" s="295" t="e">
        <f>D627/(COUNT(B618:C626)*2)</f>
        <v>#DIV/0!</v>
      </c>
      <c r="E628" s="379"/>
      <c r="F628" s="380"/>
      <c r="G628" s="83"/>
    </row>
    <row r="629" spans="1:7" ht="21" x14ac:dyDescent="0.4">
      <c r="A629" s="104"/>
      <c r="B629" s="83"/>
      <c r="C629" s="376"/>
      <c r="D629" s="376"/>
      <c r="E629" s="376"/>
      <c r="F629" s="376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5" t="s">
        <v>34</v>
      </c>
      <c r="B639" s="386"/>
      <c r="C639" s="387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1"/>
      <c r="D642" s="381"/>
      <c r="E642" s="381"/>
      <c r="F642" s="382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5" t="s">
        <v>34</v>
      </c>
      <c r="B650" s="386"/>
      <c r="C650" s="387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3"/>
      <c r="B652" s="373"/>
      <c r="C652" s="373"/>
      <c r="D652" s="373"/>
      <c r="E652" s="373"/>
      <c r="F652" s="373"/>
      <c r="G652" s="373"/>
    </row>
    <row r="653" spans="1:16382" ht="24.75" x14ac:dyDescent="0.4">
      <c r="A653" s="241" t="s">
        <v>26</v>
      </c>
      <c r="B653" s="381"/>
      <c r="C653" s="381"/>
      <c r="D653" s="381"/>
      <c r="E653" s="381"/>
      <c r="F653" s="382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0" t="s">
        <v>310</v>
      </c>
      <c r="B661" s="401"/>
      <c r="C661" s="401"/>
      <c r="D661" s="401"/>
      <c r="E661" s="401"/>
      <c r="F661" s="402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1" t="s">
        <v>355</v>
      </c>
      <c r="B676" s="371"/>
      <c r="C676" s="371"/>
      <c r="D676" s="371"/>
      <c r="E676" s="371"/>
      <c r="F676" s="371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7" t="s">
        <v>28</v>
      </c>
      <c r="B678" s="358" t="s">
        <v>29</v>
      </c>
      <c r="C678" s="358"/>
      <c r="D678" s="358" t="s">
        <v>42</v>
      </c>
      <c r="E678" s="359" t="s">
        <v>266</v>
      </c>
      <c r="F678" s="359" t="s">
        <v>301</v>
      </c>
      <c r="G678" s="83"/>
    </row>
    <row r="679" spans="1:7" ht="21" x14ac:dyDescent="0.4">
      <c r="A679" s="357"/>
      <c r="B679" s="283" t="s">
        <v>32</v>
      </c>
      <c r="C679" s="283" t="s">
        <v>31</v>
      </c>
      <c r="D679" s="358"/>
      <c r="E679" s="359"/>
      <c r="F679" s="359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2" t="s">
        <v>459</v>
      </c>
      <c r="B704" s="372"/>
      <c r="C704" s="372"/>
      <c r="D704" s="372"/>
      <c r="E704" s="372"/>
      <c r="F704" s="372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3" t="s">
        <v>28</v>
      </c>
      <c r="B706" s="384" t="s">
        <v>29</v>
      </c>
      <c r="C706" s="384"/>
      <c r="D706" s="358" t="s">
        <v>42</v>
      </c>
      <c r="E706" s="359" t="s">
        <v>266</v>
      </c>
      <c r="F706" s="359" t="s">
        <v>301</v>
      </c>
      <c r="G706" s="184"/>
    </row>
    <row r="707" spans="1:7" ht="21" x14ac:dyDescent="0.4">
      <c r="A707" s="357"/>
      <c r="B707" s="283" t="s">
        <v>32</v>
      </c>
      <c r="C707" s="283" t="s">
        <v>31</v>
      </c>
      <c r="D707" s="358"/>
      <c r="E707" s="359"/>
      <c r="F707" s="359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0" t="s">
        <v>305</v>
      </c>
      <c r="B709" s="361"/>
      <c r="C709" s="361"/>
      <c r="D709" s="361"/>
      <c r="E709" s="361"/>
      <c r="F709" s="362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4"/>
      <c r="C715" s="375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4"/>
      <c r="C716" s="375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0" t="s">
        <v>306</v>
      </c>
      <c r="B718" s="361"/>
      <c r="C718" s="361"/>
      <c r="D718" s="361"/>
      <c r="E718" s="361"/>
      <c r="F718" s="362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59"/>
      <c r="E1" s="459"/>
      <c r="F1" s="459"/>
      <c r="G1" s="459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0" t="s">
        <v>46</v>
      </c>
      <c r="B6" s="460"/>
      <c r="C6" s="460"/>
      <c r="D6" s="460"/>
      <c r="E6" s="460"/>
      <c r="F6" s="460"/>
      <c r="G6" s="66"/>
    </row>
    <row r="7" spans="1:7" s="2" customFormat="1" ht="21.75" customHeight="1" x14ac:dyDescent="0.45">
      <c r="A7" s="461" t="str">
        <f>'Page de garde'!D18</f>
        <v>Midoun</v>
      </c>
      <c r="B7" s="461"/>
      <c r="C7" s="461"/>
      <c r="D7" s="461"/>
      <c r="E7" s="461"/>
      <c r="F7" s="461"/>
      <c r="G7" s="66"/>
    </row>
    <row r="8" spans="1:7" s="2" customFormat="1" ht="24" x14ac:dyDescent="0.45">
      <c r="A8" s="329" t="s">
        <v>39</v>
      </c>
      <c r="B8" s="462" t="str">
        <f>'A1 Exploitation'!B9:F9</f>
        <v>Yassine ELLOUMI</v>
      </c>
      <c r="C8" s="462"/>
      <c r="D8" s="462"/>
      <c r="E8" s="462"/>
      <c r="F8" s="462"/>
      <c r="G8" s="66"/>
    </row>
    <row r="9" spans="1:7" s="2" customFormat="1" ht="24" x14ac:dyDescent="0.45">
      <c r="A9" s="330" t="s">
        <v>41</v>
      </c>
      <c r="B9" s="463" t="str">
        <f>'A1 Exploitation'!B10:F10</f>
        <v>Le Directeur Magasin et gestionnaire du stock</v>
      </c>
      <c r="C9" s="463"/>
      <c r="D9" s="463"/>
      <c r="E9" s="463"/>
      <c r="F9" s="463"/>
      <c r="G9" s="66"/>
    </row>
    <row r="10" spans="1:7" s="2" customFormat="1" ht="24" x14ac:dyDescent="0.45">
      <c r="A10" s="329" t="s">
        <v>40</v>
      </c>
      <c r="B10" s="458">
        <f>'A1 Exploitation'!B11:F11</f>
        <v>43636</v>
      </c>
      <c r="C10" s="458"/>
      <c r="D10" s="458"/>
      <c r="E10" s="458"/>
      <c r="F10" s="458"/>
      <c r="G10" s="66"/>
    </row>
    <row r="11" spans="1:7" s="2" customFormat="1" ht="24" x14ac:dyDescent="0.45">
      <c r="A11" s="329" t="s">
        <v>250</v>
      </c>
      <c r="B11" s="455" t="e">
        <f>D199</f>
        <v>#DIV/0!</v>
      </c>
      <c r="C11" s="455"/>
      <c r="D11" s="455"/>
      <c r="E11" s="455"/>
      <c r="F11" s="455"/>
      <c r="G11" s="66"/>
    </row>
    <row r="12" spans="1:7" s="2" customFormat="1" ht="22.5" x14ac:dyDescent="0.45">
      <c r="A12" s="1"/>
      <c r="D12" s="416"/>
      <c r="E12" s="416"/>
      <c r="F12" s="416"/>
      <c r="G12" s="416"/>
    </row>
    <row r="13" spans="1:7" s="2" customFormat="1" ht="11.25" customHeight="1" x14ac:dyDescent="0.3">
      <c r="A13" s="456" t="s">
        <v>28</v>
      </c>
      <c r="B13" s="457" t="s">
        <v>29</v>
      </c>
      <c r="C13" s="457"/>
      <c r="D13" s="457" t="s">
        <v>42</v>
      </c>
      <c r="E13" s="457" t="s">
        <v>160</v>
      </c>
      <c r="F13" s="457" t="s">
        <v>161</v>
      </c>
    </row>
    <row r="14" spans="1:7" s="2" customFormat="1" ht="12.75" customHeight="1" x14ac:dyDescent="0.3">
      <c r="A14" s="456"/>
      <c r="B14" s="336" t="s">
        <v>32</v>
      </c>
      <c r="C14" s="336" t="s">
        <v>31</v>
      </c>
      <c r="D14" s="457"/>
      <c r="E14" s="457"/>
      <c r="F14" s="457"/>
      <c r="G14" s="65"/>
    </row>
    <row r="15" spans="1:7" x14ac:dyDescent="0.3">
      <c r="A15" s="446"/>
      <c r="B15" s="447"/>
      <c r="C15" s="447"/>
      <c r="D15" s="447"/>
      <c r="E15" s="447"/>
      <c r="F15" s="447"/>
    </row>
    <row r="16" spans="1:7" ht="19.5" x14ac:dyDescent="0.4">
      <c r="A16" s="450" t="s">
        <v>0</v>
      </c>
      <c r="B16" s="451"/>
      <c r="C16" s="451"/>
      <c r="D16" s="451"/>
      <c r="E16" s="451"/>
      <c r="F16" s="451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2" t="s">
        <v>34</v>
      </c>
      <c r="B22" s="448"/>
      <c r="C22" s="449"/>
      <c r="D22" s="334">
        <f>SUM(B17:C21)</f>
        <v>0</v>
      </c>
    </row>
    <row r="23" spans="1:7" x14ac:dyDescent="0.3">
      <c r="A23" s="439" t="s">
        <v>251</v>
      </c>
      <c r="B23" s="440"/>
      <c r="C23" s="441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4" t="s">
        <v>4</v>
      </c>
      <c r="B25" s="445"/>
      <c r="C25" s="445"/>
      <c r="D25" s="445"/>
      <c r="E25" s="445"/>
      <c r="F25" s="445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39" t="s">
        <v>34</v>
      </c>
      <c r="B33" s="440"/>
      <c r="C33" s="441"/>
      <c r="D33" s="331">
        <f>SUM(B26:C32)</f>
        <v>0</v>
      </c>
    </row>
    <row r="34" spans="1:6" x14ac:dyDescent="0.3">
      <c r="A34" s="439" t="s">
        <v>251</v>
      </c>
      <c r="B34" s="440"/>
      <c r="C34" s="441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4" t="s">
        <v>180</v>
      </c>
      <c r="B36" s="445"/>
      <c r="C36" s="445"/>
      <c r="D36" s="445"/>
      <c r="E36" s="445"/>
      <c r="F36" s="445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39" t="s">
        <v>34</v>
      </c>
      <c r="B42" s="440"/>
      <c r="C42" s="441"/>
      <c r="D42" s="331">
        <f>SUM(B37:C41)</f>
        <v>0</v>
      </c>
    </row>
    <row r="43" spans="1:6" x14ac:dyDescent="0.3">
      <c r="A43" s="439" t="s">
        <v>251</v>
      </c>
      <c r="B43" s="440"/>
      <c r="C43" s="441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3" t="s">
        <v>19</v>
      </c>
      <c r="B45" s="454"/>
      <c r="C45" s="454"/>
      <c r="D45" s="454"/>
      <c r="E45" s="454"/>
      <c r="F45" s="454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39" t="s">
        <v>34</v>
      </c>
      <c r="B52" s="440"/>
      <c r="C52" s="441"/>
      <c r="D52" s="331">
        <f>SUM(B46:C51)</f>
        <v>0</v>
      </c>
    </row>
    <row r="53" spans="1:6" x14ac:dyDescent="0.3">
      <c r="A53" s="439" t="s">
        <v>251</v>
      </c>
      <c r="B53" s="440"/>
      <c r="C53" s="441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4" t="s">
        <v>8</v>
      </c>
      <c r="B55" s="445"/>
      <c r="C55" s="445"/>
      <c r="D55" s="445"/>
      <c r="E55" s="445"/>
      <c r="F55" s="445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39" t="s">
        <v>34</v>
      </c>
      <c r="B63" s="440"/>
      <c r="C63" s="441"/>
      <c r="D63" s="331">
        <f>SUM(B56:C62)</f>
        <v>0</v>
      </c>
    </row>
    <row r="64" spans="1:6" x14ac:dyDescent="0.3">
      <c r="A64" s="439" t="s">
        <v>251</v>
      </c>
      <c r="B64" s="440"/>
      <c r="C64" s="441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4" t="s">
        <v>111</v>
      </c>
      <c r="B66" s="445"/>
      <c r="C66" s="445"/>
      <c r="D66" s="445"/>
      <c r="E66" s="445"/>
      <c r="F66" s="445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39" t="s">
        <v>34</v>
      </c>
      <c r="B84" s="440"/>
      <c r="C84" s="441"/>
      <c r="D84" s="331">
        <f>SUM(B67:C83)</f>
        <v>0</v>
      </c>
    </row>
    <row r="85" spans="1:6" x14ac:dyDescent="0.3">
      <c r="A85" s="439" t="s">
        <v>251</v>
      </c>
      <c r="B85" s="440"/>
      <c r="C85" s="441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4" t="s">
        <v>172</v>
      </c>
      <c r="B87" s="445"/>
      <c r="C87" s="445"/>
      <c r="D87" s="445"/>
      <c r="E87" s="445"/>
      <c r="F87" s="445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39" t="s">
        <v>34</v>
      </c>
      <c r="B102" s="440"/>
      <c r="C102" s="441"/>
      <c r="D102" s="331">
        <f>SUM(B88:C101)</f>
        <v>0</v>
      </c>
    </row>
    <row r="103" spans="1:6" x14ac:dyDescent="0.3">
      <c r="A103" s="439" t="s">
        <v>251</v>
      </c>
      <c r="B103" s="440"/>
      <c r="C103" s="441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4" t="s">
        <v>173</v>
      </c>
      <c r="B106" s="445"/>
      <c r="C106" s="445"/>
      <c r="D106" s="445"/>
      <c r="E106" s="445"/>
      <c r="F106" s="445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39" t="s">
        <v>34</v>
      </c>
      <c r="B118" s="440"/>
      <c r="C118" s="441"/>
      <c r="D118" s="331">
        <f>SUM(B107:C117)</f>
        <v>0</v>
      </c>
    </row>
    <row r="119" spans="1:6" x14ac:dyDescent="0.3">
      <c r="A119" s="439" t="s">
        <v>251</v>
      </c>
      <c r="B119" s="440"/>
      <c r="C119" s="441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4" t="s">
        <v>156</v>
      </c>
      <c r="B121" s="445"/>
      <c r="C121" s="445"/>
      <c r="D121" s="445"/>
      <c r="E121" s="445"/>
      <c r="F121" s="445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39" t="s">
        <v>34</v>
      </c>
      <c r="B133" s="440"/>
      <c r="C133" s="441"/>
      <c r="D133" s="331">
        <f>SUM(B122:C132)</f>
        <v>0</v>
      </c>
    </row>
    <row r="134" spans="1:6" x14ac:dyDescent="0.3">
      <c r="A134" s="439" t="s">
        <v>251</v>
      </c>
      <c r="B134" s="440"/>
      <c r="C134" s="441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4" t="s">
        <v>61</v>
      </c>
      <c r="B136" s="445"/>
      <c r="C136" s="445"/>
      <c r="D136" s="445"/>
      <c r="E136" s="445"/>
      <c r="F136" s="445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39" t="s">
        <v>34</v>
      </c>
      <c r="B149" s="440"/>
      <c r="C149" s="441"/>
      <c r="D149" s="331">
        <f>SUM(B137:C148)</f>
        <v>0</v>
      </c>
    </row>
    <row r="150" spans="1:6" x14ac:dyDescent="0.3">
      <c r="A150" s="439" t="s">
        <v>251</v>
      </c>
      <c r="B150" s="440"/>
      <c r="C150" s="441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4" t="s">
        <v>178</v>
      </c>
      <c r="B152" s="445"/>
      <c r="C152" s="445"/>
      <c r="D152" s="445"/>
      <c r="E152" s="445"/>
      <c r="F152" s="445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39" t="s">
        <v>34</v>
      </c>
      <c r="B161" s="448"/>
      <c r="C161" s="449"/>
      <c r="D161" s="334">
        <f>SUM(B153:C160)</f>
        <v>0</v>
      </c>
    </row>
    <row r="162" spans="1:6" x14ac:dyDescent="0.3">
      <c r="A162" s="439" t="s">
        <v>251</v>
      </c>
      <c r="B162" s="440"/>
      <c r="C162" s="441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4" t="s">
        <v>64</v>
      </c>
      <c r="B164" s="445"/>
      <c r="C164" s="445"/>
      <c r="D164" s="445"/>
      <c r="E164" s="445"/>
      <c r="F164" s="445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39" t="s">
        <v>34</v>
      </c>
      <c r="B169" s="440"/>
      <c r="C169" s="441"/>
      <c r="D169" s="331">
        <f>SUM(B165:C168)</f>
        <v>0</v>
      </c>
    </row>
    <row r="170" spans="1:6" x14ac:dyDescent="0.3">
      <c r="A170" s="439" t="s">
        <v>251</v>
      </c>
      <c r="B170" s="440"/>
      <c r="C170" s="441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2" t="s">
        <v>15</v>
      </c>
      <c r="B172" s="443"/>
      <c r="C172" s="443"/>
      <c r="D172" s="443"/>
      <c r="E172" s="443"/>
      <c r="F172" s="443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39" t="s">
        <v>34</v>
      </c>
      <c r="B177" s="440"/>
      <c r="C177" s="441"/>
      <c r="D177" s="331">
        <f>SUM(B173:C176)</f>
        <v>0</v>
      </c>
    </row>
    <row r="178" spans="1:7" x14ac:dyDescent="0.3">
      <c r="A178" s="439" t="s">
        <v>251</v>
      </c>
      <c r="B178" s="440"/>
      <c r="C178" s="441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4" t="s">
        <v>65</v>
      </c>
      <c r="B180" s="445"/>
      <c r="C180" s="445"/>
      <c r="D180" s="445"/>
      <c r="E180" s="445"/>
      <c r="F180" s="445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39" t="s">
        <v>34</v>
      </c>
      <c r="B186" s="440"/>
      <c r="C186" s="441"/>
      <c r="D186" s="331">
        <f>SUM(B181:C185)</f>
        <v>0</v>
      </c>
    </row>
    <row r="187" spans="1:7" x14ac:dyDescent="0.3">
      <c r="A187" s="439" t="s">
        <v>251</v>
      </c>
      <c r="B187" s="440"/>
      <c r="C187" s="441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4" t="s">
        <v>177</v>
      </c>
      <c r="B189" s="445"/>
      <c r="C189" s="445"/>
      <c r="D189" s="445"/>
      <c r="E189" s="445"/>
      <c r="F189" s="445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39" t="s">
        <v>34</v>
      </c>
      <c r="B194" s="440"/>
      <c r="C194" s="441"/>
      <c r="D194" s="335">
        <f>SUM(B190:C193)</f>
        <v>0</v>
      </c>
    </row>
    <row r="195" spans="1:6" x14ac:dyDescent="0.3">
      <c r="A195" s="439" t="s">
        <v>251</v>
      </c>
      <c r="B195" s="440"/>
      <c r="C195" s="441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2019-07-01T16:22:39Z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