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Mednine\2019\12\"/>
    </mc:Choice>
  </mc:AlternateContent>
  <bookViews>
    <workbookView xWindow="0" yWindow="0" windowWidth="20490" windowHeight="7755" tabRatio="916" activeTab="8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Exploitation'!$A$1:$H$730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B700" i="36" s="1"/>
  <c r="D668" i="36"/>
  <c r="B668" i="36" s="1"/>
  <c r="D605" i="36"/>
  <c r="B605" i="36" s="1"/>
  <c r="D565" i="36"/>
  <c r="B565" i="36" s="1"/>
  <c r="D525" i="36"/>
  <c r="B525" i="36" s="1"/>
  <c r="D471" i="36"/>
  <c r="B471" i="36" s="1"/>
  <c r="D424" i="36"/>
  <c r="D366" i="36"/>
  <c r="B366" i="36" s="1"/>
  <c r="D299" i="36"/>
  <c r="B299" i="36" s="1"/>
  <c r="D244" i="36"/>
  <c r="B244" i="36" s="1"/>
  <c r="D185" i="36"/>
  <c r="B185" i="36" s="1"/>
  <c r="D129" i="36"/>
  <c r="B129" i="36" s="1"/>
  <c r="D43" i="36"/>
  <c r="B43" i="36" s="1"/>
  <c r="D43" i="42" l="1"/>
  <c r="B43" i="42" s="1"/>
  <c r="D185" i="42"/>
  <c r="B185" i="42" s="1"/>
  <c r="D366" i="40"/>
  <c r="B366" i="40" s="1"/>
  <c r="D149" i="41"/>
  <c r="D150" i="41" s="1"/>
  <c r="D129" i="42"/>
  <c r="B129" i="42" s="1"/>
  <c r="D197" i="39"/>
  <c r="D227" i="40"/>
  <c r="D228" i="40" s="1"/>
  <c r="D390" i="40"/>
  <c r="D391" i="40" s="1"/>
  <c r="D299" i="40"/>
  <c r="B299" i="40" s="1"/>
  <c r="D300" i="40" s="1"/>
  <c r="D301" i="40" s="1"/>
  <c r="D424" i="40"/>
  <c r="B424" i="40" s="1"/>
  <c r="D605" i="40"/>
  <c r="B605" i="40" s="1"/>
  <c r="D118" i="41"/>
  <c r="D119" i="41" s="1"/>
  <c r="D203" i="42"/>
  <c r="D204" i="42" s="1"/>
  <c r="D203" i="38"/>
  <c r="D204" i="38" s="1"/>
  <c r="D161" i="39"/>
  <c r="D162" i="39" s="1"/>
  <c r="D344" i="42"/>
  <c r="D345" i="42" s="1"/>
  <c r="E244" i="42"/>
  <c r="D566" i="42"/>
  <c r="D149" i="39"/>
  <c r="D150" i="39" s="1"/>
  <c r="D471" i="40"/>
  <c r="B471" i="40" s="1"/>
  <c r="D161" i="41"/>
  <c r="D162" i="41" s="1"/>
  <c r="D390" i="42"/>
  <c r="D391" i="42" s="1"/>
  <c r="D588" i="42"/>
  <c r="D589" i="42" s="1"/>
  <c r="D627" i="42"/>
  <c r="D650" i="42"/>
  <c r="D651" i="42" s="1"/>
  <c r="D728" i="36"/>
  <c r="B43" i="2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628" i="40" s="1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B721" i="36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D198" i="41"/>
  <c r="D199" i="41" s="1"/>
  <c r="B11" i="41" s="1"/>
  <c r="D198" i="43"/>
  <c r="D199" i="43" s="1"/>
  <c r="B11" i="43" s="1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1" i="29" l="1"/>
  <c r="B182" i="29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<sst xmlns="http://schemas.openxmlformats.org/spreadsheetml/2006/main" count="5756" uniqueCount="537">
  <si>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</si>
  <si>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</si>
  <si>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</si>
  <si>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</si>
  <si>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</si>
  <si>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</si>
  <si>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</si>
  <si>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</si>
  <si>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</si>
  <si>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</si>
  <si>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</si>
  <si>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</si>
  <si>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</si>
  <si>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</si>
  <si>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</si>
  <si>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</si>
  <si>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</si>
  <si>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</si>
  <si>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</si>
  <si>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</si>
  <si>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</si>
  <si>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</si>
  <si>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</si>
  <si>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</si>
  <si>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</si>
  <si>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</si>
  <si>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</si>
  <si>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</si>
  <si>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</si>
  <si>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</si>
  <si>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</si>
  <si>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</si>
  <si>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</si>
  <si>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</si>
  <si>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</si>
  <si>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</si>
  <si>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</si>
  <si>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</si>
  <si>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</si>
  <si>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</si>
  <si>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</si>
  <si>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</si>
  <si>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</si>
  <si>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</si>
  <si>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</si>
  <si>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</si>
  <si>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</si>
  <si>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</si>
  <si>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</si>
  <si>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</si>
  <si>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</si>
  <si>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</si>
  <si>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</si>
  <si>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</si>
  <si>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</si>
  <si>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</si>
  <si>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</si>
  <si>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</si>
  <si>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</si>
  <si>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</si>
  <si>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</si>
  <si>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</si>
  <si>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</si>
  <si>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</si>
  <si>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</si>
  <si>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</si>
  <si>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</si>
  <si>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</si>
  <si>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</si>
  <si>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</si>
  <si>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</si>
  <si>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</si>
  <si>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</si>
  <si>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</si>
  <si>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</si>
  <si>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</si>
  <si>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</si>
  <si>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</si>
  <si>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</si>
  <si>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</si>
  <si>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</si>
  <si>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</si>
  <si>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</si>
  <si>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</si>
  <si>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</si>
  <si>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</si>
  <si>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</si>
  <si>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</si>
  <si>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</si>
  <si>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</si>
  <si>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</si>
  <si>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</si>
  <si>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</si>
  <si>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</si>
  <si>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</si>
  <si>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</si>
  <si>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</si>
  <si>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</si>
  <si>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</si>
  <si>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</si>
  <si>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</si>
  <si>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</si>
  <si>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</si>
  <si>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</si>
  <si>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</si>
  <si>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</si>
  <si>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</si>
  <si>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</si>
  <si>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</si>
  <si>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</si>
  <si>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</si>
  <si>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</si>
  <si>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</si>
  <si>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</si>
  <si>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</si>
  <si>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</si>
  <si>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</si>
  <si>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</si>
  <si>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</si>
  <si>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</si>
  <si>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</si>
  <si>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</si>
  <si>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</si>
  <si>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</si>
  <si>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</si>
  <si>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</si>
  <si>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</si>
  <si>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</si>
  <si>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</si>
  <si>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</si>
  <si>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</si>
  <si>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</si>
  <si>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</si>
  <si>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</si>
  <si>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</si>
  <si>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</si>
  <si>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</si>
  <si>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</si>
  <si>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</si>
  <si>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</si>
  <si>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</si>
  <si>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</si>
  <si>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</si>
  <si>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</si>
  <si>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</si>
  <si>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</si>
  <si>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</si>
  <si>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</si>
  <si>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</si>
  <si>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</si>
  <si>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</si>
  <si>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</si>
  <si>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</si>
  <si>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</si>
  <si>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</si>
  <si>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</si>
  <si>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</si>
  <si>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</si>
  <si>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</si>
  <si>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</si>
  <si>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</si>
  <si>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</si>
  <si>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</si>
  <si>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</si>
  <si>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</si>
  <si>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</si>
  <si>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</si>
  <si>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</si>
  <si>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</si>
  <si>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</si>
  <si>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</si>
  <si>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</si>
  <si>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</si>
  <si>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</si>
  <si>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</si>
  <si>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</si>
  <si>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</si>
  <si>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</si>
  <si>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</si>
  <si>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</si>
  <si>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</si>
  <si>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</si>
  <si>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</si>
  <si>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</si>
  <si>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</si>
  <si>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</si>
  <si>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</si>
  <si>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</si>
  <si>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</si>
  <si>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</si>
  <si>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</si>
  <si>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</si>
  <si>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</si>
  <si>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</si>
  <si>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</si>
  <si>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</si>
  <si>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</si>
  <si>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</si>
  <si>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</si>
  <si>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</si>
  <si>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</si>
  <si>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</si>
  <si>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</si>
  <si>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</si>
  <si>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</si>
  <si>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</si>
  <si>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</si>
  <si>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</si>
  <si>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</si>
  <si>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</si>
  <si>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</si>
  <si>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</si>
  <si>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</si>
  <si>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</si>
  <si>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</si>
  <si>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</si>
  <si>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</si>
  <si>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</si>
  <si>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</si>
  <si>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</si>
  <si>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</si>
  <si>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</si>
  <si>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</si>
  <si>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</si>
  <si>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</si>
  <si>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</si>
  <si>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</si>
  <si>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</si>
  <si>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</si>
  <si>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</si>
  <si>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</si>
  <si>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</si>
  <si>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</si>
  <si>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</si>
  <si>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</si>
  <si>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</si>
  <si>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</si>
  <si>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</si>
  <si>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</si>
  <si>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</si>
  <si>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</si>
  <si>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</si>
  <si>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</si>
  <si>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</si>
  <si>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</si>
  <si>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</si>
  <si>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</si>
  <si>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</si>
  <si>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</si>
  <si>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</si>
  <si>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</si>
  <si>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</si>
  <si>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</si>
  <si>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</si>
  <si>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</si>
  <si>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</si>
  <si>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</si>
  <si>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</si>
  <si>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</si>
  <si>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</si>
  <si>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</si>
  <si>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</si>
  <si>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</si>
  <si>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</si>
  <si>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</si>
  <si>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</si>
  <si>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</si>
  <si>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</si>
  <si>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</si>
  <si>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</si>
  <si>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</si>
  <si>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</si>
  <si>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</si>
  <si>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</si>
  <si>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</si>
  <si>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</si>
  <si>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</si>
  <si>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</si>
  <si>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</si>
  <si>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</si>
  <si>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</si>
  <si>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</si>
  <si>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</si>
  <si>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</si>
  <si>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</si>
  <si>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</si>
  <si>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</si>
  <si>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</si>
  <si>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</si>
  <si>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</si>
  <si>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</si>
  <si>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</si>
  <si>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</si>
  <si>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</si>
  <si>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</si>
  <si>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</si>
  <si>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</si>
  <si>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</si>
  <si>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</si>
  <si>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</si>
  <si>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</si>
  <si>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</si>
  <si>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</si>
  <si>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</si>
  <si>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</si>
  <si>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</si>
  <si>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</si>
  <si>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</si>
  <si>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</si>
  <si>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</si>
  <si>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</si>
  <si>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</si>
  <si>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</si>
  <si>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</si>
  <si>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</si>
  <si>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</si>
  <si>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</si>
  <si>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</si>
  <si>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</si>
  <si>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</si>
  <si>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</si>
  <si>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</si>
  <si>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</si>
  <si>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</si>
  <si>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</si>
  <si>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</si>
  <si>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</si>
  <si>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</si>
  <si>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</si>
  <si>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</si>
  <si>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</si>
  <si>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</si>
  <si>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</si>
  <si>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</si>
  <si>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</si>
  <si>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</si>
  <si>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</si>
  <si>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</si>
  <si>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</si>
  <si>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</si>
  <si>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</si>
  <si>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</si>
  <si>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</si>
  <si>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</si>
  <si>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</si>
  <si>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</si>
  <si>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</si>
  <si>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</si>
  <si>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</si>
  <si>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</si>
  <si>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</si>
  <si>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</si>
  <si>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</si>
  <si>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</si>
  <si>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</si>
  <si>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</si>
  <si>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</si>
  <si>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</si>
  <si>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</si>
  <si>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</si>
  <si>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</si>
  <si>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</si>
  <si>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</si>
  <si>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</si>
  <si>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</si>
  <si>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</si>
  <si>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</si>
  <si>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</si>
  <si>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</si>
  <si>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</si>
  <si>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</si>
  <si>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</si>
  <si>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</si>
  <si>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</si>
  <si>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</si>
  <si>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</si>
  <si>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</si>
  <si>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</si>
  <si>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</si>
  <si>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</si>
  <si>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</si>
  <si>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</si>
  <si>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</si>
  <si>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</si>
  <si>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</si>
  <si>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</si>
  <si>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</si>
  <si>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</si>
  <si>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</si>
  <si>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</si>
  <si>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</si>
  <si>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</si>
  <si>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</si>
  <si>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</si>
  <si>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</si>
  <si>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</si>
  <si>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</si>
  <si>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</si>
  <si>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</si>
  <si>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</si>
  <si>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</si>
  <si>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</si>
  <si>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</si>
  <si>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</si>
  <si>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</si>
  <si>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</si>
  <si>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</si>
  <si>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</si>
  <si>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</si>
  <si>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</si>
  <si>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</si>
  <si>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</si>
  <si>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</si>
  <si>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</si>
  <si>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</si>
  <si>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</si>
  <si>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</si>
  <si>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</si>
  <si>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</si>
  <si>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</si>
  <si>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</si>
  <si>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</si>
  <si>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</si>
  <si>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</si>
  <si>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</si>
  <si>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</si>
  <si>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</si>
  <si>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</si>
  <si>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</si>
  <si>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</si>
  <si>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</si>
  <si>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</si>
  <si>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</si>
  <si>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</si>
  <si>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</si>
  <si>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</si>
  <si>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</si>
  <si>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</si>
  <si>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</si>
  <si>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</si>
  <si>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</si>
  <si>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</si>
  <si>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</si>
  <si>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</si>
  <si>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</si>
  <si>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</si>
  <si>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</si>
  <si>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</si>
  <si>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</si>
  <si>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</si>
  <si>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</si>
  <si>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</si>
  <si>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</si>
  <si>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</si>
  <si>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</si>
  <si>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</si>
  <si>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</si>
  <si>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</si>
  <si>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</si>
  <si>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</si>
  <si>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</si>
  <si>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</si>
  <si>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</si>
  <si>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</si>
  <si>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</si>
  <si>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</si>
  <si>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</si>
  <si>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</si>
  <si>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</si>
  <si>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</si>
  <si>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</si>
  <si>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</si>
  <si>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</si>
  <si>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</si>
  <si>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</si>
  <si>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Mednine</t>
  </si>
  <si>
    <t>Mr yassine ELLOUMI</t>
  </si>
  <si>
    <t>Absence de lingettes pour désinfecter après chaque utilisation du thermométre</t>
  </si>
  <si>
    <t>Fournir des lingettes
 pour éviter la contamination croisée</t>
  </si>
  <si>
    <t>Absence des enregistrements de la réception 
des produits PLS
pour les mois  janvier 2019--&gt;mai 2019</t>
  </si>
  <si>
    <t>Assurer les opérations 
de réceptions de tout les produits PLS</t>
  </si>
  <si>
    <t>Utilisation d'une machine à glaçon
la pelle est non protégé contre une contamination croisée</t>
  </si>
  <si>
    <t>Couteau non propre</t>
  </si>
  <si>
    <t>Absence du lingettes</t>
  </si>
  <si>
    <t>Stockage des sacs de sucre sur palettes en bois.</t>
  </si>
  <si>
    <t>Non respect du protocole de nettoyage</t>
  </si>
  <si>
    <t>Présence excessive d'une condensation au niveau du meuble 2</t>
  </si>
  <si>
    <t>Présence excessive de givres pour plusieurs articles surgelés de fruits de mer</t>
  </si>
  <si>
    <t>Absence de signature des fiches d'enregistrements des températures</t>
  </si>
  <si>
    <t>Absence de distribiteur au niveau des vestiaires des femmes</t>
  </si>
  <si>
    <t>Regards d'égouts non protégés au niveau rayon poisonnerie</t>
  </si>
  <si>
    <t>Assurer une protection
du matériels contre les contaminations</t>
  </si>
  <si>
    <t xml:space="preserve">Maintenir le nettoyage
 du matériel </t>
  </si>
  <si>
    <t>Présence des mouches a coté de la table de travail.
Des cadavres des mouches et du cafard dans les canalisations du sol au niveau de l'exposition.</t>
  </si>
  <si>
    <t>Revoir l'emplacement 
des Deivs et assurer une meilleur vérification des opérations de nettoyage</t>
  </si>
  <si>
    <t xml:space="preserve">approvisionner en lingettes pour éviter la contamination par le thermométre a sonde </t>
  </si>
  <si>
    <t>Assurer un stockage 
sur une palette en plastique</t>
  </si>
  <si>
    <t>Appliquer la procédure</t>
  </si>
  <si>
    <t>Prévoir une intervention
 technique</t>
  </si>
  <si>
    <t>Les signatures des 
fiches est une preuve 
de vérification des responsables</t>
  </si>
  <si>
    <t>Assurer de l'eau chaude pour assurer le bon nettoyage</t>
  </si>
  <si>
    <t>Prévoir un distribiteur 
au niveau des vestiaires femme</t>
  </si>
  <si>
    <t xml:space="preserve">Sol fissuré au niveau de la réserve </t>
  </si>
  <si>
    <t>Mr Lazhar Responsable réception</t>
  </si>
  <si>
    <t>Eliminer les produits non conformes</t>
  </si>
  <si>
    <t>Exiger les visites médicales de la part du GMT</t>
  </si>
  <si>
    <t>Visite médicale non encore ffectuée en 2019</t>
  </si>
  <si>
    <t>Absence de papier essuie-mains</t>
  </si>
  <si>
    <t>Mettre le papier à disposition</t>
  </si>
  <si>
    <t>Présence des palettes d'eau  minérale au couloir entravant la circulation</t>
  </si>
  <si>
    <t>Assurer le rangement</t>
  </si>
  <si>
    <t xml:space="preserve">Réparer les fissurations
 du sol </t>
  </si>
  <si>
    <t>Réparation nécessaire</t>
  </si>
  <si>
    <t>Meuble d'exposition des produits frais avec afficheur défaillant depuis le 02/06</t>
  </si>
  <si>
    <t>Les températures ne sont pas enregistrées depuis le 02/06</t>
  </si>
  <si>
    <t>Enregistrer les températures à l'aide du thermomètre à sonde</t>
  </si>
  <si>
    <t>Absence de l'eau chaude au niveau du rayon poisonnerie</t>
  </si>
  <si>
    <t>Un mauvais emplacement du Deiv du rayon poisonnerie (au dessus du plan de travail)
Porte-appât non fixé</t>
  </si>
  <si>
    <t>Déplacer le DEIV et fixer le porte appât</t>
  </si>
  <si>
    <t>Prévoir la couverture</t>
  </si>
  <si>
    <t>Aucune action technique entreprise</t>
  </si>
  <si>
    <t>Procéder à la mise en œuvre du plan d'action</t>
  </si>
  <si>
    <t>M Souheil DRAOUI</t>
  </si>
  <si>
    <t>Directeur magasin</t>
  </si>
  <si>
    <t>Vérifier les DLC des produits exposés.</t>
  </si>
  <si>
    <t>Présence de 3 tablettes de chocolat DLC 20/12/19. Nous rappelons que la date limite de retrait est de DLC-7.</t>
  </si>
  <si>
    <t>Respecter les dates limites de retrait.</t>
  </si>
  <si>
    <t>Renforcer le contrôle des DLC des produits.</t>
  </si>
  <si>
    <t>Assurer le respect du FEFO pour les produits exposés.</t>
  </si>
  <si>
    <t>Le sol de la réserve était fissuré.</t>
  </si>
  <si>
    <t>Assurer la réparation.</t>
  </si>
  <si>
    <t>Procéder au dégivrage.</t>
  </si>
  <si>
    <t>Présence de 5 paquets de céréales de petit déjeuner "DINO" périmés depuis le 19/11/19.</t>
  </si>
  <si>
    <t>Présence d'un boudin préparation alimentaire "mozza max" périmée depuis le 01/12/19.</t>
  </si>
  <si>
    <t>Présence de tout un lot de crème "Duo Vitalait" DLC 15/12/19. Nous rappelons que la date limite de retrait est de DLC-2.</t>
  </si>
  <si>
    <t>Le FEFO n'était pas maitrisé.</t>
  </si>
  <si>
    <t>Présence de givre dans le congélateur d'exposition des produits surgelés et des glaces.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</si>
</sst>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6" fontId="35" fillId="0" borderId="1" xfId="0" applyNumberFormat="1" applyFont="1" applyBorder="1" applyAlignment="1" applyProtection="1">
      <alignment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4" fillId="0" borderId="1" xfId="1" applyNumberFormat="1" applyFont="1" applyFill="1" applyBorder="1" applyAlignment="1" applyProtection="1">
      <alignment wrapText="1"/>
      <protection hidden="1"/>
    </xf>
    <xf numFmtId="0" fontId="33" fillId="0" borderId="1" xfId="0" applyFont="1" applyFill="1" applyBorder="1" applyAlignment="1" applyProtection="1">
      <alignment vertical="center"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0.6470588235294118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34576"/>
        <c:axId val="-200030768"/>
      </c:barChart>
      <c:catAx>
        <c:axId val="-20003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30768"/>
        <c:crosses val="autoZero"/>
        <c:auto val="1"/>
        <c:lblAlgn val="ctr"/>
        <c:lblOffset val="100"/>
        <c:noMultiLvlLbl val="0"/>
      </c:catAx>
      <c:valAx>
        <c:axId val="-200030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3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6768128"/>
        <c:axId val="-386767584"/>
      </c:barChart>
      <c:catAx>
        <c:axId val="-38676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7584"/>
        <c:crosses val="autoZero"/>
        <c:auto val="1"/>
        <c:lblAlgn val="ctr"/>
        <c:lblOffset val="100"/>
        <c:noMultiLvlLbl val="0"/>
      </c:catAx>
      <c:valAx>
        <c:axId val="-386767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676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0.93181818181818177</c:v>
                </c:pt>
                <c:pt idx="1">
                  <c:v>0.63636363636363635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2126816"/>
        <c:axId val="-2032123552"/>
      </c:barChart>
      <c:catAx>
        <c:axId val="-2032126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2123552"/>
        <c:crosses val="autoZero"/>
        <c:auto val="1"/>
        <c:lblAlgn val="ctr"/>
        <c:lblOffset val="100"/>
        <c:noMultiLvlLbl val="0"/>
      </c:catAx>
      <c:valAx>
        <c:axId val="-203212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2126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0.77631578947368418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2124096"/>
        <c:axId val="-2032114304"/>
      </c:barChart>
      <c:catAx>
        <c:axId val="-203212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2114304"/>
        <c:crosses val="autoZero"/>
        <c:auto val="1"/>
        <c:lblAlgn val="ctr"/>
        <c:lblOffset val="100"/>
        <c:noMultiLvlLbl val="0"/>
      </c:catAx>
      <c:valAx>
        <c:axId val="-2032114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212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0.90625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2113760"/>
        <c:axId val="-2032120832"/>
      </c:barChart>
      <c:catAx>
        <c:axId val="-203211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2120832"/>
        <c:crosses val="autoZero"/>
        <c:auto val="1"/>
        <c:lblAlgn val="ctr"/>
        <c:lblOffset val="100"/>
        <c:noMultiLvlLbl val="0"/>
      </c:catAx>
      <c:valAx>
        <c:axId val="-203212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211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0.8571428571428571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2125728"/>
        <c:axId val="-2032124640"/>
      </c:barChart>
      <c:catAx>
        <c:axId val="-203212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2124640"/>
        <c:crosses val="autoZero"/>
        <c:auto val="1"/>
        <c:lblAlgn val="ctr"/>
        <c:lblOffset val="100"/>
        <c:noMultiLvlLbl val="0"/>
      </c:catAx>
      <c:valAx>
        <c:axId val="-203212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212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0.90196078431372551</c:v>
                </c:pt>
                <c:pt idx="1">
                  <c:v>0.97435897435897434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2117024"/>
        <c:axId val="-2032121920"/>
      </c:barChart>
      <c:catAx>
        <c:axId val="-203211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2121920"/>
        <c:crosses val="autoZero"/>
        <c:auto val="1"/>
        <c:lblAlgn val="ctr"/>
        <c:lblOffset val="100"/>
        <c:noMultiLvlLbl val="0"/>
      </c:catAx>
      <c:valAx>
        <c:axId val="-203212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211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0.87007874015748032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2119744"/>
        <c:axId val="-2032121376"/>
      </c:barChart>
      <c:catAx>
        <c:axId val="-203211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2121376"/>
        <c:crosses val="autoZero"/>
        <c:auto val="1"/>
        <c:lblAlgn val="ctr"/>
        <c:lblOffset val="100"/>
        <c:noMultiLvlLbl val="0"/>
      </c:catAx>
      <c:valAx>
        <c:axId val="-203212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211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0.88601976223560297</c:v>
                </c:pt>
                <c:pt idx="1">
                  <c:v>0.90384615384615385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2032118656"/>
        <c:axId val="-2032117568"/>
        <c:extLst xmlns:c16r2="http://schemas.microsoft.com/office/drawing/2015/06/chart"/>
      </c:barChart>
      <c:catAx>
        <c:axId val="-2032118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2117568"/>
        <c:crosses val="autoZero"/>
        <c:auto val="1"/>
        <c:lblAlgn val="ctr"/>
        <c:lblOffset val="100"/>
        <c:noMultiLvlLbl val="0"/>
      </c:catAx>
      <c:valAx>
        <c:axId val="-20321175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211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0.27500000000000002</c:v>
                </c:pt>
                <c:pt idx="1">
                  <c:v>0.85000000000000009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2032127360"/>
        <c:axId val="-832872624"/>
        <c:extLst xmlns:c16r2="http://schemas.microsoft.com/office/drawing/2015/06/chart"/>
      </c:barChart>
      <c:catAx>
        <c:axId val="-20321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2872624"/>
        <c:crosses val="autoZero"/>
        <c:auto val="1"/>
        <c:lblAlgn val="ctr"/>
        <c:lblOffset val="100"/>
        <c:noMultiLvlLbl val="0"/>
      </c:catAx>
      <c:valAx>
        <c:axId val="-83287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21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31856"/>
        <c:axId val="-200030224"/>
      </c:barChart>
      <c:catAx>
        <c:axId val="-20003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0030224"/>
        <c:crosses val="autoZero"/>
        <c:auto val="1"/>
        <c:lblAlgn val="ctr"/>
        <c:lblOffset val="100"/>
        <c:noMultiLvlLbl val="0"/>
      </c:catAx>
      <c:valAx>
        <c:axId val="-20003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3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0027504"/>
        <c:axId val="-211275856"/>
      </c:barChart>
      <c:catAx>
        <c:axId val="-20002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1275856"/>
        <c:crosses val="autoZero"/>
        <c:auto val="1"/>
        <c:lblAlgn val="ctr"/>
        <c:lblOffset val="100"/>
        <c:noMultiLvlLbl val="0"/>
      </c:catAx>
      <c:valAx>
        <c:axId val="-211275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002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11287280"/>
        <c:axId val="-211286192"/>
      </c:barChart>
      <c:catAx>
        <c:axId val="-21128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1286192"/>
        <c:crosses val="autoZero"/>
        <c:auto val="1"/>
        <c:lblAlgn val="ctr"/>
        <c:lblOffset val="100"/>
        <c:noMultiLvlLbl val="0"/>
      </c:catAx>
      <c:valAx>
        <c:axId val="-21128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1128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11280752"/>
        <c:axId val="-211285648"/>
      </c:barChart>
      <c:catAx>
        <c:axId val="-21128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1285648"/>
        <c:crosses val="autoZero"/>
        <c:auto val="1"/>
        <c:lblAlgn val="ctr"/>
        <c:lblOffset val="100"/>
        <c:noMultiLvlLbl val="0"/>
      </c:catAx>
      <c:valAx>
        <c:axId val="-21128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1128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11283472"/>
        <c:axId val="-211273680"/>
      </c:barChart>
      <c:catAx>
        <c:axId val="-21128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11273680"/>
        <c:crosses val="autoZero"/>
        <c:auto val="1"/>
        <c:lblAlgn val="ctr"/>
        <c:lblOffset val="100"/>
        <c:noMultiLvlLbl val="0"/>
      </c:catAx>
      <c:valAx>
        <c:axId val="-21127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1128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6775744"/>
        <c:axId val="-386762144"/>
      </c:barChart>
      <c:catAx>
        <c:axId val="-386775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2144"/>
        <c:crosses val="autoZero"/>
        <c:auto val="1"/>
        <c:lblAlgn val="ctr"/>
        <c:lblOffset val="100"/>
        <c:noMultiLvlLbl val="0"/>
      </c:catAx>
      <c:valAx>
        <c:axId val="-38676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6775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6764320"/>
        <c:axId val="-386775200"/>
      </c:barChart>
      <c:catAx>
        <c:axId val="-3867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75200"/>
        <c:crosses val="autoZero"/>
        <c:auto val="1"/>
        <c:lblAlgn val="ctr"/>
        <c:lblOffset val="100"/>
        <c:noMultiLvlLbl val="0"/>
      </c:catAx>
      <c:valAx>
        <c:axId val="-38677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6764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86764864"/>
        <c:axId val="-386769760"/>
      </c:barChart>
      <c:catAx>
        <c:axId val="-38676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6769760"/>
        <c:crosses val="autoZero"/>
        <c:auto val="1"/>
        <c:lblAlgn val="ctr"/>
        <c:lblOffset val="100"/>
        <c:noMultiLvlLbl val="0"/>
      </c:catAx>
      <c:valAx>
        <c:axId val="-386769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8676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7" t="s">
        <v>474</v>
      </c>
      <c r="B18" s="347"/>
      <c r="C18" s="347"/>
      <c r="D18" s="348" t="s">
        <v>475</v>
      </c>
      <c r="E18" s="348"/>
      <c r="F18" s="348"/>
      <c r="G18" s="348"/>
      <c r="H18" s="348"/>
      <c r="I18" s="348"/>
      <c r="J18" s="348"/>
      <c r="K18" s="348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9" t="s">
        <v>277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3" t="s">
        <v>279</v>
      </c>
      <c r="C23" s="343"/>
      <c r="D23" s="31"/>
      <c r="E23" s="31"/>
      <c r="F23" s="31"/>
      <c r="G23" s="31"/>
      <c r="H23" s="31"/>
      <c r="I23" s="31"/>
      <c r="J23" t="str">
        <f>D18</f>
        <v>Mednine</v>
      </c>
    </row>
    <row r="24" spans="1:11" ht="33" customHeight="1" x14ac:dyDescent="0.25">
      <c r="A24" s="277" t="s">
        <v>280</v>
      </c>
      <c r="B24" s="342">
        <f>AVERAGE('A1 Exploitation'!D730,'A1 Technique'!D199)</f>
        <v>0.88601976223560297</v>
      </c>
      <c r="C24" s="342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2">
        <f>AVERAGE('A2 Exploitation'!D730,'A2 Technique'!D199)</f>
        <v>0.90384615384615385</v>
      </c>
      <c r="C25" s="342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2" t="e">
        <f>AVERAGE('A3 Exploitation'!D730,'A3 Technique'!D199)</f>
        <v>#DIV/0!</v>
      </c>
      <c r="C26" s="342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2" t="e">
        <f>AVERAGE('A4 Exploitation'!D730,'A4 Technique'!D199)</f>
        <v>#DIV/0!</v>
      </c>
      <c r="C27" s="342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2"/>
      <c r="C28" s="342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2"/>
      <c r="C29" s="342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3" t="s">
        <v>286</v>
      </c>
      <c r="C33" s="343"/>
      <c r="D33" s="31"/>
      <c r="E33" s="31"/>
      <c r="F33" s="31"/>
      <c r="G33" s="31"/>
      <c r="H33" s="31"/>
      <c r="I33" s="31"/>
      <c r="J33" t="str">
        <f>D18</f>
        <v>Mednine</v>
      </c>
    </row>
    <row r="34" spans="1:10" ht="33" customHeight="1" x14ac:dyDescent="0.25">
      <c r="A34" s="277" t="s">
        <v>280</v>
      </c>
      <c r="B34" s="342">
        <f>'A1 Exploitation'!D730</f>
        <v>0.87007874015748032</v>
      </c>
      <c r="C34" s="342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2">
        <f>'A2 Exploitation'!D730</f>
        <v>0.83333333333333337</v>
      </c>
      <c r="C35" s="342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2" t="e">
        <f>'A3 Exploitation'!D730</f>
        <v>#DIV/0!</v>
      </c>
      <c r="C36" s="342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2" t="e">
        <f>'A4 Exploitation'!D730</f>
        <v>#DIV/0!</v>
      </c>
      <c r="C37" s="342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2"/>
      <c r="C38" s="342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2"/>
      <c r="C39" s="342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6" t="s">
        <v>287</v>
      </c>
      <c r="C42" s="346"/>
      <c r="D42" s="31"/>
      <c r="E42" s="31"/>
      <c r="F42" s="31"/>
      <c r="G42" s="31"/>
      <c r="H42" s="31"/>
      <c r="I42" s="31"/>
      <c r="J42" t="str">
        <f>D18</f>
        <v>Mednine</v>
      </c>
    </row>
    <row r="43" spans="1:10" ht="33" customHeight="1" x14ac:dyDescent="0.25">
      <c r="A43" s="277" t="s">
        <v>280</v>
      </c>
      <c r="B43" s="342">
        <f>AVERAGE('A1 Exploitation'!D728, 'A1 Technique'!D197)</f>
        <v>0.27500000000000002</v>
      </c>
      <c r="C43" s="342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2">
        <f>AVERAGE('A2 Exploitation'!D728, 'A2 Technique'!D197)</f>
        <v>0.85000000000000009</v>
      </c>
      <c r="C44" s="342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2" t="e">
        <f>AVERAGE('A3 Exploitation'!D728, 'A3 Technique'!D197)</f>
        <v>#DIV/0!</v>
      </c>
      <c r="C45" s="342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2" t="e">
        <f>AVERAGE('A4 Exploitation'!D728, 'A4 Technique'!D197)</f>
        <v>#DIV/0!</v>
      </c>
      <c r="C46" s="342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2"/>
      <c r="C47" s="342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2"/>
      <c r="C48" s="342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3" t="s">
        <v>288</v>
      </c>
      <c r="C51" s="343"/>
      <c r="D51" s="31"/>
      <c r="E51" s="31"/>
      <c r="F51" s="31"/>
      <c r="G51" s="31"/>
      <c r="H51" s="31"/>
      <c r="I51" s="31"/>
      <c r="J51" t="str">
        <f>D18</f>
        <v>Mednine</v>
      </c>
    </row>
    <row r="52" spans="1:10" ht="33" customHeight="1" x14ac:dyDescent="0.25">
      <c r="A52" s="277" t="s">
        <v>280</v>
      </c>
      <c r="B52" s="345">
        <f>'A1 Exploitation'!D48</f>
        <v>0.6470588235294118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>
        <f>'A2 Exploitation'!D48</f>
        <v>0.97058823529411764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3" t="s">
        <v>289</v>
      </c>
      <c r="C60" s="343"/>
      <c r="D60" s="31"/>
      <c r="E60" s="31"/>
      <c r="F60" s="31"/>
      <c r="G60" s="31"/>
      <c r="H60" s="31"/>
      <c r="I60" s="31"/>
      <c r="J60" t="str">
        <f>D18</f>
        <v>Mednine</v>
      </c>
    </row>
    <row r="61" spans="1:10" ht="33" customHeight="1" x14ac:dyDescent="0.25">
      <c r="A61" s="277" t="s">
        <v>280</v>
      </c>
      <c r="B61" s="342" t="e">
        <f>'A1 Exploitation'!D131</f>
        <v>#DIV/0!</v>
      </c>
      <c r="C61" s="342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2" t="e">
        <f>'A2 Exploitation'!D131</f>
        <v>#DIV/0!</v>
      </c>
      <c r="C62" s="342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2" t="e">
        <f>'A3 Exploitation'!D131</f>
        <v>#DIV/0!</v>
      </c>
      <c r="C63" s="342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2" t="e">
        <f>'A4 Exploitation'!D131</f>
        <v>#DIV/0!</v>
      </c>
      <c r="C64" s="342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2"/>
      <c r="C65" s="342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2"/>
      <c r="C66" s="342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3" t="s">
        <v>464</v>
      </c>
      <c r="C69" s="343"/>
      <c r="D69" s="31"/>
      <c r="E69" s="31"/>
      <c r="F69" s="31"/>
      <c r="G69" s="31"/>
      <c r="H69" s="31"/>
      <c r="I69" s="31"/>
      <c r="J69" t="str">
        <f>D18</f>
        <v>Mednine</v>
      </c>
    </row>
    <row r="70" spans="1:10" ht="33" customHeight="1" x14ac:dyDescent="0.25">
      <c r="A70" s="277" t="s">
        <v>280</v>
      </c>
      <c r="B70" s="342" t="e">
        <f>'A1 Exploitation'!D187</f>
        <v>#DIV/0!</v>
      </c>
      <c r="C70" s="342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2" t="e">
        <f>'A2 Exploitation'!D187</f>
        <v>#DIV/0!</v>
      </c>
      <c r="C71" s="342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2" t="e">
        <f>'A3 Exploitation'!D187</f>
        <v>#DIV/0!</v>
      </c>
      <c r="C72" s="342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2" t="e">
        <f>'A4 Exploitation'!D187</f>
        <v>#DIV/0!</v>
      </c>
      <c r="C73" s="342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2"/>
      <c r="C74" s="342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2"/>
      <c r="C75" s="342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3" t="s">
        <v>465</v>
      </c>
      <c r="C78" s="343"/>
      <c r="D78" s="31"/>
      <c r="E78" s="31"/>
      <c r="F78" s="31"/>
      <c r="G78" s="31"/>
      <c r="H78" s="31"/>
      <c r="I78" s="31"/>
      <c r="J78" t="str">
        <f>D18</f>
        <v>Mednine</v>
      </c>
    </row>
    <row r="79" spans="1:10" ht="33" customHeight="1" x14ac:dyDescent="0.25">
      <c r="A79" s="277" t="s">
        <v>280</v>
      </c>
      <c r="B79" s="342" t="e">
        <f>'A1 Exploitation'!D249</f>
        <v>#DIV/0!</v>
      </c>
      <c r="C79" s="342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2" t="e">
        <f>'A2 Exploitation'!D249</f>
        <v>#DIV/0!</v>
      </c>
      <c r="C80" s="342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2" t="e">
        <f>'A3 Exploitation'!D249</f>
        <v>#DIV/0!</v>
      </c>
      <c r="C81" s="342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2" t="e">
        <f>'A4 Exploitation'!D249</f>
        <v>#DIV/0!</v>
      </c>
      <c r="C82" s="342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2"/>
      <c r="C83" s="342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2"/>
      <c r="C84" s="342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3" t="s">
        <v>466</v>
      </c>
      <c r="C87" s="343"/>
      <c r="D87" s="31"/>
      <c r="E87" s="31"/>
      <c r="F87" s="31"/>
      <c r="G87" s="31"/>
      <c r="H87" s="31"/>
      <c r="I87" s="31"/>
      <c r="J87" t="str">
        <f>D18</f>
        <v>Mednine</v>
      </c>
    </row>
    <row r="88" spans="1:10" ht="33" customHeight="1" x14ac:dyDescent="0.25">
      <c r="A88" s="277" t="s">
        <v>280</v>
      </c>
      <c r="B88" s="342" t="e">
        <f>'A1 Exploitation'!D304</f>
        <v>#DIV/0!</v>
      </c>
      <c r="C88" s="342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2" t="e">
        <f>'A2 Exploitation'!D304</f>
        <v>#DIV/0!</v>
      </c>
      <c r="C89" s="342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2" t="e">
        <f>'A3 Exploitation'!D304</f>
        <v>#DIV/0!</v>
      </c>
      <c r="C90" s="342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2" t="e">
        <f>'A4 Exploitation'!D304</f>
        <v>#DIV/0!</v>
      </c>
      <c r="C91" s="342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2"/>
      <c r="C92" s="342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2"/>
      <c r="C93" s="342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3" t="s">
        <v>467</v>
      </c>
      <c r="C96" s="343"/>
      <c r="D96" s="31"/>
      <c r="E96" s="31"/>
      <c r="F96" s="31"/>
      <c r="G96" s="31"/>
      <c r="H96" s="31"/>
      <c r="I96" s="31"/>
      <c r="J96" t="str">
        <f>D18</f>
        <v>Mednine</v>
      </c>
    </row>
    <row r="97" spans="1:10" ht="33" customHeight="1" x14ac:dyDescent="0.25">
      <c r="A97" s="277" t="s">
        <v>280</v>
      </c>
      <c r="B97" s="342" t="e">
        <f>'A1 Exploitation'!D371</f>
        <v>#DIV/0!</v>
      </c>
      <c r="C97" s="342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2" t="e">
        <f>'A2 Exploitation'!D371</f>
        <v>#DIV/0!</v>
      </c>
      <c r="C98" s="342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2" t="e">
        <f>'A3 Exploitation'!D371</f>
        <v>#DIV/0!</v>
      </c>
      <c r="C99" s="342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2" t="e">
        <f>'A4 Exploitation'!D371</f>
        <v>#DIV/0!</v>
      </c>
      <c r="C100" s="342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2"/>
      <c r="C101" s="342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2"/>
      <c r="C102" s="342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3" t="s">
        <v>468</v>
      </c>
      <c r="C105" s="343"/>
      <c r="D105" s="31"/>
      <c r="E105" s="31"/>
      <c r="F105" s="31"/>
      <c r="G105" s="31"/>
      <c r="H105" s="31"/>
      <c r="I105" s="31"/>
      <c r="J105" t="str">
        <f>D18</f>
        <v>Mednine</v>
      </c>
    </row>
    <row r="106" spans="1:10" ht="33" customHeight="1" x14ac:dyDescent="0.25">
      <c r="A106" s="277" t="s">
        <v>280</v>
      </c>
      <c r="B106" s="342">
        <f>'A1 Exploitation'!D429</f>
        <v>0.88888888888888884</v>
      </c>
      <c r="C106" s="342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2" t="e">
        <f>'A2 Exploitation'!D429</f>
        <v>#DIV/0!</v>
      </c>
      <c r="C107" s="342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2" t="e">
        <f>'A3 Exploitation'!D429</f>
        <v>#DIV/0!</v>
      </c>
      <c r="C108" s="342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2" t="e">
        <f>'A4 Exploitation'!D429</f>
        <v>#DIV/0!</v>
      </c>
      <c r="C109" s="342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2"/>
      <c r="C110" s="342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2"/>
      <c r="C111" s="342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3" t="s">
        <v>469</v>
      </c>
      <c r="C114" s="343"/>
      <c r="D114" s="31"/>
      <c r="E114" s="31"/>
      <c r="F114" s="31"/>
      <c r="G114" s="31"/>
      <c r="H114" s="31"/>
      <c r="I114" s="31"/>
      <c r="J114" t="str">
        <f>D18</f>
        <v>Mednine</v>
      </c>
    </row>
    <row r="115" spans="1:10" ht="33" customHeight="1" x14ac:dyDescent="0.25">
      <c r="A115" s="277" t="s">
        <v>280</v>
      </c>
      <c r="B115" s="342" t="e">
        <f>'A1 Exploitation'!D476</f>
        <v>#DIV/0!</v>
      </c>
      <c r="C115" s="342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2" t="e">
        <f>'A2 Exploitation'!D476</f>
        <v>#DIV/0!</v>
      </c>
      <c r="C116" s="342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2" t="e">
        <f>'A3 Exploitation'!D476</f>
        <v>#DIV/0!</v>
      </c>
      <c r="C117" s="342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2" t="e">
        <f>'A4 Exploitation'!D476</f>
        <v>#DIV/0!</v>
      </c>
      <c r="C118" s="342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2"/>
      <c r="C119" s="342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2"/>
      <c r="C120" s="342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3" t="s">
        <v>470</v>
      </c>
      <c r="C123" s="343"/>
      <c r="D123" s="31"/>
      <c r="E123" s="31"/>
      <c r="F123" s="31"/>
      <c r="G123" s="31"/>
      <c r="H123" s="31"/>
      <c r="I123" s="31"/>
      <c r="J123" t="str">
        <f>D18</f>
        <v>Mednine</v>
      </c>
    </row>
    <row r="124" spans="1:10" ht="33" customHeight="1" x14ac:dyDescent="0.25">
      <c r="A124" s="277" t="s">
        <v>280</v>
      </c>
      <c r="B124" s="342" t="e">
        <f>'A1 Exploitation'!D527</f>
        <v>#DIV/0!</v>
      </c>
      <c r="C124" s="342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2" t="e">
        <f>'A2 Exploitation'!D527</f>
        <v>#DIV/0!</v>
      </c>
      <c r="C125" s="342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2" t="e">
        <f>'A3 Exploitation'!D527</f>
        <v>#DIV/0!</v>
      </c>
      <c r="C126" s="342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2" t="e">
        <f>'A4 Exploitation'!D527</f>
        <v>#DIV/0!</v>
      </c>
      <c r="C127" s="342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2"/>
      <c r="C128" s="342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2"/>
      <c r="C129" s="342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3" t="s">
        <v>471</v>
      </c>
      <c r="C132" s="343"/>
      <c r="D132" s="31"/>
      <c r="E132" s="31"/>
      <c r="F132" s="31"/>
      <c r="G132" s="31"/>
      <c r="H132" s="31"/>
      <c r="I132" s="31"/>
      <c r="J132" t="str">
        <f>D18</f>
        <v>Mednine</v>
      </c>
    </row>
    <row r="133" spans="1:10" ht="33" customHeight="1" x14ac:dyDescent="0.25">
      <c r="A133" s="277" t="s">
        <v>280</v>
      </c>
      <c r="B133" s="342" t="e">
        <f>'A1 Exploitation'!D570</f>
        <v>#DIV/0!</v>
      </c>
      <c r="C133" s="342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2" t="e">
        <f>'A2 Exploitation'!D570</f>
        <v>#DIV/0!</v>
      </c>
      <c r="C134" s="342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2" t="e">
        <f>'A3 Exploitation'!D570</f>
        <v>#DIV/0!</v>
      </c>
      <c r="C135" s="342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2" t="e">
        <f>'A4 Exploitation'!D570</f>
        <v>#DIV/0!</v>
      </c>
      <c r="C136" s="342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2"/>
      <c r="C137" s="342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2"/>
      <c r="C138" s="342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3" t="s">
        <v>290</v>
      </c>
      <c r="C141" s="343"/>
      <c r="D141" s="31"/>
      <c r="E141" s="31"/>
      <c r="F141" s="31"/>
      <c r="G141" s="31"/>
      <c r="H141" s="31"/>
      <c r="I141" s="31"/>
      <c r="J141" t="str">
        <f>D18</f>
        <v>Mednine</v>
      </c>
    </row>
    <row r="142" spans="1:10" ht="33" customHeight="1" x14ac:dyDescent="0.25">
      <c r="A142" s="277" t="s">
        <v>280</v>
      </c>
      <c r="B142" s="342">
        <f>'A1 Exploitation'!D610</f>
        <v>0.93181818181818177</v>
      </c>
      <c r="C142" s="342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2">
        <f>'A2 Exploitation'!D610</f>
        <v>0.63636363636363635</v>
      </c>
      <c r="C143" s="342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2" t="e">
        <f>'A3 Exploitation'!D610</f>
        <v>#DIV/0!</v>
      </c>
      <c r="C144" s="342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2" t="e">
        <f>'A4 Exploitation'!D610</f>
        <v>#DIV/0!</v>
      </c>
      <c r="C145" s="342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2"/>
      <c r="C146" s="342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2"/>
      <c r="C147" s="342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3" t="s">
        <v>291</v>
      </c>
      <c r="C150" s="343"/>
      <c r="D150" s="31"/>
      <c r="E150" s="31"/>
      <c r="F150" s="31"/>
      <c r="G150" s="31"/>
      <c r="H150" s="31"/>
      <c r="I150" s="31"/>
      <c r="J150" t="str">
        <f>D18</f>
        <v>Mednine</v>
      </c>
    </row>
    <row r="151" spans="1:10" ht="33" customHeight="1" x14ac:dyDescent="0.25">
      <c r="A151" s="277" t="s">
        <v>280</v>
      </c>
      <c r="B151" s="342">
        <f>'A1 Exploitation'!D673</f>
        <v>0.91379310344827591</v>
      </c>
      <c r="C151" s="342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2">
        <f>'A2 Exploitation'!D673</f>
        <v>0.77631578947368418</v>
      </c>
      <c r="C152" s="342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2" t="e">
        <f>'A3 Exploitation'!D673</f>
        <v>#DIV/0!</v>
      </c>
      <c r="C153" s="342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2" t="e">
        <f>'A4 Exploitation'!D673</f>
        <v>#DIV/0!</v>
      </c>
      <c r="C154" s="342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2"/>
      <c r="C155" s="342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2"/>
      <c r="C156" s="342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4"/>
      <c r="C159" s="344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3" t="s">
        <v>472</v>
      </c>
      <c r="C160" s="343"/>
      <c r="D160" s="31"/>
      <c r="E160" s="31"/>
      <c r="F160" s="31"/>
      <c r="G160" s="31"/>
      <c r="H160" s="31"/>
      <c r="I160" s="31"/>
      <c r="J160" t="str">
        <f>D18</f>
        <v>Mednine</v>
      </c>
    </row>
    <row r="161" spans="1:10" ht="33" customHeight="1" x14ac:dyDescent="0.25">
      <c r="A161" s="277" t="s">
        <v>280</v>
      </c>
      <c r="B161" s="342">
        <f>'A1 Exploitation'!D702</f>
        <v>0.90625</v>
      </c>
      <c r="C161" s="342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2">
        <f>'A2 Exploitation'!D702</f>
        <v>1</v>
      </c>
      <c r="C162" s="342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2" t="e">
        <f>'A3 Exploitation'!D702</f>
        <v>#DIV/0!</v>
      </c>
      <c r="C163" s="342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2" t="e">
        <f>'A4 Exploitation'!D702</f>
        <v>#DIV/0!</v>
      </c>
      <c r="C164" s="342"/>
    </row>
    <row r="165" spans="1:10" ht="33" customHeight="1" x14ac:dyDescent="0.25">
      <c r="A165" s="276" t="s">
        <v>284</v>
      </c>
      <c r="B165" s="342"/>
      <c r="C165" s="342"/>
    </row>
    <row r="166" spans="1:10" ht="18" x14ac:dyDescent="0.25">
      <c r="A166" s="276" t="s">
        <v>285</v>
      </c>
      <c r="B166" s="342"/>
      <c r="C166" s="342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3" t="s">
        <v>473</v>
      </c>
      <c r="C169" s="343"/>
      <c r="J169" t="str">
        <f>D18</f>
        <v>Mednine</v>
      </c>
    </row>
    <row r="170" spans="1:10" ht="33" customHeight="1" x14ac:dyDescent="0.25">
      <c r="A170" s="277" t="s">
        <v>280</v>
      </c>
      <c r="B170" s="342">
        <f>'A1 Exploitation'!D726</f>
        <v>0.8571428571428571</v>
      </c>
      <c r="C170" s="342"/>
    </row>
    <row r="171" spans="1:10" ht="33" customHeight="1" x14ac:dyDescent="0.25">
      <c r="A171" s="276" t="s">
        <v>281</v>
      </c>
      <c r="B171" s="342">
        <f>'A2 Exploitation'!D726</f>
        <v>1</v>
      </c>
      <c r="C171" s="342"/>
    </row>
    <row r="172" spans="1:10" ht="33" customHeight="1" x14ac:dyDescent="0.25">
      <c r="A172" s="277" t="s">
        <v>282</v>
      </c>
      <c r="B172" s="342" t="e">
        <f>'A3 Exploitation'!D726</f>
        <v>#DIV/0!</v>
      </c>
      <c r="C172" s="342"/>
    </row>
    <row r="173" spans="1:10" ht="33" customHeight="1" x14ac:dyDescent="0.25">
      <c r="A173" s="277" t="s">
        <v>283</v>
      </c>
      <c r="B173" s="342" t="e">
        <f>'A4 Exploitation'!D726</f>
        <v>#DIV/0!</v>
      </c>
      <c r="C173" s="342"/>
    </row>
    <row r="174" spans="1:10" ht="33" customHeight="1" x14ac:dyDescent="0.25">
      <c r="A174" s="276" t="s">
        <v>284</v>
      </c>
      <c r="B174" s="342"/>
      <c r="C174" s="342"/>
    </row>
    <row r="175" spans="1:10" ht="18" x14ac:dyDescent="0.25">
      <c r="A175" s="276" t="s">
        <v>285</v>
      </c>
      <c r="B175" s="342"/>
      <c r="C175" s="342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3" t="s">
        <v>292</v>
      </c>
      <c r="C178" s="343"/>
      <c r="J178" t="str">
        <f>D18</f>
        <v>Mednine</v>
      </c>
    </row>
    <row r="179" spans="1:10" ht="33" customHeight="1" x14ac:dyDescent="0.25">
      <c r="A179" s="277" t="s">
        <v>280</v>
      </c>
      <c r="B179" s="342">
        <f>'A1 Technique'!D199</f>
        <v>0.90196078431372551</v>
      </c>
      <c r="C179" s="342"/>
    </row>
    <row r="180" spans="1:10" ht="33" customHeight="1" x14ac:dyDescent="0.25">
      <c r="A180" s="276" t="s">
        <v>281</v>
      </c>
      <c r="B180" s="342">
        <f>'A2 Technique'!D199</f>
        <v>0.97435897435897434</v>
      </c>
      <c r="C180" s="342"/>
    </row>
    <row r="181" spans="1:10" ht="33" customHeight="1" x14ac:dyDescent="0.25">
      <c r="A181" s="277" t="s">
        <v>282</v>
      </c>
      <c r="B181" s="342" t="e">
        <f>'A3 Technique'!D199</f>
        <v>#DIV/0!</v>
      </c>
      <c r="C181" s="342"/>
    </row>
    <row r="182" spans="1:10" ht="33" customHeight="1" x14ac:dyDescent="0.25">
      <c r="A182" s="277" t="s">
        <v>283</v>
      </c>
      <c r="B182" s="342" t="e">
        <f>'A4 Technique'!D199</f>
        <v>#DIV/0!</v>
      </c>
      <c r="C182" s="342"/>
    </row>
    <row r="183" spans="1:10" ht="33" customHeight="1" x14ac:dyDescent="0.25">
      <c r="A183" s="276" t="s">
        <v>284</v>
      </c>
      <c r="B183" s="342"/>
      <c r="C183" s="342"/>
    </row>
    <row r="184" spans="1:10" ht="18" x14ac:dyDescent="0.25">
      <c r="A184" s="276" t="s">
        <v>285</v>
      </c>
      <c r="B184" s="342"/>
      <c r="C184" s="34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6" zoomScale="68" zoomScaleNormal="100" zoomScaleSheetLayoutView="68" workbookViewId="0">
      <selection activeCell="F720" sqref="F72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Mednine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23" t="s">
        <v>476</v>
      </c>
      <c r="C9" s="423"/>
      <c r="D9" s="423"/>
      <c r="E9" s="423"/>
      <c r="F9" s="423"/>
      <c r="G9" s="82"/>
    </row>
    <row r="10" spans="1:7" ht="22.5" x14ac:dyDescent="0.45">
      <c r="A10" s="279" t="s">
        <v>41</v>
      </c>
      <c r="B10" s="424" t="s">
        <v>503</v>
      </c>
      <c r="C10" s="424"/>
      <c r="D10" s="424"/>
      <c r="E10" s="424"/>
      <c r="F10" s="424"/>
      <c r="G10" s="82"/>
    </row>
    <row r="11" spans="1:7" ht="22.5" x14ac:dyDescent="0.45">
      <c r="A11" s="278" t="s">
        <v>40</v>
      </c>
      <c r="B11" s="419">
        <v>43634</v>
      </c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5">
        <f>D730</f>
        <v>0.87007874015748032</v>
      </c>
      <c r="C12" s="425"/>
      <c r="D12" s="425"/>
      <c r="E12" s="425"/>
      <c r="F12" s="425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43634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105" x14ac:dyDescent="0.4">
      <c r="A32" s="88" t="s">
        <v>130</v>
      </c>
      <c r="B32" s="89">
        <v>1</v>
      </c>
      <c r="C32" s="89"/>
      <c r="D32" s="96" t="s">
        <v>477</v>
      </c>
      <c r="E32" s="90" t="s">
        <v>478</v>
      </c>
      <c r="F32" s="90" t="s">
        <v>298</v>
      </c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05" x14ac:dyDescent="0.4">
      <c r="A35" s="97" t="s">
        <v>400</v>
      </c>
      <c r="B35" s="89">
        <v>0</v>
      </c>
      <c r="C35" s="98">
        <f>IF(B35=0, -5, "0")</f>
        <v>-5</v>
      </c>
      <c r="D35" s="90" t="s">
        <v>479</v>
      </c>
      <c r="E35" s="90" t="s">
        <v>480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338" t="str">
        <f>IF(D43=1, 2, IF(AND(D43&lt;1,D43&gt;0), 1, IF(D43=0,"0","NA")))</f>
        <v>0</v>
      </c>
      <c r="C43" s="89"/>
      <c r="D43" s="271">
        <f>IFERROR(E43/F43,"N.A")</f>
        <v>0</v>
      </c>
      <c r="E43" s="103">
        <v>0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0.53846153846153844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0.6470588235294118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43634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30" t="s">
        <v>350</v>
      </c>
      <c r="B65" s="430"/>
      <c r="C65" s="430"/>
      <c r="D65" s="430"/>
      <c r="E65" s="430"/>
      <c r="F65" s="43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1" t="s">
        <v>351</v>
      </c>
      <c r="B84" s="431"/>
      <c r="C84" s="431"/>
      <c r="D84" s="431"/>
      <c r="E84" s="431"/>
      <c r="F84" s="43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30" t="s">
        <v>352</v>
      </c>
      <c r="B104" s="430"/>
      <c r="C104" s="430"/>
      <c r="D104" s="430"/>
      <c r="E104" s="430"/>
      <c r="F104" s="43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30" t="s">
        <v>390</v>
      </c>
      <c r="B112" s="430"/>
      <c r="C112" s="430"/>
      <c r="D112" s="430"/>
      <c r="E112" s="430"/>
      <c r="F112" s="43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30" t="s">
        <v>310</v>
      </c>
      <c r="B121" s="430"/>
      <c r="C121" s="430"/>
      <c r="D121" s="430"/>
      <c r="E121" s="430"/>
      <c r="F121" s="43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2" t="s">
        <v>424</v>
      </c>
      <c r="B133" s="432"/>
      <c r="C133" s="432"/>
      <c r="D133" s="432"/>
      <c r="E133" s="432"/>
      <c r="F133" s="432"/>
      <c r="G133" s="83"/>
    </row>
    <row r="134" spans="1:16384" ht="22.5" customHeight="1" x14ac:dyDescent="0.4">
      <c r="A134" s="433"/>
      <c r="B134" s="433"/>
      <c r="C134" s="433"/>
      <c r="D134" s="433"/>
      <c r="E134" s="433"/>
      <c r="F134" s="433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4" t="s">
        <v>461</v>
      </c>
      <c r="B139" s="434"/>
      <c r="C139" s="434"/>
      <c r="D139" s="434"/>
      <c r="E139" s="434"/>
      <c r="F139" s="43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4" t="s">
        <v>462</v>
      </c>
      <c r="B166" s="434"/>
      <c r="C166" s="434"/>
      <c r="D166" s="434"/>
      <c r="E166" s="434"/>
      <c r="F166" s="43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4" t="s">
        <v>310</v>
      </c>
      <c r="B177" s="434"/>
      <c r="C177" s="434"/>
      <c r="D177" s="434"/>
      <c r="E177" s="434"/>
      <c r="F177" s="43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43634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6" t="s">
        <v>310</v>
      </c>
      <c r="B236" s="427"/>
      <c r="C236" s="427"/>
      <c r="D236" s="42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43634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9" t="s">
        <v>310</v>
      </c>
      <c r="B291" s="429"/>
      <c r="C291" s="429"/>
      <c r="D291" s="429"/>
      <c r="E291" s="429"/>
      <c r="F291" s="42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43634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8" t="s">
        <v>310</v>
      </c>
      <c r="B358" s="438"/>
      <c r="C358" s="438"/>
      <c r="D358" s="438"/>
      <c r="E358" s="438"/>
      <c r="F358" s="43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43634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>
        <v>2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>
        <v>2</v>
      </c>
      <c r="C380" s="89"/>
      <c r="D380" s="101"/>
      <c r="E380" s="91"/>
      <c r="F380" s="90"/>
      <c r="G380" s="83"/>
    </row>
    <row r="381" spans="1:7" ht="84" x14ac:dyDescent="0.4">
      <c r="A381" s="106" t="s">
        <v>216</v>
      </c>
      <c r="B381" s="89">
        <v>1</v>
      </c>
      <c r="C381" s="89"/>
      <c r="D381" s="90" t="s">
        <v>481</v>
      </c>
      <c r="E381" s="90" t="s">
        <v>491</v>
      </c>
      <c r="F381" s="90"/>
      <c r="G381" s="83"/>
    </row>
    <row r="382" spans="1:7" ht="22.5" x14ac:dyDescent="0.4">
      <c r="A382" s="106" t="s">
        <v>331</v>
      </c>
      <c r="B382" s="89">
        <v>2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>
        <v>2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>
        <v>2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>
        <v>2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>
        <v>2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>
        <v>2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>
        <v>2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19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>
        <f>D390/(COUNT(B379:C389)*2)</f>
        <v>0.95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>
        <v>2</v>
      </c>
      <c r="C394" s="89"/>
      <c r="D394" s="79"/>
      <c r="E394" s="91"/>
      <c r="F394" s="90"/>
      <c r="G394" s="83"/>
    </row>
    <row r="395" spans="1:7" ht="63" x14ac:dyDescent="0.4">
      <c r="A395" s="88" t="s">
        <v>154</v>
      </c>
      <c r="B395" s="89">
        <v>1</v>
      </c>
      <c r="C395" s="89"/>
      <c r="D395" s="130" t="s">
        <v>482</v>
      </c>
      <c r="E395" s="90" t="s">
        <v>492</v>
      </c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147" x14ac:dyDescent="0.4">
      <c r="A397" s="88" t="s">
        <v>224</v>
      </c>
      <c r="B397" s="89">
        <v>0</v>
      </c>
      <c r="C397" s="89"/>
      <c r="D397" s="130" t="s">
        <v>493</v>
      </c>
      <c r="E397" s="90" t="s">
        <v>494</v>
      </c>
      <c r="F397" s="90"/>
      <c r="G397" s="83"/>
    </row>
    <row r="398" spans="1:7" ht="21" x14ac:dyDescent="0.4">
      <c r="A398" s="88" t="s">
        <v>117</v>
      </c>
      <c r="B398" s="89">
        <v>2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>
        <v>2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>
        <v>2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>
        <v>2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>
        <v>2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>
        <v>2</v>
      </c>
      <c r="C403" s="89"/>
      <c r="D403" s="130"/>
      <c r="E403" s="91"/>
      <c r="F403" s="90"/>
      <c r="G403" s="83"/>
    </row>
    <row r="404" spans="1:7" ht="126" x14ac:dyDescent="0.4">
      <c r="A404" s="88" t="s">
        <v>142</v>
      </c>
      <c r="B404" s="89">
        <v>1</v>
      </c>
      <c r="C404" s="89"/>
      <c r="D404" s="130" t="s">
        <v>483</v>
      </c>
      <c r="E404" s="90" t="s">
        <v>495</v>
      </c>
      <c r="F404" s="90"/>
      <c r="G404" s="83"/>
    </row>
    <row r="405" spans="1:7" ht="21" x14ac:dyDescent="0.4">
      <c r="A405" s="88" t="s">
        <v>309</v>
      </c>
      <c r="B405" s="89">
        <v>2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>
        <v>2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>
        <v>2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>
        <v>2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>
        <v>2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>
        <v>2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>
        <v>2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>
        <v>2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>
        <v>2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>
        <v>2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7" t="s">
        <v>319</v>
      </c>
      <c r="B416" s="437"/>
      <c r="C416" s="437"/>
      <c r="D416" s="437"/>
      <c r="E416" s="437"/>
      <c r="F416" s="437"/>
      <c r="G416" s="83"/>
    </row>
    <row r="417" spans="1:7" ht="22.5" x14ac:dyDescent="0.4">
      <c r="A417" s="88" t="s">
        <v>328</v>
      </c>
      <c r="B417" s="89">
        <v>2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>
        <v>2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>
        <v>2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>
        <v>2</v>
      </c>
      <c r="C421" s="89"/>
      <c r="D421" s="130"/>
      <c r="E421" s="91"/>
      <c r="F421" s="90"/>
      <c r="G421" s="83"/>
    </row>
    <row r="422" spans="1:7" ht="105" x14ac:dyDescent="0.4">
      <c r="A422" s="128" t="s">
        <v>317</v>
      </c>
      <c r="B422" s="89">
        <v>0</v>
      </c>
      <c r="C422" s="89"/>
      <c r="D422" s="130" t="s">
        <v>514</v>
      </c>
      <c r="E422" s="90" t="s">
        <v>515</v>
      </c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>
        <v>1</v>
      </c>
      <c r="C424" s="89"/>
      <c r="D424" s="271">
        <f>IFERROR(E424/F424,"N.A")</f>
        <v>0.25</v>
      </c>
      <c r="E424" s="103">
        <v>2</v>
      </c>
      <c r="F424" s="90">
        <v>8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45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>
        <f>D425/(COUNT(B394:C414,B417:C424)*2)</f>
        <v>0.86538461538461542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64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>
        <f>D428/(COUNT(B379:C389,B394:C414,B417:C424)*2)</f>
        <v>0.88888888888888884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43634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7" t="s">
        <v>310</v>
      </c>
      <c r="B464" s="437"/>
      <c r="C464" s="437"/>
      <c r="D464" s="437"/>
      <c r="E464" s="437"/>
      <c r="F464" s="437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1" t="s">
        <v>425</v>
      </c>
      <c r="B478" s="441"/>
      <c r="C478" s="441"/>
      <c r="D478" s="441"/>
      <c r="E478" s="441"/>
      <c r="F478" s="441"/>
      <c r="G478" s="83"/>
    </row>
    <row r="479" spans="1:7" ht="21" customHeight="1" x14ac:dyDescent="0.4">
      <c r="A479" s="162">
        <f>B11</f>
        <v>43634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2" t="s">
        <v>97</v>
      </c>
      <c r="B530" s="442"/>
      <c r="C530" s="442"/>
      <c r="D530" s="442"/>
      <c r="E530" s="442"/>
      <c r="F530" s="442"/>
      <c r="G530" s="83"/>
    </row>
    <row r="531" spans="1:7" ht="22.5" customHeight="1" x14ac:dyDescent="0.4">
      <c r="A531" s="162">
        <f>B11</f>
        <v>43634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9"/>
      <c r="D535" s="439"/>
      <c r="E535" s="439"/>
      <c r="F535" s="44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43634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84" x14ac:dyDescent="0.4">
      <c r="A587" s="88" t="s">
        <v>219</v>
      </c>
      <c r="B587" s="89">
        <v>1</v>
      </c>
      <c r="C587" s="89"/>
      <c r="D587" s="90" t="s">
        <v>484</v>
      </c>
      <c r="E587" s="90" t="s">
        <v>496</v>
      </c>
      <c r="F587" s="90" t="s">
        <v>297</v>
      </c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17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0</v>
      </c>
      <c r="C597" s="89"/>
      <c r="D597" s="117" t="s">
        <v>485</v>
      </c>
      <c r="E597" s="90" t="s">
        <v>497</v>
      </c>
      <c r="F597" s="90" t="s">
        <v>297</v>
      </c>
      <c r="G597" s="83"/>
    </row>
    <row r="598" spans="1:7" s="275" customFormat="1" ht="39.75" customHeight="1" x14ac:dyDescent="0.3">
      <c r="A598" s="435" t="s">
        <v>383</v>
      </c>
      <c r="B598" s="436"/>
      <c r="C598" s="436"/>
      <c r="D598" s="436"/>
      <c r="E598" s="436"/>
      <c r="F598" s="436"/>
      <c r="G598" s="436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v>4</v>
      </c>
      <c r="F605" s="90">
        <v>4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24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>
        <f>D606/(COUNT(B592:C597,B599:C605)*2)</f>
        <v>0.92307692307692313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41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>
        <f>D609/(COUNT(B579:C587,B592:C605)*2)</f>
        <v>0.93181818181818177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43634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18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>
        <f>D627/(COUNT(B618:C626)*2)</f>
        <v>1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63" x14ac:dyDescent="0.4">
      <c r="A631" s="88" t="s">
        <v>83</v>
      </c>
      <c r="B631" s="89">
        <v>0</v>
      </c>
      <c r="C631" s="89"/>
      <c r="D631" s="130" t="s">
        <v>486</v>
      </c>
      <c r="E631" s="90" t="s">
        <v>498</v>
      </c>
      <c r="F631" s="90" t="s">
        <v>297</v>
      </c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63" x14ac:dyDescent="0.4">
      <c r="A655" s="138" t="s">
        <v>419</v>
      </c>
      <c r="B655" s="89">
        <v>0</v>
      </c>
      <c r="C655" s="99"/>
      <c r="D655" s="111" t="s">
        <v>487</v>
      </c>
      <c r="E655" s="90" t="s">
        <v>504</v>
      </c>
      <c r="F655" s="90" t="s">
        <v>297</v>
      </c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1</v>
      </c>
      <c r="C665" s="99" t="str">
        <f>IF(B665=0, -5, "0")</f>
        <v>0</v>
      </c>
      <c r="D665" s="102" t="s">
        <v>488</v>
      </c>
      <c r="E665" s="337" t="s">
        <v>499</v>
      </c>
      <c r="F665" s="90" t="s">
        <v>297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v>6</v>
      </c>
      <c r="F668" s="90">
        <v>6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0.875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0.91379310344827591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43634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0</v>
      </c>
      <c r="C683" s="89"/>
      <c r="D683" s="90" t="s">
        <v>506</v>
      </c>
      <c r="E683" s="339" t="s">
        <v>505</v>
      </c>
      <c r="F683" s="90" t="s">
        <v>297</v>
      </c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340">
        <v>1</v>
      </c>
      <c r="F700" s="90"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29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0.90625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43634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42" x14ac:dyDescent="0.4">
      <c r="A714" s="182" t="s">
        <v>321</v>
      </c>
      <c r="B714" s="185">
        <v>1</v>
      </c>
      <c r="C714" s="185"/>
      <c r="D714" s="341" t="s">
        <v>507</v>
      </c>
      <c r="E714" s="109" t="s">
        <v>508</v>
      </c>
      <c r="F714" s="135" t="s">
        <v>297</v>
      </c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42" x14ac:dyDescent="0.4">
      <c r="A719" s="186" t="s">
        <v>3</v>
      </c>
      <c r="B719" s="185">
        <v>1</v>
      </c>
      <c r="C719" s="185"/>
      <c r="D719" s="90" t="s">
        <v>509</v>
      </c>
      <c r="E719" s="90" t="s">
        <v>510</v>
      </c>
      <c r="F719" s="135" t="s">
        <v>297</v>
      </c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3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0.75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0.8571428571428571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0.55000000000000004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221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0.87007874015748032</v>
      </c>
      <c r="E730" s="3"/>
      <c r="F730" s="3"/>
    </row>
  </sheetData>
  <sheetProtection algorithmName="SHA-512" hashValue="rSbUJN409iC/RUIDK5NH+4lDKj1hy7niIZ8UH8p5JQRCWk5gADhB9apa2LPWH+oq3QmIrwPZTbyeknYHtUg9jw==" saltValue="zxEkC+A7XJiMKDxLxGg0pg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7" man="1"/>
    <brk id="604" max="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8" zoomScale="80" zoomScaleNormal="90" zoomScaleSheetLayoutView="80" workbookViewId="0">
      <selection activeCell="F177" sqref="F17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Mednine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Mr yassine ELLOUMI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Mr Lazhar Responsable réception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43634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>
        <f>D199</f>
        <v>0.90196078431372551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 t="s">
        <v>297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10</v>
      </c>
    </row>
    <row r="23" spans="1:7" x14ac:dyDescent="0.3">
      <c r="A23" s="443" t="s">
        <v>251</v>
      </c>
      <c r="B23" s="444"/>
      <c r="C23" s="445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0</v>
      </c>
    </row>
    <row r="34" spans="1:6" x14ac:dyDescent="0.3">
      <c r="A34" s="443" t="s">
        <v>251</v>
      </c>
      <c r="B34" s="444"/>
      <c r="C34" s="44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ht="49.5" x14ac:dyDescent="0.3">
      <c r="A46" s="4" t="s">
        <v>226</v>
      </c>
      <c r="B46" s="42">
        <v>1</v>
      </c>
      <c r="C46" s="42"/>
      <c r="D46" s="46" t="s">
        <v>502</v>
      </c>
      <c r="E46" s="43" t="s">
        <v>511</v>
      </c>
      <c r="F46" s="42" t="s">
        <v>298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11</v>
      </c>
    </row>
    <row r="53" spans="1:6" x14ac:dyDescent="0.3">
      <c r="A53" s="443" t="s">
        <v>251</v>
      </c>
      <c r="B53" s="444"/>
      <c r="C53" s="445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 t="s">
        <v>297</v>
      </c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14</v>
      </c>
    </row>
    <row r="64" spans="1:6" x14ac:dyDescent="0.3">
      <c r="A64" s="443" t="s">
        <v>251</v>
      </c>
      <c r="B64" s="444"/>
      <c r="C64" s="445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>
        <v>2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>
        <v>2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>
        <v>2</v>
      </c>
      <c r="C139" s="43"/>
      <c r="D139" s="51"/>
      <c r="E139" s="42"/>
      <c r="F139" s="42"/>
    </row>
    <row r="140" spans="1:6" x14ac:dyDescent="0.3">
      <c r="A140" s="16" t="s">
        <v>234</v>
      </c>
      <c r="B140" s="56">
        <v>2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>
        <v>2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50.25" x14ac:dyDescent="0.35">
      <c r="A144" s="14" t="s">
        <v>198</v>
      </c>
      <c r="B144" s="56">
        <v>2</v>
      </c>
      <c r="C144" s="4" t="str">
        <f>IF(B144=0, -5, "0")</f>
        <v>0</v>
      </c>
      <c r="D144" s="68" t="s">
        <v>513</v>
      </c>
      <c r="E144" s="42" t="s">
        <v>512</v>
      </c>
      <c r="F144" s="42"/>
    </row>
    <row r="145" spans="1:6" ht="18" x14ac:dyDescent="0.35">
      <c r="A145" s="14" t="s">
        <v>165</v>
      </c>
      <c r="B145" s="56">
        <v>2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>
        <v>2</v>
      </c>
      <c r="C146" s="43"/>
      <c r="D146" s="46"/>
      <c r="E146" s="42"/>
      <c r="F146" s="42"/>
    </row>
    <row r="147" spans="1:6" x14ac:dyDescent="0.3">
      <c r="A147" s="22" t="s">
        <v>175</v>
      </c>
      <c r="B147" s="56">
        <v>2</v>
      </c>
      <c r="C147" s="43"/>
      <c r="D147" s="46"/>
      <c r="E147" s="42"/>
      <c r="F147" s="42"/>
    </row>
    <row r="148" spans="1:6" x14ac:dyDescent="0.3">
      <c r="A148" s="4" t="s">
        <v>261</v>
      </c>
      <c r="B148" s="56">
        <v>2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20</v>
      </c>
    </row>
    <row r="150" spans="1:6" x14ac:dyDescent="0.3">
      <c r="A150" s="443" t="s">
        <v>251</v>
      </c>
      <c r="B150" s="444"/>
      <c r="C150" s="445"/>
      <c r="D150" s="332">
        <f>D149/(COUNT(B137:C148)*2)</f>
        <v>1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66.7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489</v>
      </c>
      <c r="E156" s="43" t="s">
        <v>501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15</v>
      </c>
    </row>
    <row r="162" spans="1:6" x14ac:dyDescent="0.3">
      <c r="A162" s="443" t="s">
        <v>251</v>
      </c>
      <c r="B162" s="444"/>
      <c r="C162" s="445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ht="49.5" x14ac:dyDescent="0.3">
      <c r="A168" s="4" t="s">
        <v>73</v>
      </c>
      <c r="B168" s="42">
        <v>0</v>
      </c>
      <c r="C168" s="42"/>
      <c r="D168" s="43" t="s">
        <v>516</v>
      </c>
      <c r="E168" s="43" t="s">
        <v>500</v>
      </c>
      <c r="F168" s="42"/>
    </row>
    <row r="169" spans="1:6" x14ac:dyDescent="0.3">
      <c r="A169" s="443" t="s">
        <v>34</v>
      </c>
      <c r="B169" s="444"/>
      <c r="C169" s="445"/>
      <c r="D169" s="331">
        <f>SUM(B165:C168)</f>
        <v>6</v>
      </c>
    </row>
    <row r="170" spans="1:6" x14ac:dyDescent="0.3">
      <c r="A170" s="443" t="s">
        <v>251</v>
      </c>
      <c r="B170" s="444"/>
      <c r="C170" s="445"/>
      <c r="D170" s="332">
        <f>D169/(COUNT(B165:C168)*2)</f>
        <v>0.75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ht="45.75" x14ac:dyDescent="0.3">
      <c r="A173" s="4" t="s">
        <v>152</v>
      </c>
      <c r="B173" s="42">
        <v>0</v>
      </c>
      <c r="C173" s="42"/>
      <c r="D173" s="63" t="s">
        <v>517</v>
      </c>
      <c r="E173" s="43" t="s">
        <v>518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ht="33" x14ac:dyDescent="0.3">
      <c r="A176" s="4" t="s">
        <v>128</v>
      </c>
      <c r="B176" s="42">
        <v>0</v>
      </c>
      <c r="C176" s="42"/>
      <c r="D176" s="43" t="s">
        <v>490</v>
      </c>
      <c r="E176" s="43" t="s">
        <v>519</v>
      </c>
      <c r="F176" s="42" t="s">
        <v>297</v>
      </c>
    </row>
    <row r="177" spans="1:7" x14ac:dyDescent="0.3">
      <c r="A177" s="443" t="s">
        <v>34</v>
      </c>
      <c r="B177" s="444"/>
      <c r="C177" s="445"/>
      <c r="D177" s="331">
        <f>SUM(B173:C176)</f>
        <v>4</v>
      </c>
    </row>
    <row r="178" spans="1:7" x14ac:dyDescent="0.3">
      <c r="A178" s="443" t="s">
        <v>251</v>
      </c>
      <c r="B178" s="444"/>
      <c r="C178" s="445"/>
      <c r="D178" s="332">
        <f>D177/(COUNT(B173:C176)*2)</f>
        <v>0.5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10</v>
      </c>
    </row>
    <row r="187" spans="1:7" x14ac:dyDescent="0.3">
      <c r="A187" s="443" t="s">
        <v>251</v>
      </c>
      <c r="B187" s="444"/>
      <c r="C187" s="445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ht="49.5" x14ac:dyDescent="0.3">
      <c r="A190" s="16" t="s">
        <v>308</v>
      </c>
      <c r="B190" s="42">
        <v>0</v>
      </c>
      <c r="C190" s="42"/>
      <c r="D190" s="42" t="s">
        <v>520</v>
      </c>
      <c r="E190" s="43" t="s">
        <v>521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2</v>
      </c>
    </row>
    <row r="195" spans="1:6" x14ac:dyDescent="0.3">
      <c r="A195" s="443" t="s">
        <v>251</v>
      </c>
      <c r="B195" s="444"/>
      <c r="C195" s="445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0</v>
      </c>
      <c r="E197" s="72">
        <v>0</v>
      </c>
      <c r="F197" s="73">
        <v>3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92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0.90196078431372551</v>
      </c>
    </row>
  </sheetData>
  <sheetProtection algorithmName="SHA-512" hashValue="d473tLT0WRzOa8zYUYSAwGzIVyckJ13/o+0fMF7L5kmSS4dG0IkloUcpUx8RDwCypCjLJQTrUTHLH32OaA3t7Q==" saltValue="RwRG3lnpkauNn1a70CLN5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731" sqref="D73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Mednine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23" t="s">
        <v>522</v>
      </c>
      <c r="C9" s="423"/>
      <c r="D9" s="423"/>
      <c r="E9" s="423"/>
      <c r="F9" s="423"/>
      <c r="G9" s="82"/>
    </row>
    <row r="10" spans="1:7" ht="22.5" x14ac:dyDescent="0.45">
      <c r="A10" s="279" t="s">
        <v>41</v>
      </c>
      <c r="B10" s="424" t="s">
        <v>523</v>
      </c>
      <c r="C10" s="424"/>
      <c r="D10" s="424"/>
      <c r="E10" s="424"/>
      <c r="F10" s="424"/>
      <c r="G10" s="82"/>
    </row>
    <row r="11" spans="1:7" ht="22.5" x14ac:dyDescent="0.45">
      <c r="A11" s="278" t="s">
        <v>40</v>
      </c>
      <c r="B11" s="419">
        <v>43812</v>
      </c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5">
        <f>D730</f>
        <v>0.83333333333333337</v>
      </c>
      <c r="C12" s="425"/>
      <c r="D12" s="425"/>
      <c r="E12" s="425"/>
      <c r="F12" s="425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43812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1</v>
      </c>
      <c r="C43" s="89"/>
      <c r="D43" s="271">
        <f>IFERROR(E43/F43,"N.A")</f>
        <v>0.5</v>
      </c>
      <c r="E43" s="103">
        <f>COUNTIF('A1 Exploitation'!F21:F42,"ok")</f>
        <v>1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0.97058823529411764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43812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30" t="s">
        <v>350</v>
      </c>
      <c r="B65" s="430"/>
      <c r="C65" s="430"/>
      <c r="D65" s="430"/>
      <c r="E65" s="430"/>
      <c r="F65" s="43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1" t="s">
        <v>351</v>
      </c>
      <c r="B84" s="431"/>
      <c r="C84" s="431"/>
      <c r="D84" s="431"/>
      <c r="E84" s="431"/>
      <c r="F84" s="43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30" t="s">
        <v>352</v>
      </c>
      <c r="B104" s="430"/>
      <c r="C104" s="430"/>
      <c r="D104" s="430"/>
      <c r="E104" s="430"/>
      <c r="F104" s="43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30" t="s">
        <v>390</v>
      </c>
      <c r="B112" s="430"/>
      <c r="C112" s="430"/>
      <c r="D112" s="430"/>
      <c r="E112" s="430"/>
      <c r="F112" s="43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30" t="s">
        <v>310</v>
      </c>
      <c r="B121" s="430"/>
      <c r="C121" s="430"/>
      <c r="D121" s="430"/>
      <c r="E121" s="430"/>
      <c r="F121" s="43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2" t="s">
        <v>424</v>
      </c>
      <c r="B133" s="432"/>
      <c r="C133" s="432"/>
      <c r="D133" s="432"/>
      <c r="E133" s="432"/>
      <c r="F133" s="432"/>
      <c r="G133" s="83"/>
    </row>
    <row r="134" spans="1:16384" ht="22.5" customHeight="1" x14ac:dyDescent="0.4">
      <c r="A134" s="433"/>
      <c r="B134" s="433"/>
      <c r="C134" s="433"/>
      <c r="D134" s="433"/>
      <c r="E134" s="433"/>
      <c r="F134" s="433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4" t="s">
        <v>461</v>
      </c>
      <c r="B139" s="434"/>
      <c r="C139" s="434"/>
      <c r="D139" s="434"/>
      <c r="E139" s="434"/>
      <c r="F139" s="43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4" t="s">
        <v>462</v>
      </c>
      <c r="B166" s="434"/>
      <c r="C166" s="434"/>
      <c r="D166" s="434"/>
      <c r="E166" s="434"/>
      <c r="F166" s="43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4" t="s">
        <v>310</v>
      </c>
      <c r="B177" s="434"/>
      <c r="C177" s="434"/>
      <c r="D177" s="434"/>
      <c r="E177" s="434"/>
      <c r="F177" s="43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43812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6" t="s">
        <v>310</v>
      </c>
      <c r="B236" s="427"/>
      <c r="C236" s="427"/>
      <c r="D236" s="42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43812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9" t="s">
        <v>310</v>
      </c>
      <c r="B291" s="429"/>
      <c r="C291" s="429"/>
      <c r="D291" s="429"/>
      <c r="E291" s="429"/>
      <c r="F291" s="42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43812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8" t="s">
        <v>310</v>
      </c>
      <c r="B358" s="438"/>
      <c r="C358" s="438"/>
      <c r="D358" s="438"/>
      <c r="E358" s="438"/>
      <c r="F358" s="43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43812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7" t="s">
        <v>319</v>
      </c>
      <c r="B416" s="437"/>
      <c r="C416" s="437"/>
      <c r="D416" s="437"/>
      <c r="E416" s="437"/>
      <c r="F416" s="437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43812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7" t="s">
        <v>310</v>
      </c>
      <c r="B464" s="437"/>
      <c r="C464" s="437"/>
      <c r="D464" s="437"/>
      <c r="E464" s="437"/>
      <c r="F464" s="437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1" t="s">
        <v>425</v>
      </c>
      <c r="B478" s="441"/>
      <c r="C478" s="441"/>
      <c r="D478" s="441"/>
      <c r="E478" s="441"/>
      <c r="F478" s="441"/>
      <c r="G478" s="83"/>
    </row>
    <row r="479" spans="1:7" ht="21" customHeight="1" x14ac:dyDescent="0.4">
      <c r="A479" s="162">
        <f>B11</f>
        <v>43812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2" t="s">
        <v>97</v>
      </c>
      <c r="B530" s="442"/>
      <c r="C530" s="442"/>
      <c r="D530" s="442"/>
      <c r="E530" s="442"/>
      <c r="F530" s="442"/>
      <c r="G530" s="83"/>
    </row>
    <row r="531" spans="1:7" ht="22.5" customHeight="1" x14ac:dyDescent="0.4">
      <c r="A531" s="162">
        <f>B11</f>
        <v>43812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9"/>
      <c r="D535" s="439"/>
      <c r="E535" s="439"/>
      <c r="F535" s="44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43812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18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0"/>
      <c r="F592" s="90"/>
      <c r="G592" s="83"/>
    </row>
    <row r="593" spans="1:7" ht="62.25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532</v>
      </c>
      <c r="E593" s="90" t="s">
        <v>524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63" x14ac:dyDescent="0.4">
      <c r="A595" s="88" t="s">
        <v>186</v>
      </c>
      <c r="B595" s="89">
        <v>0</v>
      </c>
      <c r="C595" s="89"/>
      <c r="D595" s="205" t="s">
        <v>525</v>
      </c>
      <c r="E595" s="205" t="s">
        <v>526</v>
      </c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5" t="s">
        <v>383</v>
      </c>
      <c r="B598" s="436"/>
      <c r="C598" s="436"/>
      <c r="D598" s="436"/>
      <c r="E598" s="436"/>
      <c r="F598" s="436"/>
      <c r="G598" s="436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2</v>
      </c>
      <c r="F605" s="90">
        <f>COUNTA('A1 Exploitation'!F579:F604)</f>
        <v>2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10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>
        <f>D606/(COUNT(B592:C605)*2)</f>
        <v>0.38461538461538464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28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>
        <f>D609/(COUNT(B579:C587,B592:C597,B599:C605)*2)</f>
        <v>0.63636363636363635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43812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18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>
        <f>D627/(COUNT(B618:C626)*2)</f>
        <v>1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67.5" customHeight="1" x14ac:dyDescent="0.45">
      <c r="A632" s="155" t="s">
        <v>50</v>
      </c>
      <c r="B632" s="89">
        <v>0</v>
      </c>
      <c r="C632" s="99">
        <f>IF(B632=0, -10, IF(B632=1, -5, "0"))</f>
        <v>-10</v>
      </c>
      <c r="D632" s="130" t="s">
        <v>533</v>
      </c>
      <c r="E632" s="90" t="s">
        <v>527</v>
      </c>
      <c r="F632" s="90"/>
      <c r="G632" s="83"/>
    </row>
    <row r="633" spans="1:7" ht="84" x14ac:dyDescent="0.4">
      <c r="A633" s="88" t="s">
        <v>186</v>
      </c>
      <c r="B633" s="89">
        <v>0</v>
      </c>
      <c r="C633" s="89"/>
      <c r="D633" s="130" t="s">
        <v>534</v>
      </c>
      <c r="E633" s="90" t="s">
        <v>526</v>
      </c>
      <c r="F633" s="90"/>
      <c r="G633" s="83"/>
    </row>
    <row r="634" spans="1:7" ht="63" x14ac:dyDescent="0.4">
      <c r="A634" s="88" t="s">
        <v>12</v>
      </c>
      <c r="B634" s="89">
        <v>1</v>
      </c>
      <c r="C634" s="89"/>
      <c r="D634" s="90" t="s">
        <v>535</v>
      </c>
      <c r="E634" s="90" t="s">
        <v>528</v>
      </c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1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5.5555555555555552E-2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3</v>
      </c>
      <c r="F668" s="90">
        <f>COUNTA('A1 Exploitation'!F618:F667)</f>
        <v>3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0.77631578947368418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43812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206">
        <f>COUNTIF('A1 Exploitation'!F681:F699,"ok")</f>
        <v>1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43812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2</v>
      </c>
      <c r="F721" s="135">
        <f>COUNTA('A1 Exploitation'!F710:F720)</f>
        <v>2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170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0.83333333333333337</v>
      </c>
      <c r="E730" s="3"/>
      <c r="F730" s="3"/>
    </row>
  </sheetData>
  <sheetProtection algorithmName="SHA-512" hashValue="ckym/wq79tk6XrEwVbu+4CgYg4h8RzES6Fsxt0z0bAXHdwV4VdKpYztLtAX2t7rj2E9MxmZy4H4j43BGptXzdQ==" saltValue="pS16/G55sxTgfMcGjWnlCg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89" zoomScale="80" zoomScaleNormal="90" zoomScaleSheetLayoutView="80" workbookViewId="0">
      <selection activeCell="D89" sqref="D8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Mednine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'A2 Exploitation'!B9:F9</f>
        <v>M Souheil DRAOUI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'A2 Exploitation'!B10:F10</f>
        <v>Directeur magasin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'A2 Exploitation'!B11:F11</f>
        <v>43812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>
        <f>D199</f>
        <v>0.97435897435897434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10</v>
      </c>
    </row>
    <row r="23" spans="1:7" x14ac:dyDescent="0.3">
      <c r="A23" s="443" t="s">
        <v>251</v>
      </c>
      <c r="B23" s="444"/>
      <c r="C23" s="445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0</v>
      </c>
    </row>
    <row r="34" spans="1:6" x14ac:dyDescent="0.3">
      <c r="A34" s="443" t="s">
        <v>251</v>
      </c>
      <c r="B34" s="444"/>
      <c r="C34" s="44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>
        <v>1</v>
      </c>
      <c r="C46" s="42"/>
      <c r="D46" s="42" t="s">
        <v>529</v>
      </c>
      <c r="E46" s="42" t="s">
        <v>530</v>
      </c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11</v>
      </c>
    </row>
    <row r="53" spans="1:6" x14ac:dyDescent="0.3">
      <c r="A53" s="443" t="s">
        <v>251</v>
      </c>
      <c r="B53" s="444"/>
      <c r="C53" s="445"/>
      <c r="D53" s="332">
        <f>D52/(COUNT(B46:C51)*2)</f>
        <v>0.91666666666666663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49.5" x14ac:dyDescent="0.3">
      <c r="A59" s="5" t="s">
        <v>79</v>
      </c>
      <c r="B59" s="42">
        <v>1</v>
      </c>
      <c r="C59" s="42"/>
      <c r="D59" s="43" t="s">
        <v>536</v>
      </c>
      <c r="E59" s="42" t="s">
        <v>531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13</v>
      </c>
    </row>
    <row r="64" spans="1:6" x14ac:dyDescent="0.3">
      <c r="A64" s="443" t="s">
        <v>251</v>
      </c>
      <c r="B64" s="444"/>
      <c r="C64" s="445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16</v>
      </c>
    </row>
    <row r="162" spans="1:6" x14ac:dyDescent="0.3">
      <c r="A162" s="443" t="s">
        <v>251</v>
      </c>
      <c r="B162" s="444"/>
      <c r="C162" s="445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2</v>
      </c>
    </row>
    <row r="170" spans="1:6" x14ac:dyDescent="0.3">
      <c r="A170" s="443" t="s">
        <v>251</v>
      </c>
      <c r="B170" s="444"/>
      <c r="C170" s="445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8</v>
      </c>
    </row>
    <row r="178" spans="1:7" x14ac:dyDescent="0.3">
      <c r="A178" s="443" t="s">
        <v>251</v>
      </c>
      <c r="B178" s="444"/>
      <c r="C178" s="445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10</v>
      </c>
    </row>
    <row r="187" spans="1:7" x14ac:dyDescent="0.3">
      <c r="A187" s="443" t="s">
        <v>251</v>
      </c>
      <c r="B187" s="444"/>
      <c r="C187" s="445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6</v>
      </c>
    </row>
    <row r="195" spans="1:6" x14ac:dyDescent="0.3">
      <c r="A195" s="443" t="s">
        <v>251</v>
      </c>
      <c r="B195" s="444"/>
      <c r="C195" s="445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0.8</v>
      </c>
      <c r="E197" s="72">
        <f>COUNTIF('A1 Technique'!F17:F193,"ok")</f>
        <v>4</v>
      </c>
      <c r="F197" s="73">
        <f>COUNTA('A1 Technique'!F17:F193)</f>
        <v>5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0.97435897435897434</v>
      </c>
    </row>
  </sheetData>
  <sheetProtection algorithmName="SHA-512" hashValue="MAKdFxVyhflyGpc4kttXFr+a+Mhsx1GCyFvn3VDBAQCjk5JS1B38Voh58NDJsQ2oVYvkPkbNN+SXv1PolXvcDQ==" saltValue="P125mU3p5UOj8Xr/5G3VZ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Mednine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23"/>
      <c r="C9" s="423"/>
      <c r="D9" s="423"/>
      <c r="E9" s="423"/>
      <c r="F9" s="423"/>
      <c r="G9" s="82"/>
    </row>
    <row r="10" spans="1:7" ht="22.5" x14ac:dyDescent="0.45">
      <c r="A10" s="279" t="s">
        <v>41</v>
      </c>
      <c r="B10" s="424"/>
      <c r="C10" s="424"/>
      <c r="D10" s="424"/>
      <c r="E10" s="424"/>
      <c r="F10" s="424"/>
      <c r="G10" s="82"/>
    </row>
    <row r="11" spans="1:7" ht="22.5" x14ac:dyDescent="0.45">
      <c r="A11" s="278" t="s">
        <v>40</v>
      </c>
      <c r="B11" s="419"/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5" t="e">
        <f>D730</f>
        <v>#DIV/0!</v>
      </c>
      <c r="C12" s="425"/>
      <c r="D12" s="425"/>
      <c r="E12" s="425"/>
      <c r="F12" s="425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30" t="s">
        <v>350</v>
      </c>
      <c r="B65" s="430"/>
      <c r="C65" s="430"/>
      <c r="D65" s="430"/>
      <c r="E65" s="430"/>
      <c r="F65" s="43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1" t="s">
        <v>351</v>
      </c>
      <c r="B84" s="431"/>
      <c r="C84" s="431"/>
      <c r="D84" s="431"/>
      <c r="E84" s="431"/>
      <c r="F84" s="43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30" t="s">
        <v>352</v>
      </c>
      <c r="B104" s="430"/>
      <c r="C104" s="430"/>
      <c r="D104" s="430"/>
      <c r="E104" s="430"/>
      <c r="F104" s="43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30" t="s">
        <v>390</v>
      </c>
      <c r="B112" s="430"/>
      <c r="C112" s="430"/>
      <c r="D112" s="430"/>
      <c r="E112" s="430"/>
      <c r="F112" s="43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30" t="s">
        <v>310</v>
      </c>
      <c r="B121" s="430"/>
      <c r="C121" s="430"/>
      <c r="D121" s="430"/>
      <c r="E121" s="430"/>
      <c r="F121" s="43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2" t="s">
        <v>424</v>
      </c>
      <c r="B133" s="432"/>
      <c r="C133" s="432"/>
      <c r="D133" s="432"/>
      <c r="E133" s="432"/>
      <c r="F133" s="432"/>
      <c r="G133" s="83"/>
    </row>
    <row r="134" spans="1:16384" ht="22.5" customHeight="1" x14ac:dyDescent="0.4">
      <c r="A134" s="433"/>
      <c r="B134" s="433"/>
      <c r="C134" s="433"/>
      <c r="D134" s="433"/>
      <c r="E134" s="433"/>
      <c r="F134" s="433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4" t="s">
        <v>461</v>
      </c>
      <c r="B139" s="434"/>
      <c r="C139" s="434"/>
      <c r="D139" s="434"/>
      <c r="E139" s="434"/>
      <c r="F139" s="43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4" t="s">
        <v>462</v>
      </c>
      <c r="B166" s="434"/>
      <c r="C166" s="434"/>
      <c r="D166" s="434"/>
      <c r="E166" s="434"/>
      <c r="F166" s="43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4" t="s">
        <v>310</v>
      </c>
      <c r="B177" s="434"/>
      <c r="C177" s="434"/>
      <c r="D177" s="434"/>
      <c r="E177" s="434"/>
      <c r="F177" s="43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6" t="s">
        <v>310</v>
      </c>
      <c r="B236" s="427"/>
      <c r="C236" s="427"/>
      <c r="D236" s="42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9" t="s">
        <v>310</v>
      </c>
      <c r="B291" s="429"/>
      <c r="C291" s="429"/>
      <c r="D291" s="429"/>
      <c r="E291" s="429"/>
      <c r="F291" s="42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8" t="s">
        <v>310</v>
      </c>
      <c r="B358" s="438"/>
      <c r="C358" s="438"/>
      <c r="D358" s="438"/>
      <c r="E358" s="438"/>
      <c r="F358" s="43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7" t="s">
        <v>319</v>
      </c>
      <c r="B416" s="437"/>
      <c r="C416" s="437"/>
      <c r="D416" s="437"/>
      <c r="E416" s="437"/>
      <c r="F416" s="437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7" t="s">
        <v>310</v>
      </c>
      <c r="B464" s="437"/>
      <c r="C464" s="437"/>
      <c r="D464" s="437"/>
      <c r="E464" s="437"/>
      <c r="F464" s="437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1" t="s">
        <v>425</v>
      </c>
      <c r="B478" s="441"/>
      <c r="C478" s="441"/>
      <c r="D478" s="441"/>
      <c r="E478" s="441"/>
      <c r="F478" s="441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2" t="s">
        <v>97</v>
      </c>
      <c r="B530" s="442"/>
      <c r="C530" s="442"/>
      <c r="D530" s="442"/>
      <c r="E530" s="442"/>
      <c r="F530" s="442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9"/>
      <c r="D535" s="439"/>
      <c r="E535" s="439"/>
      <c r="F535" s="44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0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5" t="s">
        <v>383</v>
      </c>
      <c r="B598" s="436"/>
      <c r="C598" s="436"/>
      <c r="D598" s="436"/>
      <c r="E598" s="436"/>
      <c r="F598" s="436"/>
      <c r="G598" s="436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0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0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 t="e">
        <f>D627/(COUNT(B618:C626)*2)</f>
        <v>#DIV/0!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Mednine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Mr yassine ELLOUMI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Mr Lazhar Responsable réception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43634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 t="e">
        <f>D199</f>
        <v>#DIV/0!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0</v>
      </c>
    </row>
    <row r="23" spans="1:7" x14ac:dyDescent="0.3">
      <c r="A23" s="443" t="s">
        <v>251</v>
      </c>
      <c r="B23" s="444"/>
      <c r="C23" s="44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0</v>
      </c>
    </row>
    <row r="34" spans="1:6" x14ac:dyDescent="0.3">
      <c r="A34" s="443" t="s">
        <v>251</v>
      </c>
      <c r="B34" s="444"/>
      <c r="C34" s="44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0</v>
      </c>
    </row>
    <row r="53" spans="1:6" x14ac:dyDescent="0.3">
      <c r="A53" s="443" t="s">
        <v>251</v>
      </c>
      <c r="B53" s="444"/>
      <c r="C53" s="44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0</v>
      </c>
    </row>
    <row r="64" spans="1:6" x14ac:dyDescent="0.3">
      <c r="A64" s="443" t="s">
        <v>251</v>
      </c>
      <c r="B64" s="444"/>
      <c r="C64" s="44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0</v>
      </c>
    </row>
    <row r="162" spans="1:6" x14ac:dyDescent="0.3">
      <c r="A162" s="443" t="s">
        <v>251</v>
      </c>
      <c r="B162" s="444"/>
      <c r="C162" s="44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0</v>
      </c>
    </row>
    <row r="170" spans="1:6" x14ac:dyDescent="0.3">
      <c r="A170" s="443" t="s">
        <v>251</v>
      </c>
      <c r="B170" s="444"/>
      <c r="C170" s="44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0</v>
      </c>
    </row>
    <row r="178" spans="1:7" x14ac:dyDescent="0.3">
      <c r="A178" s="443" t="s">
        <v>251</v>
      </c>
      <c r="B178" s="444"/>
      <c r="C178" s="44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0</v>
      </c>
    </row>
    <row r="187" spans="1:7" x14ac:dyDescent="0.3">
      <c r="A187" s="443" t="s">
        <v>251</v>
      </c>
      <c r="B187" s="444"/>
      <c r="C187" s="44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0</v>
      </c>
    </row>
    <row r="195" spans="1:6" x14ac:dyDescent="0.3">
      <c r="A195" s="443" t="s">
        <v>251</v>
      </c>
      <c r="B195" s="444"/>
      <c r="C195" s="44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Mednine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23"/>
      <c r="C9" s="423"/>
      <c r="D9" s="423"/>
      <c r="E9" s="423"/>
      <c r="F9" s="423"/>
      <c r="G9" s="82"/>
    </row>
    <row r="10" spans="1:7" ht="22.5" x14ac:dyDescent="0.45">
      <c r="A10" s="279" t="s">
        <v>41</v>
      </c>
      <c r="B10" s="424"/>
      <c r="C10" s="424"/>
      <c r="D10" s="424"/>
      <c r="E10" s="424"/>
      <c r="F10" s="424"/>
      <c r="G10" s="82"/>
    </row>
    <row r="11" spans="1:7" ht="22.5" x14ac:dyDescent="0.45">
      <c r="A11" s="278" t="s">
        <v>40</v>
      </c>
      <c r="B11" s="419"/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5" t="e">
        <f>D730</f>
        <v>#DIV/0!</v>
      </c>
      <c r="C12" s="425"/>
      <c r="D12" s="425"/>
      <c r="E12" s="425"/>
      <c r="F12" s="425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30" t="s">
        <v>350</v>
      </c>
      <c r="B65" s="430"/>
      <c r="C65" s="430"/>
      <c r="D65" s="430"/>
      <c r="E65" s="430"/>
      <c r="F65" s="430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1" t="s">
        <v>351</v>
      </c>
      <c r="B84" s="431"/>
      <c r="C84" s="431"/>
      <c r="D84" s="431"/>
      <c r="E84" s="431"/>
      <c r="F84" s="431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30" t="s">
        <v>352</v>
      </c>
      <c r="B104" s="430"/>
      <c r="C104" s="430"/>
      <c r="D104" s="430"/>
      <c r="E104" s="430"/>
      <c r="F104" s="430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30" t="s">
        <v>390</v>
      </c>
      <c r="B112" s="430"/>
      <c r="C112" s="430"/>
      <c r="D112" s="430"/>
      <c r="E112" s="430"/>
      <c r="F112" s="430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30" t="s">
        <v>310</v>
      </c>
      <c r="B121" s="430"/>
      <c r="C121" s="430"/>
      <c r="D121" s="430"/>
      <c r="E121" s="430"/>
      <c r="F121" s="430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2" t="s">
        <v>424</v>
      </c>
      <c r="B133" s="432"/>
      <c r="C133" s="432"/>
      <c r="D133" s="432"/>
      <c r="E133" s="432"/>
      <c r="F133" s="432"/>
      <c r="G133" s="83"/>
    </row>
    <row r="134" spans="1:16384" ht="22.5" customHeight="1" x14ac:dyDescent="0.4">
      <c r="A134" s="433"/>
      <c r="B134" s="433"/>
      <c r="C134" s="433"/>
      <c r="D134" s="433"/>
      <c r="E134" s="433"/>
      <c r="F134" s="433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4" t="s">
        <v>461</v>
      </c>
      <c r="B139" s="434"/>
      <c r="C139" s="434"/>
      <c r="D139" s="434"/>
      <c r="E139" s="434"/>
      <c r="F139" s="434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4" t="s">
        <v>462</v>
      </c>
      <c r="B166" s="434"/>
      <c r="C166" s="434"/>
      <c r="D166" s="434"/>
      <c r="E166" s="434"/>
      <c r="F166" s="434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4" t="s">
        <v>310</v>
      </c>
      <c r="B177" s="434"/>
      <c r="C177" s="434"/>
      <c r="D177" s="434"/>
      <c r="E177" s="434"/>
      <c r="F177" s="434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6" t="s">
        <v>310</v>
      </c>
      <c r="B236" s="427"/>
      <c r="C236" s="427"/>
      <c r="D236" s="428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9" t="s">
        <v>310</v>
      </c>
      <c r="B291" s="429"/>
      <c r="C291" s="429"/>
      <c r="D291" s="429"/>
      <c r="E291" s="429"/>
      <c r="F291" s="429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8" t="s">
        <v>310</v>
      </c>
      <c r="B358" s="438"/>
      <c r="C358" s="438"/>
      <c r="D358" s="438"/>
      <c r="E358" s="438"/>
      <c r="F358" s="43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7" t="s">
        <v>319</v>
      </c>
      <c r="B416" s="437"/>
      <c r="C416" s="437"/>
      <c r="D416" s="437"/>
      <c r="E416" s="437"/>
      <c r="F416" s="437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7" t="s">
        <v>310</v>
      </c>
      <c r="B464" s="437"/>
      <c r="C464" s="437"/>
      <c r="D464" s="437"/>
      <c r="E464" s="437"/>
      <c r="F464" s="437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1" t="s">
        <v>425</v>
      </c>
      <c r="B478" s="441"/>
      <c r="C478" s="441"/>
      <c r="D478" s="441"/>
      <c r="E478" s="441"/>
      <c r="F478" s="441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2" t="s">
        <v>97</v>
      </c>
      <c r="B530" s="442"/>
      <c r="C530" s="442"/>
      <c r="D530" s="442"/>
      <c r="E530" s="442"/>
      <c r="F530" s="442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9"/>
      <c r="D535" s="439"/>
      <c r="E535" s="439"/>
      <c r="F535" s="440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0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5" t="s">
        <v>383</v>
      </c>
      <c r="B598" s="436"/>
      <c r="C598" s="436"/>
      <c r="D598" s="436"/>
      <c r="E598" s="436"/>
      <c r="F598" s="436"/>
      <c r="G598" s="436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0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0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 t="e">
        <f>D627/(COUNT(B618:C626)*2)</f>
        <v>#DIV/0!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3"/>
      <c r="E1" s="463"/>
      <c r="F1" s="463"/>
      <c r="G1" s="463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4" t="s">
        <v>46</v>
      </c>
      <c r="B6" s="464"/>
      <c r="C6" s="464"/>
      <c r="D6" s="464"/>
      <c r="E6" s="464"/>
      <c r="F6" s="464"/>
      <c r="G6" s="66"/>
    </row>
    <row r="7" spans="1:7" s="2" customFormat="1" ht="21.75" customHeight="1" x14ac:dyDescent="0.45">
      <c r="A7" s="465" t="str">
        <f>'Page de garde'!D18</f>
        <v>Mednine</v>
      </c>
      <c r="B7" s="465"/>
      <c r="C7" s="465"/>
      <c r="D7" s="465"/>
      <c r="E7" s="465"/>
      <c r="F7" s="465"/>
      <c r="G7" s="66"/>
    </row>
    <row r="8" spans="1:7" s="2" customFormat="1" ht="24" x14ac:dyDescent="0.45">
      <c r="A8" s="329" t="s">
        <v>39</v>
      </c>
      <c r="B8" s="466" t="str">
        <f>'A1 Exploitation'!B9:F9</f>
        <v>Mr yassine ELLOUMI</v>
      </c>
      <c r="C8" s="466"/>
      <c r="D8" s="466"/>
      <c r="E8" s="466"/>
      <c r="F8" s="466"/>
      <c r="G8" s="66"/>
    </row>
    <row r="9" spans="1:7" s="2" customFormat="1" ht="24" x14ac:dyDescent="0.45">
      <c r="A9" s="330" t="s">
        <v>41</v>
      </c>
      <c r="B9" s="467" t="str">
        <f>'A1 Exploitation'!B10:F10</f>
        <v>Mr Lazhar Responsable réception</v>
      </c>
      <c r="C9" s="467"/>
      <c r="D9" s="467"/>
      <c r="E9" s="467"/>
      <c r="F9" s="467"/>
      <c r="G9" s="66"/>
    </row>
    <row r="10" spans="1:7" s="2" customFormat="1" ht="24" x14ac:dyDescent="0.45">
      <c r="A10" s="329" t="s">
        <v>40</v>
      </c>
      <c r="B10" s="462">
        <f>'A1 Exploitation'!B11:F11</f>
        <v>43634</v>
      </c>
      <c r="C10" s="462"/>
      <c r="D10" s="462"/>
      <c r="E10" s="462"/>
      <c r="F10" s="462"/>
      <c r="G10" s="66"/>
    </row>
    <row r="11" spans="1:7" s="2" customFormat="1" ht="24" x14ac:dyDescent="0.45">
      <c r="A11" s="329" t="s">
        <v>250</v>
      </c>
      <c r="B11" s="459" t="e">
        <f>D199</f>
        <v>#DIV/0!</v>
      </c>
      <c r="C11" s="459"/>
      <c r="D11" s="459"/>
      <c r="E11" s="459"/>
      <c r="F11" s="459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60" t="s">
        <v>28</v>
      </c>
      <c r="B13" s="461" t="s">
        <v>29</v>
      </c>
      <c r="C13" s="461"/>
      <c r="D13" s="461" t="s">
        <v>42</v>
      </c>
      <c r="E13" s="461" t="s">
        <v>160</v>
      </c>
      <c r="F13" s="461" t="s">
        <v>161</v>
      </c>
    </row>
    <row r="14" spans="1:7" s="2" customFormat="1" ht="12.75" customHeight="1" x14ac:dyDescent="0.3">
      <c r="A14" s="460"/>
      <c r="B14" s="336" t="s">
        <v>32</v>
      </c>
      <c r="C14" s="336" t="s">
        <v>31</v>
      </c>
      <c r="D14" s="461"/>
      <c r="E14" s="461"/>
      <c r="F14" s="461"/>
      <c r="G14" s="65"/>
    </row>
    <row r="15" spans="1:7" x14ac:dyDescent="0.3">
      <c r="A15" s="450"/>
      <c r="B15" s="451"/>
      <c r="C15" s="451"/>
      <c r="D15" s="451"/>
      <c r="E15" s="451"/>
      <c r="F15" s="451"/>
    </row>
    <row r="16" spans="1:7" ht="19.5" x14ac:dyDescent="0.4">
      <c r="A16" s="454" t="s">
        <v>0</v>
      </c>
      <c r="B16" s="455"/>
      <c r="C16" s="455"/>
      <c r="D16" s="455"/>
      <c r="E16" s="455"/>
      <c r="F16" s="455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6" t="s">
        <v>34</v>
      </c>
      <c r="B22" s="452"/>
      <c r="C22" s="453"/>
      <c r="D22" s="334">
        <f>SUM(B17:C21)</f>
        <v>0</v>
      </c>
    </row>
    <row r="23" spans="1:7" x14ac:dyDescent="0.3">
      <c r="A23" s="443" t="s">
        <v>251</v>
      </c>
      <c r="B23" s="444"/>
      <c r="C23" s="445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8" t="s">
        <v>4</v>
      </c>
      <c r="B25" s="449"/>
      <c r="C25" s="449"/>
      <c r="D25" s="449"/>
      <c r="E25" s="449"/>
      <c r="F25" s="449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3" t="s">
        <v>34</v>
      </c>
      <c r="B33" s="444"/>
      <c r="C33" s="445"/>
      <c r="D33" s="331">
        <f>SUM(B26:C32)</f>
        <v>0</v>
      </c>
    </row>
    <row r="34" spans="1:6" x14ac:dyDescent="0.3">
      <c r="A34" s="443" t="s">
        <v>251</v>
      </c>
      <c r="B34" s="444"/>
      <c r="C34" s="445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8" t="s">
        <v>180</v>
      </c>
      <c r="B36" s="449"/>
      <c r="C36" s="449"/>
      <c r="D36" s="449"/>
      <c r="E36" s="449"/>
      <c r="F36" s="449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3" t="s">
        <v>34</v>
      </c>
      <c r="B42" s="444"/>
      <c r="C42" s="445"/>
      <c r="D42" s="331">
        <f>SUM(B37:C41)</f>
        <v>0</v>
      </c>
    </row>
    <row r="43" spans="1:6" x14ac:dyDescent="0.3">
      <c r="A43" s="443" t="s">
        <v>251</v>
      </c>
      <c r="B43" s="444"/>
      <c r="C43" s="445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7" t="s">
        <v>19</v>
      </c>
      <c r="B45" s="458"/>
      <c r="C45" s="458"/>
      <c r="D45" s="458"/>
      <c r="E45" s="458"/>
      <c r="F45" s="458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3" t="s">
        <v>34</v>
      </c>
      <c r="B52" s="444"/>
      <c r="C52" s="445"/>
      <c r="D52" s="331">
        <f>SUM(B46:C51)</f>
        <v>0</v>
      </c>
    </row>
    <row r="53" spans="1:6" x14ac:dyDescent="0.3">
      <c r="A53" s="443" t="s">
        <v>251</v>
      </c>
      <c r="B53" s="444"/>
      <c r="C53" s="445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8" t="s">
        <v>8</v>
      </c>
      <c r="B55" s="449"/>
      <c r="C55" s="449"/>
      <c r="D55" s="449"/>
      <c r="E55" s="449"/>
      <c r="F55" s="449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3" t="s">
        <v>34</v>
      </c>
      <c r="B63" s="444"/>
      <c r="C63" s="445"/>
      <c r="D63" s="331">
        <f>SUM(B56:C62)</f>
        <v>0</v>
      </c>
    </row>
    <row r="64" spans="1:6" x14ac:dyDescent="0.3">
      <c r="A64" s="443" t="s">
        <v>251</v>
      </c>
      <c r="B64" s="444"/>
      <c r="C64" s="445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8" t="s">
        <v>111</v>
      </c>
      <c r="B66" s="449"/>
      <c r="C66" s="449"/>
      <c r="D66" s="449"/>
      <c r="E66" s="449"/>
      <c r="F66" s="449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3" t="s">
        <v>34</v>
      </c>
      <c r="B84" s="444"/>
      <c r="C84" s="445"/>
      <c r="D84" s="331">
        <f>SUM(B67:C83)</f>
        <v>0</v>
      </c>
    </row>
    <row r="85" spans="1:6" x14ac:dyDescent="0.3">
      <c r="A85" s="443" t="s">
        <v>251</v>
      </c>
      <c r="B85" s="444"/>
      <c r="C85" s="445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8" t="s">
        <v>172</v>
      </c>
      <c r="B87" s="449"/>
      <c r="C87" s="449"/>
      <c r="D87" s="449"/>
      <c r="E87" s="449"/>
      <c r="F87" s="449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3" t="s">
        <v>34</v>
      </c>
      <c r="B102" s="444"/>
      <c r="C102" s="445"/>
      <c r="D102" s="331">
        <f>SUM(B88:C101)</f>
        <v>0</v>
      </c>
    </row>
    <row r="103" spans="1:6" x14ac:dyDescent="0.3">
      <c r="A103" s="443" t="s">
        <v>251</v>
      </c>
      <c r="B103" s="444"/>
      <c r="C103" s="445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8" t="s">
        <v>173</v>
      </c>
      <c r="B106" s="449"/>
      <c r="C106" s="449"/>
      <c r="D106" s="449"/>
      <c r="E106" s="449"/>
      <c r="F106" s="449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3" t="s">
        <v>34</v>
      </c>
      <c r="B118" s="444"/>
      <c r="C118" s="445"/>
      <c r="D118" s="331">
        <f>SUM(B107:C117)</f>
        <v>0</v>
      </c>
    </row>
    <row r="119" spans="1:6" x14ac:dyDescent="0.3">
      <c r="A119" s="443" t="s">
        <v>251</v>
      </c>
      <c r="B119" s="444"/>
      <c r="C119" s="445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8" t="s">
        <v>156</v>
      </c>
      <c r="B121" s="449"/>
      <c r="C121" s="449"/>
      <c r="D121" s="449"/>
      <c r="E121" s="449"/>
      <c r="F121" s="449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3" t="s">
        <v>34</v>
      </c>
      <c r="B133" s="444"/>
      <c r="C133" s="445"/>
      <c r="D133" s="331">
        <f>SUM(B122:C132)</f>
        <v>0</v>
      </c>
    </row>
    <row r="134" spans="1:6" x14ac:dyDescent="0.3">
      <c r="A134" s="443" t="s">
        <v>251</v>
      </c>
      <c r="B134" s="444"/>
      <c r="C134" s="445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8" t="s">
        <v>61</v>
      </c>
      <c r="B136" s="449"/>
      <c r="C136" s="449"/>
      <c r="D136" s="449"/>
      <c r="E136" s="449"/>
      <c r="F136" s="449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3" t="s">
        <v>34</v>
      </c>
      <c r="B149" s="444"/>
      <c r="C149" s="445"/>
      <c r="D149" s="331">
        <f>SUM(B137:C148)</f>
        <v>0</v>
      </c>
    </row>
    <row r="150" spans="1:6" x14ac:dyDescent="0.3">
      <c r="A150" s="443" t="s">
        <v>251</v>
      </c>
      <c r="B150" s="444"/>
      <c r="C150" s="445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8" t="s">
        <v>178</v>
      </c>
      <c r="B152" s="449"/>
      <c r="C152" s="449"/>
      <c r="D152" s="449"/>
      <c r="E152" s="449"/>
      <c r="F152" s="449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3" t="s">
        <v>34</v>
      </c>
      <c r="B161" s="452"/>
      <c r="C161" s="453"/>
      <c r="D161" s="334">
        <f>SUM(B153:C160)</f>
        <v>0</v>
      </c>
    </row>
    <row r="162" spans="1:6" x14ac:dyDescent="0.3">
      <c r="A162" s="443" t="s">
        <v>251</v>
      </c>
      <c r="B162" s="444"/>
      <c r="C162" s="445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8" t="s">
        <v>64</v>
      </c>
      <c r="B164" s="449"/>
      <c r="C164" s="449"/>
      <c r="D164" s="449"/>
      <c r="E164" s="449"/>
      <c r="F164" s="449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3" t="s">
        <v>34</v>
      </c>
      <c r="B169" s="444"/>
      <c r="C169" s="445"/>
      <c r="D169" s="331">
        <f>SUM(B165:C168)</f>
        <v>0</v>
      </c>
    </row>
    <row r="170" spans="1:6" x14ac:dyDescent="0.3">
      <c r="A170" s="443" t="s">
        <v>251</v>
      </c>
      <c r="B170" s="444"/>
      <c r="C170" s="445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6" t="s">
        <v>15</v>
      </c>
      <c r="B172" s="447"/>
      <c r="C172" s="447"/>
      <c r="D172" s="447"/>
      <c r="E172" s="447"/>
      <c r="F172" s="447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3" t="s">
        <v>34</v>
      </c>
      <c r="B177" s="444"/>
      <c r="C177" s="445"/>
      <c r="D177" s="331">
        <f>SUM(B173:C176)</f>
        <v>0</v>
      </c>
    </row>
    <row r="178" spans="1:7" x14ac:dyDescent="0.3">
      <c r="A178" s="443" t="s">
        <v>251</v>
      </c>
      <c r="B178" s="444"/>
      <c r="C178" s="445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8" t="s">
        <v>65</v>
      </c>
      <c r="B180" s="449"/>
      <c r="C180" s="449"/>
      <c r="D180" s="449"/>
      <c r="E180" s="449"/>
      <c r="F180" s="449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3" t="s">
        <v>34</v>
      </c>
      <c r="B186" s="444"/>
      <c r="C186" s="445"/>
      <c r="D186" s="331">
        <f>SUM(B181:C185)</f>
        <v>0</v>
      </c>
    </row>
    <row r="187" spans="1:7" x14ac:dyDescent="0.3">
      <c r="A187" s="443" t="s">
        <v>251</v>
      </c>
      <c r="B187" s="444"/>
      <c r="C187" s="445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8" t="s">
        <v>177</v>
      </c>
      <c r="B189" s="449"/>
      <c r="C189" s="449"/>
      <c r="D189" s="449"/>
      <c r="E189" s="449"/>
      <c r="F189" s="449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3" t="s">
        <v>34</v>
      </c>
      <c r="B194" s="444"/>
      <c r="C194" s="445"/>
      <c r="D194" s="335">
        <f>SUM(B190:C193)</f>
        <v>0</v>
      </c>
    </row>
    <row r="195" spans="1:6" x14ac:dyDescent="0.3">
      <c r="A195" s="443" t="s">
        <v>251</v>
      </c>
      <c r="B195" s="444"/>
      <c r="C195" s="445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2019-12-18T20:21:17Z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