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ednine\2018\décembre\"/>
    </mc:Choice>
  </mc:AlternateContent>
  <bookViews>
    <workbookView xWindow="0" yWindow="0" windowWidth="20490" windowHeight="71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1" l="1"/>
  <c r="D444" i="33"/>
  <c r="D197" i="32"/>
  <c r="D197" i="25"/>
  <c r="D25" i="36" l="1"/>
  <c r="D26" i="36" s="1"/>
  <c r="C73" i="36"/>
  <c r="F197" i="32" l="1"/>
  <c r="E197" i="32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D197" i="35" s="1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D118" i="35" s="1"/>
  <c r="D119" i="35" s="1"/>
  <c r="C100" i="35"/>
  <c r="C99" i="35"/>
  <c r="C94" i="35"/>
  <c r="C93" i="35"/>
  <c r="C82" i="35"/>
  <c r="C80" i="35"/>
  <c r="C77" i="35"/>
  <c r="C76" i="35"/>
  <c r="D84" i="35" s="1"/>
  <c r="D85" i="35" s="1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D512" i="43" s="1"/>
  <c r="B512" i="43" s="1"/>
  <c r="D513" i="43" s="1"/>
  <c r="D514" i="43" s="1"/>
  <c r="B152" i="29" s="1"/>
  <c r="E512" i="43"/>
  <c r="A506" i="43"/>
  <c r="F498" i="43"/>
  <c r="E498" i="43"/>
  <c r="D498" i="43" s="1"/>
  <c r="B498" i="43" s="1"/>
  <c r="D499" i="43" s="1"/>
  <c r="D500" i="43" s="1"/>
  <c r="C490" i="43"/>
  <c r="D493" i="43" s="1"/>
  <c r="D494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C331" i="43"/>
  <c r="D333" i="43" s="1"/>
  <c r="D334" i="43" s="1"/>
  <c r="A321" i="43"/>
  <c r="F313" i="43"/>
  <c r="E313" i="43"/>
  <c r="C304" i="43"/>
  <c r="C302" i="43"/>
  <c r="C297" i="43"/>
  <c r="C295" i="43"/>
  <c r="C294" i="43"/>
  <c r="C291" i="43"/>
  <c r="C282" i="43"/>
  <c r="C278" i="43"/>
  <c r="D285" i="43" s="1"/>
  <c r="D286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C220" i="43"/>
  <c r="C219" i="43"/>
  <c r="D222" i="43" s="1"/>
  <c r="D223" i="43" s="1"/>
  <c r="A208" i="43"/>
  <c r="F200" i="43"/>
  <c r="E200" i="43"/>
  <c r="D200" i="43"/>
  <c r="C194" i="43"/>
  <c r="C190" i="43"/>
  <c r="C186" i="43"/>
  <c r="C184" i="43"/>
  <c r="C182" i="43"/>
  <c r="C181" i="43"/>
  <c r="D172" i="43"/>
  <c r="C170" i="43"/>
  <c r="A161" i="43"/>
  <c r="F153" i="43"/>
  <c r="E153" i="43"/>
  <c r="D153" i="43" s="1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D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5" i="43"/>
  <c r="D26" i="43" s="1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D161" i="37" s="1"/>
  <c r="D162" i="37" s="1"/>
  <c r="C145" i="37"/>
  <c r="C144" i="37"/>
  <c r="C138" i="37"/>
  <c r="C132" i="37"/>
  <c r="C130" i="37"/>
  <c r="C128" i="37"/>
  <c r="C127" i="37"/>
  <c r="C116" i="37"/>
  <c r="C115" i="37"/>
  <c r="C112" i="37"/>
  <c r="D118" i="37" s="1"/>
  <c r="D119" i="37" s="1"/>
  <c r="C100" i="37"/>
  <c r="C99" i="37"/>
  <c r="C94" i="37"/>
  <c r="C93" i="37"/>
  <c r="D102" i="37" s="1"/>
  <c r="D103" i="37" s="1"/>
  <c r="C82" i="37"/>
  <c r="C80" i="37"/>
  <c r="C77" i="37"/>
  <c r="C76" i="37"/>
  <c r="C75" i="37"/>
  <c r="C61" i="37"/>
  <c r="C60" i="37"/>
  <c r="D63" i="37" s="1"/>
  <c r="D64" i="37" s="1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C438" i="36"/>
  <c r="C432" i="36"/>
  <c r="C431" i="36"/>
  <c r="D440" i="36" s="1"/>
  <c r="C425" i="36"/>
  <c r="C422" i="36"/>
  <c r="C415" i="36"/>
  <c r="C411" i="36"/>
  <c r="C405" i="36"/>
  <c r="C402" i="36"/>
  <c r="D406" i="36" s="1"/>
  <c r="D407" i="36" s="1"/>
  <c r="A394" i="36"/>
  <c r="C381" i="36"/>
  <c r="C378" i="36"/>
  <c r="D387" i="36" s="1"/>
  <c r="C371" i="36"/>
  <c r="C369" i="36"/>
  <c r="C368" i="36"/>
  <c r="D373" i="36" s="1"/>
  <c r="D374" i="36" s="1"/>
  <c r="A361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D222" i="36" s="1"/>
  <c r="D223" i="36" s="1"/>
  <c r="A208" i="36"/>
  <c r="C194" i="36"/>
  <c r="C190" i="36"/>
  <c r="C186" i="36"/>
  <c r="C184" i="36"/>
  <c r="C182" i="36"/>
  <c r="C181" i="36"/>
  <c r="D201" i="36" s="1"/>
  <c r="D202" i="36" s="1"/>
  <c r="C170" i="36"/>
  <c r="D172" i="36" s="1"/>
  <c r="A161" i="36"/>
  <c r="C147" i="36"/>
  <c r="C145" i="36"/>
  <c r="C143" i="36"/>
  <c r="D154" i="36" s="1"/>
  <c r="C138" i="36"/>
  <c r="C134" i="36"/>
  <c r="C132" i="36"/>
  <c r="C131" i="36"/>
  <c r="C129" i="36"/>
  <c r="C125" i="36"/>
  <c r="C115" i="36"/>
  <c r="D117" i="36" s="1"/>
  <c r="D118" i="36" s="1"/>
  <c r="A106" i="36"/>
  <c r="C91" i="36"/>
  <c r="D100" i="36" s="1"/>
  <c r="D101" i="36" s="1"/>
  <c r="C89" i="36"/>
  <c r="C82" i="36"/>
  <c r="C79" i="36"/>
  <c r="C74" i="36"/>
  <c r="C72" i="36"/>
  <c r="C69" i="36"/>
  <c r="D84" i="36" s="1"/>
  <c r="C68" i="36"/>
  <c r="C65" i="36"/>
  <c r="C59" i="36"/>
  <c r="D61" i="36" s="1"/>
  <c r="D62" i="36" s="1"/>
  <c r="A49" i="36"/>
  <c r="C35" i="36"/>
  <c r="C34" i="36"/>
  <c r="D42" i="36" s="1"/>
  <c r="D43" i="36" s="1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43" i="43" l="1"/>
  <c r="B543" i="43" s="1"/>
  <c r="D544" i="43" s="1"/>
  <c r="D532" i="43"/>
  <c r="B532" i="43" s="1"/>
  <c r="D533" i="43" s="1"/>
  <c r="D534" i="43" s="1"/>
  <c r="B162" i="29" s="1"/>
  <c r="D439" i="43"/>
  <c r="B439" i="43" s="1"/>
  <c r="D386" i="43"/>
  <c r="B386" i="43" s="1"/>
  <c r="D387" i="43" s="1"/>
  <c r="D149" i="35"/>
  <c r="D150" i="35" s="1"/>
  <c r="D133" i="35"/>
  <c r="D134" i="35" s="1"/>
  <c r="D102" i="35"/>
  <c r="D103" i="35" s="1"/>
  <c r="D63" i="35"/>
  <c r="D64" i="35" s="1"/>
  <c r="D502" i="43"/>
  <c r="D503" i="43" s="1"/>
  <c r="B143" i="29" s="1"/>
  <c r="D406" i="43"/>
  <c r="D407" i="43" s="1"/>
  <c r="D244" i="43"/>
  <c r="D245" i="43" s="1"/>
  <c r="D201" i="43"/>
  <c r="D202" i="43" s="1"/>
  <c r="D154" i="43"/>
  <c r="D155" i="43" s="1"/>
  <c r="D139" i="43"/>
  <c r="D140" i="43" s="1"/>
  <c r="D533" i="36"/>
  <c r="D534" i="36" s="1"/>
  <c r="B161" i="29" s="1"/>
  <c r="D477" i="36"/>
  <c r="D478" i="36" s="1"/>
  <c r="D390" i="36"/>
  <c r="D391" i="36" s="1"/>
  <c r="B115" i="29" s="1"/>
  <c r="D354" i="36"/>
  <c r="D355" i="36" s="1"/>
  <c r="D149" i="37"/>
  <c r="D150" i="37" s="1"/>
  <c r="D133" i="37"/>
  <c r="D134" i="37" s="1"/>
  <c r="D314" i="36"/>
  <c r="D317" i="36" s="1"/>
  <c r="D318" i="36" s="1"/>
  <c r="B97" i="29" s="1"/>
  <c r="D426" i="36"/>
  <c r="D427" i="36" s="1"/>
  <c r="D45" i="31"/>
  <c r="D46" i="31" s="1"/>
  <c r="B55" i="29" s="1"/>
  <c r="D43" i="31"/>
  <c r="D102" i="36"/>
  <c r="D103" i="36" s="1"/>
  <c r="B61" i="29" s="1"/>
  <c r="D85" i="36"/>
  <c r="D441" i="36"/>
  <c r="D195" i="35"/>
  <c r="D155" i="36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262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204" i="36"/>
  <c r="D205" i="36" s="1"/>
  <c r="B79" i="29" s="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222" i="33"/>
  <c r="D223" i="33" s="1"/>
  <c r="D314" i="33"/>
  <c r="D354" i="33"/>
  <c r="D118" i="25"/>
  <c r="D119" i="25" s="1"/>
  <c r="D477" i="31"/>
  <c r="D547" i="43" l="1"/>
  <c r="B44" i="29" s="1"/>
  <c r="D157" i="43"/>
  <c r="D158" i="43" s="1"/>
  <c r="B71" i="29" s="1"/>
  <c r="D480" i="36"/>
  <c r="D481" i="36" s="1"/>
  <c r="B133" i="29" s="1"/>
  <c r="D357" i="36"/>
  <c r="D358" i="36" s="1"/>
  <c r="B106" i="29" s="1"/>
  <c r="D315" i="36"/>
  <c r="D443" i="36"/>
  <c r="D444" i="36" s="1"/>
  <c r="B124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B127" i="29" s="1"/>
  <c r="D441" i="31"/>
  <c r="D480" i="31"/>
  <c r="D481" i="31" s="1"/>
  <c r="B136" i="29" s="1"/>
  <c r="D478" i="31"/>
  <c r="D441" i="43"/>
  <c r="D443" i="43"/>
  <c r="D390" i="31"/>
  <c r="D391" i="31" s="1"/>
  <c r="B118" i="29" s="1"/>
  <c r="D388" i="31"/>
  <c r="D443" i="33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D444" i="43" l="1"/>
  <c r="B125" i="29" s="1"/>
  <c r="B11" i="25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<sst xmlns="http://schemas.openxmlformats.org/spreadsheetml/2006/main" count="3937" uniqueCount="487">
  <si>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</si>
  <si>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</si>
  <si>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</si>
  <si>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</si>
  <si>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</si>
  <si>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</si>
  <si>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</si>
  <si>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</si>
  <si>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</si>
  <si>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</si>
  <si>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</si>
  <si>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</si>
  <si>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</si>
  <si>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</si>
  <si>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</si>
  <si>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</si>
  <si>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</si>
  <si>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</si>
  <si>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</si>
  <si>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</si>
  <si>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</si>
  <si>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</si>
  <si>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</si>
  <si>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</si>
  <si>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</si>
  <si>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</si>
  <si>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</si>
  <si>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</si>
  <si>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</si>
  <si>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</si>
  <si>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</si>
  <si>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</si>
  <si>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</si>
  <si>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</si>
  <si>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</si>
  <si>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</si>
  <si>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</si>
  <si>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</si>
  <si>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</si>
  <si>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</si>
  <si>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</si>
  <si>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</si>
  <si>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</si>
  <si>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</si>
  <si>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</si>
  <si>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</si>
  <si>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</si>
  <si>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</si>
  <si>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</si>
  <si>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</si>
  <si>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</si>
  <si>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</si>
  <si>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</si>
  <si>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</si>
  <si>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</si>
  <si>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</si>
  <si>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</si>
  <si>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</si>
  <si>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</si>
  <si>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</si>
  <si>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</si>
  <si>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</si>
  <si>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</si>
  <si>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</si>
  <si>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</si>
  <si>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</si>
  <si>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</si>
  <si>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</si>
  <si>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</si>
  <si>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</si>
  <si>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</si>
  <si>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</si>
  <si>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</si>
  <si>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</si>
  <si>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</si>
  <si>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</si>
  <si>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</si>
  <si>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</si>
  <si>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</si>
  <si>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</si>
  <si>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</si>
  <si>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</si>
  <si>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</si>
  <si>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</si>
  <si>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</si>
  <si>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</si>
  <si>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</si>
  <si>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</si>
  <si>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</si>
  <si>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</si>
  <si>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</si>
  <si>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</si>
  <si>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</si>
  <si>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</si>
  <si>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</si>
  <si>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</si>
  <si>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</si>
  <si>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</si>
  <si>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</si>
  <si>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</si>
  <si>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</si>
  <si>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</si>
  <si>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</si>
  <si>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</si>
  <si>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</si>
  <si>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</si>
  <si>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</si>
  <si>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</si>
  <si>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</si>
  <si>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</si>
  <si>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</si>
  <si>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</si>
  <si>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</si>
  <si>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</si>
  <si>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</si>
  <si>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</si>
  <si>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</si>
  <si>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</si>
  <si>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</si>
  <si>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</si>
  <si>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</si>
  <si>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</si>
  <si>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</si>
  <si>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</si>
  <si>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</si>
  <si>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</si>
  <si>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</si>
  <si>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</si>
  <si>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</si>
  <si>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</si>
  <si>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</si>
  <si>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</si>
  <si>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</si>
  <si>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</si>
  <si>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</si>
  <si>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</si>
  <si>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</si>
  <si>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</si>
  <si>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</si>
  <si>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</si>
  <si>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</si>
  <si>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</si>
  <si>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</si>
  <si>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</si>
  <si>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</si>
  <si>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</si>
  <si>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</si>
  <si>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</si>
  <si>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</si>
  <si>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</si>
  <si>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</si>
  <si>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</si>
  <si>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</si>
  <si>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</si>
  <si>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</si>
  <si>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</si>
  <si>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</si>
  <si>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</si>
  <si>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</si>
  <si>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</si>
  <si>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</si>
  <si>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</si>
  <si>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</si>
  <si>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</si>
  <si>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</si>
  <si>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</si>
  <si>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</si>
  <si>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</si>
  <si>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</si>
  <si>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</si>
  <si>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</si>
  <si>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</si>
  <si>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</si>
  <si>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</si>
  <si>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</si>
  <si>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</si>
  <si>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</si>
  <si>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</si>
  <si>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</si>
  <si>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</si>
  <si>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</si>
  <si>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</si>
  <si>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</si>
  <si>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</si>
  <si>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</si>
  <si>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</si>
  <si>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</si>
  <si>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</si>
  <si>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</si>
  <si>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</si>
  <si>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</si>
  <si>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</si>
  <si>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</si>
  <si>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</si>
  <si>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</si>
  <si>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</si>
  <si>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</si>
  <si>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</si>
  <si>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</si>
  <si>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</si>
  <si>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</si>
  <si>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</si>
  <si>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</si>
  <si>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</si>
  <si>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</si>
  <si>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</si>
  <si>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</si>
  <si>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</si>
  <si>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</si>
  <si>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</si>
  <si>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</si>
  <si>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</si>
  <si>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</si>
  <si>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</si>
  <si>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</si>
  <si>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</si>
  <si>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</si>
  <si>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</si>
  <si>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</si>
  <si>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</si>
  <si>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</si>
  <si>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</si>
  <si>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</si>
  <si>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</si>
  <si>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</si>
  <si>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</si>
  <si>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</si>
  <si>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</si>
  <si>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</si>
  <si>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</si>
  <si>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</si>
  <si>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</si>
  <si>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</si>
  <si>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</si>
  <si>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</si>
  <si>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</si>
  <si>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</si>
  <si>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</si>
  <si>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</si>
  <si>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</si>
  <si>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</si>
  <si>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</si>
  <si>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</si>
  <si>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</si>
  <si>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</si>
  <si>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</si>
  <si>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</si>
  <si>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</si>
  <si>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</si>
  <si>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</si>
  <si>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</si>
  <si>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</si>
  <si>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</si>
  <si>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</si>
  <si>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</si>
  <si>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</si>
  <si>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</si>
  <si>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</si>
  <si>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</si>
  <si>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</si>
  <si>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</si>
  <si>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</si>
  <si>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</si>
  <si>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</si>
  <si>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</si>
  <si>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</si>
  <si>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</si>
  <si>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</si>
  <si>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</si>
  <si>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</si>
  <si>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</si>
  <si>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</si>
  <si>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</si>
  <si>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</si>
  <si>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</si>
  <si>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</si>
  <si>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</si>
  <si>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</si>
  <si>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</si>
  <si>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</si>
  <si>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</si>
  <si>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</si>
  <si>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</si>
  <si>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</si>
  <si>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</si>
  <si>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</si>
  <si>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</si>
  <si>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</si>
  <si>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</si>
  <si>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</si>
  <si>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</si>
  <si>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</si>
  <si>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</si>
  <si>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</si>
  <si>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</si>
  <si>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</si>
  <si>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</si>
  <si>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</si>
  <si>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</si>
  <si>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</si>
  <si>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</si>
  <si>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</si>
  <si>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</si>
  <si>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</si>
  <si>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</si>
  <si>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</si>
  <si>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</si>
  <si>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</si>
  <si>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</si>
  <si>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</si>
  <si>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</si>
  <si>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</si>
  <si>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</si>
  <si>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</si>
  <si>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</si>
  <si>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</si>
  <si>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</si>
  <si>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</si>
  <si>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</si>
  <si>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</si>
  <si>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</si>
  <si>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</si>
  <si>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</si>
  <si>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</si>
  <si>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</si>
  <si>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</si>
  <si>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</si>
  <si>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</si>
  <si>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</si>
  <si>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</si>
  <si>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</si>
  <si>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</si>
  <si>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</si>
  <si>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</si>
  <si>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</si>
  <si>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</si>
  <si>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</si>
  <si>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</si>
  <si>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</si>
  <si>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</si>
  <si>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</si>
  <si>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</si>
  <si>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</si>
  <si>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</si>
  <si>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</si>
  <si>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</si>
  <si>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</si>
  <si>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</si>
  <si>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</si>
  <si>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</si>
  <si>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</si>
  <si>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</si>
  <si>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</si>
  <si>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</si>
  <si>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</si>
  <si>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</si>
  <si>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</si>
  <si>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</si>
  <si>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</si>
  <si>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</si>
  <si>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</si>
  <si>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</si>
  <si>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</si>
  <si>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</si>
  <si>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</si>
  <si>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</si>
  <si>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</si>
  <si>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</si>
  <si>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</si>
  <si>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</si>
  <si>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</si>
  <si>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</si>
  <si>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</si>
  <si>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</si>
  <si>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</si>
  <si>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</si>
  <si>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</si>
  <si>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</si>
  <si>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</si>
  <si>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</si>
  <si>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</si>
  <si>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</si>
  <si>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</si>
  <si>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</si>
  <si>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</si>
  <si>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</si>
  <si>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</si>
  <si>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</si>
  <si>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</si>
  <si>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</si>
  <si>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</si>
  <si>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</si>
  <si>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</si>
  <si>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</si>
  <si>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</si>
  <si>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</si>
  <si>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</si>
  <si>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</si>
  <si>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</si>
  <si>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</si>
  <si>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</si>
  <si>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</si>
  <si>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</si>
  <si>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</si>
  <si>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</si>
  <si>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</si>
  <si>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</si>
  <si>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</si>
  <si>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MEDNINE</t>
  </si>
  <si>
    <t>M Dhia MECHLAOUI, Dr Mejed HENI et M Souheil DRAOUI</t>
  </si>
  <si>
    <t>Directeur magasin</t>
  </si>
  <si>
    <t>Présence de 5 boudins de salami de dinde mharhar dont la DLC était le jour de l'audit.</t>
  </si>
  <si>
    <t>Ranforcer le rangement des produits exposés.</t>
  </si>
  <si>
    <t>Renforcer la gestion du FEFO au niveau du meuble des glaces.</t>
  </si>
  <si>
    <t>La température à cœur du meuble 4 (surgelés) pour le 08/07/18 n'a pas était enregistrée.</t>
  </si>
  <si>
    <t>La FEFO n'était pas respectée pour un lot de mayonnaise exposé.</t>
  </si>
  <si>
    <t>Les étagères de tous le rayon étaient poussiéreuses.
Renforcer le nettoyage au niveau des rayons de sucre et farine</t>
  </si>
  <si>
    <t>La date d’expiration pour une bouteille de « sirop chocolat » était illisible.</t>
  </si>
  <si>
    <t>Absence de badge</t>
  </si>
  <si>
    <t>Utilisation d'une seule chambre froide, tous les produits y sont stockés</t>
  </si>
  <si>
    <t>Les pêches manquaient de fraîcheur. Certaines concombres étaient moisis</t>
  </si>
  <si>
    <t>Renfocer le triage.</t>
  </si>
  <si>
    <t>Les oranges exposés manquaient de fraîcheur</t>
  </si>
  <si>
    <t>Dépassement de DLUO pour 5 paquets de dattes</t>
  </si>
  <si>
    <t>Renforcer le contrôle quotidien</t>
  </si>
  <si>
    <t>Absence de badges</t>
  </si>
  <si>
    <t>Les enregistrements sont conservés seulment 1 mois au lieu de 6.</t>
  </si>
  <si>
    <t>Respecter le planning des contrôles et des enregistrements.</t>
  </si>
  <si>
    <t>Les enregistrements sont conservés seulement 1 mois au lieu de 6.
Seule une chambre froide est en service. Les températures à cœur ne sont pas enregistrées et les vérifications mensuelles non réalisées</t>
  </si>
  <si>
    <t>Remplacer le bol de remplissage en verre par un autre en plastique.</t>
  </si>
  <si>
    <t xml:space="preserve">Renforcer les contrôles </t>
  </si>
  <si>
    <t>Présence de deux pôts de glace "boules d'or" d'ont les DF,DLC, et N°Lot étaient absents.</t>
  </si>
  <si>
    <t>Stockage de produits en cartons dans la chambre froide</t>
  </si>
  <si>
    <t>Conservation 1 mois au lieu de 6</t>
  </si>
  <si>
    <t>Les températures à cœur et les vérifications ne sont pas enregistrées.
Conservation 1 mois au lieu de 6.</t>
  </si>
  <si>
    <t>Respecter les consignes du référentiel.</t>
  </si>
  <si>
    <t>Analyses en cours</t>
  </si>
  <si>
    <t>M Souheil DRAOUI</t>
  </si>
  <si>
    <t>Meuble froid d'exposition.</t>
  </si>
  <si>
    <t>Les certificats de salubrités étaient conservés seulement au niveau de la réception.</t>
  </si>
  <si>
    <t>Veuillez conserver les certificats de salubrités au niveau du rayon sur 2 ans.</t>
  </si>
  <si>
    <t>Absence du savon liquide au niveau du poste lave mains.</t>
  </si>
  <si>
    <t>L'employé assure la vente au niveau de plusieurs rayons (boucherie, poissonnerie, FLEG).</t>
  </si>
  <si>
    <t>Absence de thermomètre à sonde. Utilisation du thermomètre de la réception.</t>
  </si>
  <si>
    <t>Fournir un thermomètre pour chaque rayon.</t>
  </si>
  <si>
    <t>Veuillez renforcer le suivi et l'enregistrement de la traçabilité.</t>
  </si>
  <si>
    <t>L'autocontrôle du nettoyage n'était pas réalisé le 15 et 16 décembre 2018.</t>
  </si>
  <si>
    <t>Le suivi et l'enregistrement des températures n'était pas réalisé le 16 et 17 décembre 2018.</t>
  </si>
  <si>
    <t>Armoire froide.</t>
  </si>
  <si>
    <t>Renforcer le glaçage des produits au niveau de l'armoire froide de stockage.</t>
  </si>
  <si>
    <t>Absence de l'autocontrôle du nettoyage.</t>
  </si>
  <si>
    <t>Assurer le suivi et l'enregistrement des autocontrôles du nettoyage.</t>
  </si>
  <si>
    <t>Absence du suivi et de l'enregistrement des températures de la chaine du froid pour le stockage.</t>
  </si>
  <si>
    <t>Assurer le suivi et l'enregistrement des températures de la chaine du froid.</t>
  </si>
  <si>
    <t>Le suivi et l'enregistrement de la température à cœur au niveau de la CF n'était pas réalisé pour le mois de décembre.
Absence du thermomètre à sonde. Utilisation du thermomètre de la réception.</t>
  </si>
  <si>
    <t>Renforcer la gestion du FEFO.</t>
  </si>
  <si>
    <t>L'autocontrôle du nettoyage n'était pas réalisé depuis le 09/12/18.</t>
  </si>
  <si>
    <t>Absence du thermomètre à sonde. Utilisation du thermomètre de la réception.</t>
  </si>
  <si>
    <t>Présence d'un yaourt à boire "dunup" dont la DLC était dépassée depuis le 13/12/18.</t>
  </si>
  <si>
    <t>Présence de 7 yaourts "Danette" dont la DLC était le jour de l'audit (17/12/18).</t>
  </si>
  <si>
    <t>Renforcer le contrôle des DLC des produits.</t>
  </si>
  <si>
    <t>Le suivi et l'enregistrement des températures à cœur n'étaient pas réalisés pour les mois de novembre et décembre.</t>
  </si>
  <si>
    <t>Absence de papier essuie mains au niveau des sanitaires hommes et femmes.</t>
  </si>
  <si>
    <t>Analyses en cours.</t>
  </si>
  <si>
    <t>Les sacs de poubelles étaient maintenues par terre à côté de la porte de réception.</t>
  </si>
  <si>
    <t>Le taux d'hygromètrie était de 38% &lt; 65%, correct.</t>
  </si>
  <si>
    <t>Meuble d'exposition.</t>
  </si>
  <si>
    <t>Meuble d'exposition:
T affichée: 2,6°C
T mesurée: 8,3°C</t>
  </si>
  <si>
    <t>La température de surface mesurée sur les produits stockés dans le meuble d'exposition était de 11°C.</t>
  </si>
  <si>
    <t>La température des produits exposés était élevé 8,3°C.</t>
  </si>
  <si>
    <t>Il s'agit d'une armoire froide.</t>
  </si>
  <si>
    <t>Absence de distributeur papier au niveau des sanitaires hommes et femmes.</t>
  </si>
  <si>
    <t xml:space="preserve">Certains portes appâts n'étaient pas fixés au sol. </t>
  </si>
  <si>
    <t>Certaines feuilles de réception (les jours où il n'y a pas de réception) étaient absents.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</si>
  <si>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</si>
  <si>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</si>
  <si>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</si>
  <si>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 xml:space="preserve">Certaines feuilles de traçabilité étaient absentes (exemple: Le 01, 02, 03, 10 décembre 2018).
Le produit "pilon de poulet" réceptionné le 15/12/18 et non enregistré.
Le produit escalope de dinde N°Lot 34918 mis en rayon et non enregistré sur la feuille de réception.
Le produit abat de poulet trad réceptionné le 11/12/18 (quantité: 1,014kg) et enregistré entre vente et exposition (1,700kg).
</t>
  </si>
  <si>
    <t>Renforcer le nettoyage des linéaires de farines, sucre, thé, et café.</t>
  </si>
  <si>
    <t>Taux de réalisation du plan d'action précédent</t>
  </si>
  <si>
    <t>Veuillez installer les distributeurs papier.</t>
  </si>
  <si>
    <t>Utilisation d'un nettoyant (autre que les produits fournis par carrefour) rempli dans une bouteille non identifiée.</t>
  </si>
  <si>
    <t>La pelle de glace était maintenue sur la table de travail au niveau de l'exposition.
Utilisation d'une machine à glaçon.</t>
  </si>
  <si>
    <t>Le sol était fissuré au niveau de la réserve.</t>
  </si>
  <si>
    <t>Présence d'une boite de conserve de tomate dont les DF, DLC et N°Lot étaient absents.
Présence d'un sachet de chapelure dont la DLC était illisible.</t>
  </si>
  <si>
    <t>Présence de cadavres de mouches dans les meubles froids d'exposition des produits surgelés.</t>
  </si>
  <si>
    <t>Présence de nourriture dans un casier au niveau des vestiaires femmes.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</si>
</sst>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  <font>
      <b/>
      <sz val="11"/>
      <color theme="1"/>
      <name val="Calibri Light"/>
      <family val="2"/>
      <scheme val="maj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8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9" fillId="0" borderId="1" xfId="0" applyFont="1" applyFill="1" applyBorder="1" applyAlignment="1" applyProtection="1">
      <alignment vertical="top" wrapText="1"/>
      <protection locked="0"/>
    </xf>
    <xf numFmtId="0" fontId="45" fillId="0" borderId="1" xfId="0" applyFont="1" applyFill="1" applyBorder="1" applyAlignment="1" applyProtection="1">
      <alignment wrapText="1"/>
      <protection locked="0"/>
    </xf>
    <xf numFmtId="0" fontId="14" fillId="2" borderId="1" xfId="0" applyFont="1" applyFill="1" applyBorder="1" applyAlignment="1" applyProtection="1">
      <alignment wrapText="1"/>
      <protection locked="0"/>
    </xf>
    <xf numFmtId="0" fontId="5" fillId="0" borderId="1" xfId="0" applyFont="1" applyBorder="1" applyAlignment="1" applyProtection="1"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098567792"/>
        <c:axId val="1098569968"/>
      </c:barChart>
      <c:catAx>
        <c:axId val="109856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098569968"/>
        <c:crosses val="autoZero"/>
        <c:auto val="1"/>
        <c:lblAlgn val="ctr"/>
        <c:lblOffset val="100"/>
        <c:noMultiLvlLbl val="0"/>
      </c:catAx>
      <c:valAx>
        <c:axId val="1098569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09856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0.86111111111111116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5616"/>
        <c:axId val="1297870720"/>
      </c:barChart>
      <c:catAx>
        <c:axId val="129787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70720"/>
        <c:crosses val="autoZero"/>
        <c:auto val="1"/>
        <c:lblAlgn val="ctr"/>
        <c:lblOffset val="100"/>
        <c:noMultiLvlLbl val="0"/>
      </c:catAx>
      <c:valAx>
        <c:axId val="1297870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1264"/>
        <c:axId val="1297875072"/>
      </c:barChart>
      <c:catAx>
        <c:axId val="1297871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75072"/>
        <c:crosses val="autoZero"/>
        <c:auto val="1"/>
        <c:lblAlgn val="ctr"/>
        <c:lblOffset val="100"/>
        <c:noMultiLvlLbl val="0"/>
      </c:catAx>
      <c:valAx>
        <c:axId val="1297875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1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6704"/>
        <c:axId val="1297868000"/>
      </c:barChart>
      <c:catAx>
        <c:axId val="129787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68000"/>
        <c:crosses val="autoZero"/>
        <c:auto val="1"/>
        <c:lblAlgn val="ctr"/>
        <c:lblOffset val="100"/>
        <c:noMultiLvlLbl val="0"/>
      </c:catAx>
      <c:valAx>
        <c:axId val="1297868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6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0.8571428571428571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3440"/>
        <c:axId val="1297877792"/>
      </c:barChart>
      <c:catAx>
        <c:axId val="129787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77792"/>
        <c:crosses val="autoZero"/>
        <c:auto val="1"/>
        <c:lblAlgn val="ctr"/>
        <c:lblOffset val="100"/>
        <c:noMultiLvlLbl val="0"/>
      </c:catAx>
      <c:valAx>
        <c:axId val="1297877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8336"/>
        <c:axId val="1297872352"/>
      </c:barChart>
      <c:catAx>
        <c:axId val="129787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72352"/>
        <c:crosses val="autoZero"/>
        <c:auto val="1"/>
        <c:lblAlgn val="ctr"/>
        <c:lblOffset val="100"/>
        <c:noMultiLvlLbl val="0"/>
      </c:catAx>
      <c:valAx>
        <c:axId val="1297872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8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1</c:v>
                </c:pt>
                <c:pt idx="1">
                  <c:v>0.89230769230769236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79424"/>
        <c:axId val="1297868544"/>
      </c:barChart>
      <c:catAx>
        <c:axId val="129787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68544"/>
        <c:crosses val="autoZero"/>
        <c:auto val="1"/>
        <c:lblAlgn val="ctr"/>
        <c:lblOffset val="100"/>
        <c:noMultiLvlLbl val="0"/>
      </c:catAx>
      <c:valAx>
        <c:axId val="1297868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7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0.8080357142857143</c:v>
                </c:pt>
                <c:pt idx="1">
                  <c:v>0.82389937106918243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8340544"/>
        <c:axId val="1298326944"/>
      </c:barChart>
      <c:catAx>
        <c:axId val="129834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26944"/>
        <c:crosses val="autoZero"/>
        <c:auto val="1"/>
        <c:lblAlgn val="ctr"/>
        <c:lblOffset val="100"/>
        <c:noMultiLvlLbl val="0"/>
      </c:catAx>
      <c:valAx>
        <c:axId val="129832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834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0.90401785714285721</c:v>
                </c:pt>
                <c:pt idx="1">
                  <c:v>0.85810353168843734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298327488"/>
        <c:axId val="1298334560"/>
        <c:extLst xmlns:c16r2="http://schemas.microsoft.com/office/drawing/2015/06/chart"/>
      </c:barChart>
      <c:catAx>
        <c:axId val="12983274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34560"/>
        <c:crosses val="autoZero"/>
        <c:auto val="1"/>
        <c:lblAlgn val="ctr"/>
        <c:lblOffset val="100"/>
        <c:noMultiLvlLbl val="0"/>
      </c:catAx>
      <c:valAx>
        <c:axId val="12983345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2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</c:v>
                </c:pt>
                <c:pt idx="1">
                  <c:v>0.87559523809523809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298330208"/>
        <c:axId val="1298328032"/>
        <c:extLst xmlns:c16r2="http://schemas.microsoft.com/office/drawing/2015/06/chart"/>
      </c:barChart>
      <c:catAx>
        <c:axId val="129833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28032"/>
        <c:crosses val="autoZero"/>
        <c:auto val="1"/>
        <c:lblAlgn val="ctr"/>
        <c:lblOffset val="100"/>
        <c:noMultiLvlLbl val="0"/>
      </c:catAx>
      <c:valAx>
        <c:axId val="1298328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8330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44896"/>
        <c:axId val="1296350336"/>
      </c:barChart>
      <c:catAx>
        <c:axId val="1296344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50336"/>
        <c:crosses val="autoZero"/>
        <c:auto val="1"/>
        <c:lblAlgn val="ctr"/>
        <c:lblOffset val="100"/>
        <c:noMultiLvlLbl val="0"/>
      </c:catAx>
      <c:valAx>
        <c:axId val="1296350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4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54144"/>
        <c:axId val="1296350880"/>
      </c:barChart>
      <c:catAx>
        <c:axId val="129635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50880"/>
        <c:crosses val="autoZero"/>
        <c:auto val="1"/>
        <c:lblAlgn val="ctr"/>
        <c:lblOffset val="100"/>
        <c:noMultiLvlLbl val="0"/>
      </c:catAx>
      <c:valAx>
        <c:axId val="129635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54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51424"/>
        <c:axId val="1296354688"/>
      </c:barChart>
      <c:catAx>
        <c:axId val="12963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54688"/>
        <c:crosses val="autoZero"/>
        <c:auto val="1"/>
        <c:lblAlgn val="ctr"/>
        <c:lblOffset val="100"/>
        <c:noMultiLvlLbl val="0"/>
      </c:catAx>
      <c:valAx>
        <c:axId val="1296354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5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0.60869565217391308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42720"/>
        <c:axId val="1296349248"/>
      </c:barChart>
      <c:catAx>
        <c:axId val="129634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49248"/>
        <c:crosses val="autoZero"/>
        <c:auto val="1"/>
        <c:lblAlgn val="ctr"/>
        <c:lblOffset val="100"/>
        <c:noMultiLvlLbl val="0"/>
      </c:catAx>
      <c:valAx>
        <c:axId val="129634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4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49792"/>
        <c:axId val="1296355232"/>
      </c:barChart>
      <c:catAx>
        <c:axId val="1296349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55232"/>
        <c:crosses val="autoZero"/>
        <c:auto val="1"/>
        <c:lblAlgn val="ctr"/>
        <c:lblOffset val="100"/>
        <c:noMultiLvlLbl val="0"/>
      </c:catAx>
      <c:valAx>
        <c:axId val="1296355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49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0.45454545454545453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43264"/>
        <c:axId val="1296353056"/>
      </c:barChart>
      <c:catAx>
        <c:axId val="129634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53056"/>
        <c:crosses val="autoZero"/>
        <c:auto val="1"/>
        <c:lblAlgn val="ctr"/>
        <c:lblOffset val="100"/>
        <c:noMultiLvlLbl val="0"/>
      </c:catAx>
      <c:valAx>
        <c:axId val="129635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4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0.84375</c:v>
                </c:pt>
                <c:pt idx="1">
                  <c:v>0.88235294117647056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6341088"/>
        <c:axId val="1296341632"/>
      </c:barChart>
      <c:catAx>
        <c:axId val="129634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6341632"/>
        <c:crosses val="autoZero"/>
        <c:auto val="1"/>
        <c:lblAlgn val="ctr"/>
        <c:lblOffset val="100"/>
        <c:noMultiLvlLbl val="0"/>
      </c:catAx>
      <c:valAx>
        <c:axId val="129634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634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0.875</c:v>
                </c:pt>
                <c:pt idx="1">
                  <c:v>0.67391304347826086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97880512"/>
        <c:axId val="1297874528"/>
      </c:barChart>
      <c:catAx>
        <c:axId val="129788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97874528"/>
        <c:crosses val="autoZero"/>
        <c:auto val="1"/>
        <c:lblAlgn val="ctr"/>
        <c:lblOffset val="100"/>
        <c:noMultiLvlLbl val="0"/>
      </c:catAx>
      <c:valAx>
        <c:axId val="129787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9788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5" t="s">
        <v>407</v>
      </c>
      <c r="B18" s="315"/>
      <c r="C18" s="315"/>
      <c r="D18" s="316" t="s">
        <v>408</v>
      </c>
      <c r="E18" s="316"/>
      <c r="F18" s="316"/>
      <c r="G18" s="316"/>
      <c r="H18" s="316"/>
      <c r="I18" s="316"/>
      <c r="J18" s="316"/>
      <c r="K18" s="316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7" t="s">
        <v>324</v>
      </c>
      <c r="B21" s="317"/>
      <c r="C21" s="317"/>
      <c r="D21" s="317"/>
      <c r="E21" s="317"/>
      <c r="F21" s="317"/>
      <c r="G21" s="317"/>
      <c r="H21" s="317"/>
      <c r="I21" s="317"/>
      <c r="J21" s="317"/>
      <c r="K21" s="317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8" t="s">
        <v>326</v>
      </c>
      <c r="C23" s="318"/>
      <c r="D23" s="61"/>
      <c r="E23" s="61"/>
      <c r="F23" s="61"/>
      <c r="G23" s="61"/>
      <c r="H23" s="61"/>
      <c r="I23" s="61"/>
      <c r="J23" s="60" t="str">
        <f>D18</f>
        <v>MEDNINE</v>
      </c>
    </row>
    <row r="24" spans="1:11" ht="33" customHeight="1" x14ac:dyDescent="0.25">
      <c r="A24" s="242" t="s">
        <v>327</v>
      </c>
      <c r="B24" s="319">
        <f>AVERAGE('A1 Exploitation'!D549,'A1 Technique'!D199)</f>
        <v>0.90401785714285721</v>
      </c>
      <c r="C24" s="319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9">
        <f>AVERAGE('A2 Exploitation'!D549,'A2 Technique'!D199)</f>
        <v>0.85810353168843734</v>
      </c>
      <c r="C25" s="319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9">
        <f>AVERAGE('A3 Exploitation'!D549,'A3 Technique'!D199)</f>
        <v>0</v>
      </c>
      <c r="C26" s="319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9">
        <f>AVERAGE('A4 Exploitation'!D549,'A4 Technique'!D199)</f>
        <v>0</v>
      </c>
      <c r="C27" s="319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9"/>
      <c r="C28" s="319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9"/>
      <c r="C29" s="319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8" t="s">
        <v>333</v>
      </c>
      <c r="C33" s="318"/>
      <c r="D33" s="61"/>
      <c r="E33" s="61"/>
      <c r="F33" s="61"/>
      <c r="G33" s="61"/>
      <c r="H33" s="61"/>
      <c r="I33" s="61"/>
      <c r="J33" s="60" t="str">
        <f>D18</f>
        <v>MEDNINE</v>
      </c>
    </row>
    <row r="34" spans="1:10" ht="33" customHeight="1" x14ac:dyDescent="0.25">
      <c r="A34" s="242" t="s">
        <v>327</v>
      </c>
      <c r="B34" s="319">
        <f>'A1 Exploitation'!D549</f>
        <v>0.8080357142857143</v>
      </c>
      <c r="C34" s="319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9">
        <f>'A2 Exploitation'!D549</f>
        <v>0.82389937106918243</v>
      </c>
      <c r="C35" s="319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9">
        <f>'A3 Exploitation'!D549</f>
        <v>0</v>
      </c>
      <c r="C36" s="319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9">
        <f>'A4 Exploitation'!D549</f>
        <v>0</v>
      </c>
      <c r="C37" s="319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9"/>
      <c r="C38" s="319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9"/>
      <c r="C39" s="319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20" t="s">
        <v>334</v>
      </c>
      <c r="C42" s="320"/>
      <c r="D42" s="61"/>
      <c r="E42" s="61"/>
      <c r="F42" s="61"/>
      <c r="G42" s="61"/>
      <c r="H42" s="61"/>
      <c r="I42" s="61"/>
      <c r="J42" s="60" t="str">
        <f>D18</f>
        <v>MEDNINE</v>
      </c>
    </row>
    <row r="43" spans="1:10" ht="33" customHeight="1" x14ac:dyDescent="0.25">
      <c r="A43" s="242" t="s">
        <v>327</v>
      </c>
      <c r="B43" s="319" t="e">
        <f>AVERAGE('A1 Exploitation'!D547, 'A1 Technique'!D197)</f>
        <v>#DIV/0!</v>
      </c>
      <c r="C43" s="319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9">
        <f>AVERAGE('A2 Exploitation'!D547, 'A2 Technique'!D197)</f>
        <v>0.87559523809523809</v>
      </c>
      <c r="C44" s="319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9" t="e">
        <f>AVERAGE('A3 Exploitation'!D547, 'A3 Technique'!D197)</f>
        <v>#DIV/0!</v>
      </c>
      <c r="C45" s="319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9" t="e">
        <f>AVERAGE('A4 Exploitation'!D547, 'A4 Technique'!D197)</f>
        <v>#DIV/0!</v>
      </c>
      <c r="C46" s="319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9"/>
      <c r="C47" s="319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9"/>
      <c r="C48" s="319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8" t="s">
        <v>335</v>
      </c>
      <c r="C51" s="318"/>
      <c r="D51" s="61"/>
      <c r="E51" s="61"/>
      <c r="F51" s="61"/>
      <c r="G51" s="61"/>
      <c r="H51" s="61"/>
      <c r="I51" s="61"/>
      <c r="J51" s="60" t="str">
        <f>D18</f>
        <v>MEDNINE</v>
      </c>
    </row>
    <row r="52" spans="1:10" ht="33" customHeight="1" x14ac:dyDescent="0.25">
      <c r="A52" s="242" t="s">
        <v>327</v>
      </c>
      <c r="B52" s="321">
        <f>'A1 Exploitation'!D46</f>
        <v>0.95833333333333337</v>
      </c>
      <c r="C52" s="321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21">
        <f>'A2 Exploitation'!D46</f>
        <v>0.96666666666666667</v>
      </c>
      <c r="C53" s="321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21">
        <f>'A3 Exploitation'!D46</f>
        <v>0</v>
      </c>
      <c r="C54" s="321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21">
        <f>'A4 Exploitation'!D46</f>
        <v>0</v>
      </c>
      <c r="C55" s="321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21"/>
      <c r="C56" s="321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21"/>
      <c r="C57" s="321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8" t="s">
        <v>336</v>
      </c>
      <c r="C60" s="318"/>
      <c r="D60" s="61"/>
      <c r="E60" s="61"/>
      <c r="F60" s="61"/>
      <c r="G60" s="61"/>
      <c r="H60" s="61"/>
      <c r="I60" s="61"/>
      <c r="J60" s="60" t="str">
        <f>D18</f>
        <v>MEDNINE</v>
      </c>
    </row>
    <row r="61" spans="1:10" ht="33" customHeight="1" x14ac:dyDescent="0.25">
      <c r="A61" s="242" t="s">
        <v>327</v>
      </c>
      <c r="B61" s="319" t="e">
        <f>'A1 Exploitation'!D103</f>
        <v>#DIV/0!</v>
      </c>
      <c r="C61" s="319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9" t="e">
        <f>'A2 Exploitation'!D103</f>
        <v>#DIV/0!</v>
      </c>
      <c r="C62" s="319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9">
        <f>'A3 Exploitation'!D103</f>
        <v>0</v>
      </c>
      <c r="C63" s="319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9">
        <f>'A4 Exploitation'!D103</f>
        <v>0</v>
      </c>
      <c r="C64" s="319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9" t="e">
        <f>#REF!</f>
        <v>#REF!</v>
      </c>
      <c r="C65" s="319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9" t="e">
        <f>#REF!</f>
        <v>#REF!</v>
      </c>
      <c r="C66" s="319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8" t="s">
        <v>337</v>
      </c>
      <c r="C69" s="318"/>
      <c r="D69" s="61"/>
      <c r="E69" s="61"/>
      <c r="F69" s="61"/>
      <c r="G69" s="61"/>
      <c r="H69" s="61"/>
      <c r="I69" s="61"/>
      <c r="J69" s="60" t="str">
        <f>D18</f>
        <v>MEDNINE</v>
      </c>
    </row>
    <row r="70" spans="1:10" ht="33" customHeight="1" x14ac:dyDescent="0.25">
      <c r="A70" s="242" t="s">
        <v>327</v>
      </c>
      <c r="B70" s="319" t="e">
        <f>'A1 Exploitation'!D158</f>
        <v>#DIV/0!</v>
      </c>
      <c r="C70" s="319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9" t="e">
        <f>'A2 Exploitation'!D158</f>
        <v>#DIV/0!</v>
      </c>
      <c r="C71" s="319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9">
        <f>'A3 Exploitation'!D158</f>
        <v>0</v>
      </c>
      <c r="C72" s="319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9">
        <f>'A4 Exploitation'!D158</f>
        <v>0</v>
      </c>
      <c r="C73" s="319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9"/>
      <c r="C74" s="319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9"/>
      <c r="C75" s="319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8" t="s">
        <v>338</v>
      </c>
      <c r="C78" s="318"/>
      <c r="D78" s="61"/>
      <c r="E78" s="61"/>
      <c r="F78" s="61"/>
      <c r="G78" s="61"/>
      <c r="H78" s="61"/>
      <c r="I78" s="61"/>
      <c r="J78" s="60" t="str">
        <f>D18</f>
        <v>MEDNINE</v>
      </c>
    </row>
    <row r="79" spans="1:10" ht="33" customHeight="1" x14ac:dyDescent="0.25">
      <c r="A79" s="242" t="s">
        <v>327</v>
      </c>
      <c r="B79" s="319" t="e">
        <f>'A1 Exploitation'!D205</f>
        <v>#DIV/0!</v>
      </c>
      <c r="C79" s="319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9" t="e">
        <f>'A2 Exploitation'!D205</f>
        <v>#DIV/0!</v>
      </c>
      <c r="C80" s="319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9">
        <f>'A3 Exploitation'!D205</f>
        <v>0</v>
      </c>
      <c r="C81" s="319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9">
        <f>'A4 Exploitation'!D205</f>
        <v>0</v>
      </c>
      <c r="C82" s="319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9"/>
      <c r="C83" s="319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9"/>
      <c r="C84" s="319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8" t="s">
        <v>339</v>
      </c>
      <c r="C87" s="318"/>
      <c r="D87" s="61"/>
      <c r="E87" s="61"/>
      <c r="F87" s="61"/>
      <c r="G87" s="61"/>
      <c r="H87" s="61"/>
      <c r="I87" s="61"/>
      <c r="J87" s="60" t="str">
        <f>D18</f>
        <v>MEDNINE</v>
      </c>
    </row>
    <row r="88" spans="1:10" ht="33" customHeight="1" x14ac:dyDescent="0.25">
      <c r="A88" s="242" t="s">
        <v>327</v>
      </c>
      <c r="B88" s="319" t="e">
        <f>'A1 Exploitation'!D266</f>
        <v>#DIV/0!</v>
      </c>
      <c r="C88" s="319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9">
        <f>'A2 Exploitation'!D266</f>
        <v>0.60869565217391308</v>
      </c>
      <c r="C89" s="319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9">
        <f>'A3 Exploitation'!D266</f>
        <v>0</v>
      </c>
      <c r="C90" s="319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9">
        <f>'A4 Exploitation'!D266</f>
        <v>0</v>
      </c>
      <c r="C91" s="319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9"/>
      <c r="C92" s="319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9"/>
      <c r="C93" s="319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8" t="s">
        <v>340</v>
      </c>
      <c r="C96" s="318"/>
      <c r="D96" s="61"/>
      <c r="E96" s="61"/>
      <c r="F96" s="61"/>
      <c r="G96" s="61"/>
      <c r="H96" s="61"/>
      <c r="I96" s="61"/>
      <c r="J96" s="60" t="str">
        <f>D18</f>
        <v>MEDNINE</v>
      </c>
    </row>
    <row r="97" spans="1:10" ht="33" customHeight="1" x14ac:dyDescent="0.25">
      <c r="A97" s="242" t="s">
        <v>327</v>
      </c>
      <c r="B97" s="319" t="e">
        <f>'A1 Exploitation'!D318</f>
        <v>#DIV/0!</v>
      </c>
      <c r="C97" s="319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9">
        <f>'A2 Exploitation'!D318</f>
        <v>0.7</v>
      </c>
      <c r="C98" s="319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9">
        <f>'A3 Exploitation'!D318</f>
        <v>0</v>
      </c>
      <c r="C99" s="319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9">
        <f>'A4 Exploitation'!D318</f>
        <v>0</v>
      </c>
      <c r="C100" s="319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9"/>
      <c r="C101" s="319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9"/>
      <c r="C102" s="319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8" t="s">
        <v>341</v>
      </c>
      <c r="C105" s="318"/>
      <c r="D105" s="61"/>
      <c r="E105" s="61"/>
      <c r="F105" s="61"/>
      <c r="G105" s="61"/>
      <c r="H105" s="61"/>
      <c r="I105" s="61"/>
      <c r="J105" s="60" t="str">
        <f>D18</f>
        <v>MEDNINE</v>
      </c>
    </row>
    <row r="106" spans="1:10" ht="33" customHeight="1" x14ac:dyDescent="0.25">
      <c r="A106" s="242" t="s">
        <v>327</v>
      </c>
      <c r="B106" s="319">
        <f>'A1 Exploitation'!D358</f>
        <v>0.45454545454545453</v>
      </c>
      <c r="C106" s="319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9">
        <f>'A2 Exploitation'!D358</f>
        <v>0.95454545454545459</v>
      </c>
      <c r="C107" s="319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9">
        <f>'A3 Exploitation'!D358</f>
        <v>0</v>
      </c>
      <c r="C108" s="319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9">
        <f>'A4 Exploitation'!D358</f>
        <v>0</v>
      </c>
      <c r="C109" s="319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9"/>
      <c r="C110" s="319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9"/>
      <c r="C111" s="319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8" t="s">
        <v>342</v>
      </c>
      <c r="C114" s="318"/>
      <c r="D114" s="61"/>
      <c r="E114" s="61"/>
      <c r="F114" s="61"/>
      <c r="G114" s="61"/>
      <c r="H114" s="61"/>
      <c r="I114" s="61"/>
      <c r="J114" s="60" t="str">
        <f>D18</f>
        <v>MEDNINE</v>
      </c>
    </row>
    <row r="115" spans="1:10" ht="33" customHeight="1" x14ac:dyDescent="0.25">
      <c r="A115" s="242" t="s">
        <v>327</v>
      </c>
      <c r="B115" s="319">
        <f>'A1 Exploitation'!D391</f>
        <v>0.84375</v>
      </c>
      <c r="C115" s="319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9">
        <f>'A2 Exploitation'!D391</f>
        <v>0.88235294117647056</v>
      </c>
      <c r="C116" s="319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9">
        <f>'A3 Exploitation'!D391</f>
        <v>0</v>
      </c>
      <c r="C117" s="319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9">
        <f>'A4 Exploitation'!D391</f>
        <v>0</v>
      </c>
      <c r="C118" s="319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9"/>
      <c r="C119" s="319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9"/>
      <c r="C120" s="319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8" t="s">
        <v>343</v>
      </c>
      <c r="C123" s="318"/>
      <c r="D123" s="61"/>
      <c r="E123" s="61"/>
      <c r="F123" s="61"/>
      <c r="G123" s="61"/>
      <c r="H123" s="61"/>
      <c r="I123" s="61"/>
      <c r="J123" s="60" t="str">
        <f>D18</f>
        <v>MEDNINE</v>
      </c>
    </row>
    <row r="124" spans="1:10" ht="33" customHeight="1" x14ac:dyDescent="0.25">
      <c r="A124" s="242" t="s">
        <v>327</v>
      </c>
      <c r="B124" s="319">
        <f>'A1 Exploitation'!D444</f>
        <v>0.875</v>
      </c>
      <c r="C124" s="319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9">
        <f>'A2 Exploitation'!D444</f>
        <v>0.67391304347826086</v>
      </c>
      <c r="C125" s="319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9">
        <f>'A3 Exploitation'!D444</f>
        <v>0</v>
      </c>
      <c r="C126" s="319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9">
        <f>'A4 Exploitation'!D444</f>
        <v>0</v>
      </c>
      <c r="C127" s="319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9"/>
      <c r="C128" s="319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9"/>
      <c r="C129" s="319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8" t="s">
        <v>344</v>
      </c>
      <c r="C132" s="318"/>
      <c r="D132" s="61"/>
      <c r="E132" s="61"/>
      <c r="F132" s="61"/>
      <c r="G132" s="61"/>
      <c r="H132" s="61"/>
      <c r="I132" s="61"/>
      <c r="J132" s="60" t="str">
        <f>D18</f>
        <v>MEDNINE</v>
      </c>
    </row>
    <row r="133" spans="1:10" ht="33" customHeight="1" x14ac:dyDescent="0.25">
      <c r="A133" s="242" t="s">
        <v>327</v>
      </c>
      <c r="B133" s="319">
        <f>'A1 Exploitation'!D481</f>
        <v>0.86111111111111116</v>
      </c>
      <c r="C133" s="319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9">
        <f>'A2 Exploitation'!D481</f>
        <v>1</v>
      </c>
      <c r="C134" s="319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9">
        <f>'A3 Exploitation'!D481</f>
        <v>0</v>
      </c>
      <c r="C135" s="319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9">
        <f>'A4 Exploitation'!D481</f>
        <v>0</v>
      </c>
      <c r="C136" s="319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9"/>
      <c r="C137" s="319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9"/>
      <c r="C138" s="319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8" t="s">
        <v>345</v>
      </c>
      <c r="C141" s="318"/>
      <c r="D141" s="61"/>
      <c r="E141" s="61"/>
      <c r="F141" s="61"/>
      <c r="G141" s="61"/>
      <c r="H141" s="61"/>
      <c r="I141" s="61"/>
      <c r="J141" s="60" t="str">
        <f>D18</f>
        <v>MEDNINE</v>
      </c>
    </row>
    <row r="142" spans="1:10" ht="33" customHeight="1" x14ac:dyDescent="0.25">
      <c r="A142" s="242" t="s">
        <v>327</v>
      </c>
      <c r="B142" s="319">
        <f>'A1 Exploitation'!D503</f>
        <v>1</v>
      </c>
      <c r="C142" s="319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9">
        <f>'A2 Exploitation'!D503</f>
        <v>0.875</v>
      </c>
      <c r="C143" s="319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9">
        <f>'A3 Exploitation'!D503</f>
        <v>0</v>
      </c>
      <c r="C144" s="319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9">
        <f>'A4 Exploitation'!D503</f>
        <v>0</v>
      </c>
      <c r="C145" s="319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9"/>
      <c r="C146" s="319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9"/>
      <c r="C147" s="319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8" t="s">
        <v>346</v>
      </c>
      <c r="C150" s="318"/>
      <c r="D150" s="61"/>
      <c r="E150" s="61"/>
      <c r="F150" s="61"/>
      <c r="G150" s="61"/>
      <c r="H150" s="61"/>
      <c r="I150" s="61"/>
      <c r="J150" s="60" t="str">
        <f>D18</f>
        <v>MEDNINE</v>
      </c>
    </row>
    <row r="151" spans="1:10" ht="33" customHeight="1" x14ac:dyDescent="0.25">
      <c r="A151" s="242" t="s">
        <v>327</v>
      </c>
      <c r="B151" s="319">
        <f>'A1 Exploitation'!D514</f>
        <v>1</v>
      </c>
      <c r="C151" s="319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9">
        <f>'A2 Exploitation'!D514</f>
        <v>1</v>
      </c>
      <c r="C152" s="319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9">
        <f>'A3 Exploitation'!D514</f>
        <v>0</v>
      </c>
      <c r="C153" s="319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9">
        <f>'A4 Exploitation'!D514</f>
        <v>0</v>
      </c>
      <c r="C154" s="319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9"/>
      <c r="C155" s="319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9"/>
      <c r="C156" s="319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2"/>
      <c r="C159" s="322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8" t="s">
        <v>347</v>
      </c>
      <c r="C160" s="318"/>
      <c r="D160" s="61"/>
      <c r="E160" s="61"/>
      <c r="F160" s="61"/>
      <c r="G160" s="61"/>
      <c r="H160" s="61"/>
      <c r="I160" s="61"/>
      <c r="J160" s="60" t="str">
        <f>D18</f>
        <v>MEDNINE</v>
      </c>
    </row>
    <row r="161" spans="1:10" ht="33" customHeight="1" x14ac:dyDescent="0.25">
      <c r="A161" s="242" t="s">
        <v>327</v>
      </c>
      <c r="B161" s="319">
        <f>'A1 Exploitation'!D534</f>
        <v>0.83333333333333337</v>
      </c>
      <c r="C161" s="319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9">
        <f>'A2 Exploitation'!D534</f>
        <v>0.8571428571428571</v>
      </c>
      <c r="C162" s="319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9">
        <f>'A3 Exploitation'!D534</f>
        <v>0</v>
      </c>
      <c r="C163" s="319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9">
        <f>'A4 Exploitation'!D534</f>
        <v>0</v>
      </c>
      <c r="C164" s="319"/>
    </row>
    <row r="165" spans="1:10" ht="33" customHeight="1" x14ac:dyDescent="0.25">
      <c r="A165" s="241" t="s">
        <v>331</v>
      </c>
      <c r="B165" s="319"/>
      <c r="C165" s="319"/>
    </row>
    <row r="166" spans="1:10" ht="18" x14ac:dyDescent="0.25">
      <c r="A166" s="241" t="s">
        <v>332</v>
      </c>
      <c r="B166" s="319"/>
      <c r="C166" s="319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8" t="s">
        <v>348</v>
      </c>
      <c r="C169" s="318"/>
      <c r="J169" s="60" t="str">
        <f>D18</f>
        <v>MEDNINE</v>
      </c>
    </row>
    <row r="170" spans="1:10" ht="33" customHeight="1" x14ac:dyDescent="0.25">
      <c r="A170" s="242" t="s">
        <v>327</v>
      </c>
      <c r="B170" s="319">
        <f>'A1 Exploitation'!D545</f>
        <v>1</v>
      </c>
      <c r="C170" s="319"/>
    </row>
    <row r="171" spans="1:10" ht="33" customHeight="1" x14ac:dyDescent="0.25">
      <c r="A171" s="241" t="s">
        <v>328</v>
      </c>
      <c r="B171" s="319">
        <f>'A2 Exploitation'!D545</f>
        <v>1</v>
      </c>
      <c r="C171" s="319"/>
    </row>
    <row r="172" spans="1:10" ht="33" customHeight="1" x14ac:dyDescent="0.25">
      <c r="A172" s="242" t="s">
        <v>329</v>
      </c>
      <c r="B172" s="319">
        <f>'A3 Exploitation'!D545</f>
        <v>0</v>
      </c>
      <c r="C172" s="319"/>
    </row>
    <row r="173" spans="1:10" ht="33" customHeight="1" x14ac:dyDescent="0.25">
      <c r="A173" s="242" t="s">
        <v>330</v>
      </c>
      <c r="B173" s="319">
        <f>'A4 Exploitation'!D545</f>
        <v>0</v>
      </c>
      <c r="C173" s="319"/>
    </row>
    <row r="174" spans="1:10" ht="33" customHeight="1" x14ac:dyDescent="0.25">
      <c r="A174" s="241" t="s">
        <v>331</v>
      </c>
      <c r="B174" s="319"/>
      <c r="C174" s="319"/>
    </row>
    <row r="175" spans="1:10" ht="18" x14ac:dyDescent="0.25">
      <c r="A175" s="241" t="s">
        <v>332</v>
      </c>
      <c r="B175" s="319"/>
      <c r="C175" s="319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8" t="s">
        <v>349</v>
      </c>
      <c r="C178" s="318"/>
      <c r="J178" s="60" t="str">
        <f>D18</f>
        <v>MEDNINE</v>
      </c>
    </row>
    <row r="179" spans="1:10" ht="33" customHeight="1" x14ac:dyDescent="0.25">
      <c r="A179" s="242" t="s">
        <v>327</v>
      </c>
      <c r="B179" s="319">
        <f>'A1 Technique'!D199</f>
        <v>1</v>
      </c>
      <c r="C179" s="319"/>
    </row>
    <row r="180" spans="1:10" ht="33" customHeight="1" x14ac:dyDescent="0.25">
      <c r="A180" s="241" t="s">
        <v>328</v>
      </c>
      <c r="B180" s="319">
        <f>'A2 Technique'!D199</f>
        <v>0.89230769230769236</v>
      </c>
      <c r="C180" s="319"/>
    </row>
    <row r="181" spans="1:10" ht="33" customHeight="1" x14ac:dyDescent="0.25">
      <c r="A181" s="242" t="s">
        <v>329</v>
      </c>
      <c r="B181" s="319">
        <f>'A3 Technique'!D199</f>
        <v>0</v>
      </c>
      <c r="C181" s="319"/>
    </row>
    <row r="182" spans="1:10" ht="33" customHeight="1" x14ac:dyDescent="0.25">
      <c r="A182" s="242" t="s">
        <v>330</v>
      </c>
      <c r="B182" s="319">
        <f>'A4 Technique'!D199</f>
        <v>0</v>
      </c>
      <c r="C182" s="319"/>
    </row>
    <row r="183" spans="1:10" ht="33" customHeight="1" x14ac:dyDescent="0.25">
      <c r="A183" s="241" t="s">
        <v>331</v>
      </c>
      <c r="B183" s="319"/>
      <c r="C183" s="319"/>
    </row>
    <row r="184" spans="1:10" ht="18" x14ac:dyDescent="0.25">
      <c r="A184" s="241" t="s">
        <v>332</v>
      </c>
      <c r="B184" s="319"/>
      <c r="C184" s="31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532" zoomScale="80" zoomScaleSheetLayoutView="80" workbookViewId="0">
      <selection activeCell="F550" sqref="F55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MEDNINE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409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43293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0.8080357142857143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43293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1</v>
      </c>
      <c r="C37" s="109"/>
      <c r="D37" s="74" t="s">
        <v>418</v>
      </c>
      <c r="E37" s="73"/>
      <c r="F37" s="158" t="s">
        <v>355</v>
      </c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 t="s">
        <v>32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">
        <v>32</v>
      </c>
      <c r="C41" s="109"/>
      <c r="D41" s="199"/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17</v>
      </c>
    </row>
    <row r="43" spans="1:7" x14ac:dyDescent="0.3">
      <c r="A43" s="248" t="s">
        <v>35</v>
      </c>
      <c r="B43" s="249"/>
      <c r="C43" s="250"/>
      <c r="D43" s="251">
        <f>D42/(COUNT(B29:C37,B39:C41)*2)</f>
        <v>0.94444444444444442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23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0.95833333333333337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43293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43293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43293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43293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43293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109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43293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ht="33" x14ac:dyDescent="0.3">
      <c r="A325" s="5" t="s">
        <v>6</v>
      </c>
      <c r="B325" s="109">
        <v>1</v>
      </c>
      <c r="C325" s="109"/>
      <c r="D325" s="74" t="s">
        <v>419</v>
      </c>
      <c r="E325" s="73"/>
      <c r="F325" s="158" t="s">
        <v>355</v>
      </c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ht="33" x14ac:dyDescent="0.3">
      <c r="A330" s="8" t="s">
        <v>48</v>
      </c>
      <c r="B330" s="109">
        <v>0</v>
      </c>
      <c r="C330" s="109"/>
      <c r="D330" s="114" t="s">
        <v>420</v>
      </c>
      <c r="E330" s="73" t="s">
        <v>421</v>
      </c>
      <c r="F330" s="158" t="s">
        <v>355</v>
      </c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13</v>
      </c>
    </row>
    <row r="334" spans="1:7" x14ac:dyDescent="0.3">
      <c r="A334" s="248" t="s">
        <v>35</v>
      </c>
      <c r="B334" s="249"/>
      <c r="C334" s="250"/>
      <c r="D334" s="251">
        <f>D333/(COUNT(B325:C332)*2)</f>
        <v>0.8125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x14ac:dyDescent="0.3">
      <c r="A340" s="164" t="s">
        <v>318</v>
      </c>
      <c r="B340" s="109">
        <v>1</v>
      </c>
      <c r="C340" s="122" t="str">
        <f>IF(B340=0, -5, "0")</f>
        <v>0</v>
      </c>
      <c r="D340" s="108" t="s">
        <v>422</v>
      </c>
      <c r="E340" s="73"/>
      <c r="F340" s="158" t="s">
        <v>355</v>
      </c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33.75" x14ac:dyDescent="0.35">
      <c r="A342" s="206" t="s">
        <v>57</v>
      </c>
      <c r="B342" s="109">
        <v>0</v>
      </c>
      <c r="C342" s="112">
        <f>IF(B342=0, -10, IF(B342=1, -5, "0"))</f>
        <v>-10</v>
      </c>
      <c r="D342" s="108" t="s">
        <v>423</v>
      </c>
      <c r="E342" s="74" t="s">
        <v>424</v>
      </c>
      <c r="F342" s="158" t="s">
        <v>355</v>
      </c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1</v>
      </c>
      <c r="C344" s="122" t="str">
        <f>IF(B344=0, -5, "0")</f>
        <v>0</v>
      </c>
      <c r="D344" s="95" t="s">
        <v>425</v>
      </c>
      <c r="E344" s="73"/>
      <c r="F344" s="158" t="s">
        <v>355</v>
      </c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 t="s">
        <v>32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 t="s">
        <v>32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426</v>
      </c>
      <c r="E351" s="85"/>
      <c r="F351" s="158" t="s">
        <v>355</v>
      </c>
      <c r="G351" s="106"/>
    </row>
    <row r="352" spans="1:7" s="91" customFormat="1" ht="82.5" x14ac:dyDescent="0.3">
      <c r="A352" s="173" t="s">
        <v>391</v>
      </c>
      <c r="B352" s="109">
        <v>0</v>
      </c>
      <c r="C352" s="110"/>
      <c r="D352" s="95" t="s">
        <v>428</v>
      </c>
      <c r="E352" s="95" t="s">
        <v>427</v>
      </c>
      <c r="F352" s="158" t="s">
        <v>356</v>
      </c>
      <c r="G352" s="106"/>
    </row>
    <row r="353" spans="1:7" ht="45" x14ac:dyDescent="0.3">
      <c r="A353" s="42" t="s">
        <v>249</v>
      </c>
      <c r="B353" s="225" t="s">
        <v>32</v>
      </c>
      <c r="C353" s="109"/>
      <c r="D353" s="199"/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7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0.25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20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0.45454545454545453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43293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ht="18" x14ac:dyDescent="0.3">
      <c r="A365" s="53" t="s">
        <v>99</v>
      </c>
      <c r="B365" s="109">
        <v>2</v>
      </c>
      <c r="C365" s="109"/>
      <c r="D365" s="311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3" x14ac:dyDescent="0.3">
      <c r="A372" s="53" t="s">
        <v>262</v>
      </c>
      <c r="B372" s="109">
        <v>1</v>
      </c>
      <c r="C372" s="110"/>
      <c r="D372" s="121" t="s">
        <v>429</v>
      </c>
      <c r="E372" s="95"/>
      <c r="F372" s="158" t="s">
        <v>355</v>
      </c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15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0.9375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66" x14ac:dyDescent="0.3">
      <c r="A377" s="53" t="s">
        <v>100</v>
      </c>
      <c r="B377" s="109">
        <v>0</v>
      </c>
      <c r="C377" s="109"/>
      <c r="D377" s="74" t="s">
        <v>416</v>
      </c>
      <c r="E377" s="73"/>
      <c r="F377" s="158" t="s">
        <v>356</v>
      </c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ht="33" x14ac:dyDescent="0.3">
      <c r="A379" s="53" t="s">
        <v>132</v>
      </c>
      <c r="B379" s="109">
        <v>1</v>
      </c>
      <c r="C379" s="109"/>
      <c r="D379" s="74" t="s">
        <v>415</v>
      </c>
      <c r="E379" s="73"/>
      <c r="F379" s="158" t="s">
        <v>356</v>
      </c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30" x14ac:dyDescent="0.3">
      <c r="A381" s="237" t="s">
        <v>101</v>
      </c>
      <c r="B381" s="109">
        <v>1</v>
      </c>
      <c r="C381" s="225" t="str">
        <f>IF(B381=0, -5, "0")</f>
        <v>0</v>
      </c>
      <c r="D381" s="53" t="s">
        <v>417</v>
      </c>
      <c r="E381" s="73"/>
      <c r="F381" s="158" t="s">
        <v>356</v>
      </c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2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">
        <v>32</v>
      </c>
      <c r="C386" s="109"/>
      <c r="D386" s="199"/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12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27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0.84375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43293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ht="33" x14ac:dyDescent="0.3">
      <c r="A412" s="4" t="s">
        <v>225</v>
      </c>
      <c r="B412" s="109">
        <v>0</v>
      </c>
      <c r="C412" s="109"/>
      <c r="D412" s="74" t="s">
        <v>411</v>
      </c>
      <c r="E412" s="73" t="s">
        <v>430</v>
      </c>
      <c r="F412" s="158" t="s">
        <v>356</v>
      </c>
      <c r="G412" s="106"/>
    </row>
    <row r="413" spans="1:7" x14ac:dyDescent="0.3">
      <c r="A413" s="4" t="s">
        <v>14</v>
      </c>
      <c r="B413" s="109">
        <v>1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11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0.7857142857142857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1</v>
      </c>
      <c r="C430" s="109"/>
      <c r="D430" s="108" t="s">
        <v>412</v>
      </c>
      <c r="E430" s="74"/>
      <c r="F430" s="158" t="s">
        <v>356</v>
      </c>
    </row>
    <row r="431" spans="1:16382" ht="33" x14ac:dyDescent="0.3">
      <c r="A431" s="164" t="s">
        <v>137</v>
      </c>
      <c r="B431" s="109">
        <v>1</v>
      </c>
      <c r="C431" s="122" t="str">
        <f>IF(B431=0, -5, "0")</f>
        <v>0</v>
      </c>
      <c r="D431" s="123" t="s">
        <v>431</v>
      </c>
      <c r="E431" s="73"/>
      <c r="F431" s="158" t="s">
        <v>355</v>
      </c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3" x14ac:dyDescent="0.3">
      <c r="A433" s="4" t="s">
        <v>228</v>
      </c>
      <c r="B433" s="109">
        <v>1</v>
      </c>
      <c r="C433" s="109"/>
      <c r="D433" s="108" t="s">
        <v>413</v>
      </c>
      <c r="E433" s="73"/>
      <c r="F433" s="158" t="s">
        <v>355</v>
      </c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x14ac:dyDescent="0.3">
      <c r="A437" s="9" t="s">
        <v>390</v>
      </c>
      <c r="B437" s="109">
        <v>2</v>
      </c>
      <c r="C437" s="109"/>
      <c r="D437" s="108"/>
      <c r="E437" s="73"/>
      <c r="F437" s="158"/>
      <c r="G437" s="11"/>
    </row>
    <row r="438" spans="1:7" ht="33" x14ac:dyDescent="0.3">
      <c r="A438" s="240" t="s">
        <v>391</v>
      </c>
      <c r="B438" s="109">
        <v>1</v>
      </c>
      <c r="C438" s="122" t="str">
        <f>IF(B438=0, -5, "0")</f>
        <v>0</v>
      </c>
      <c r="D438" s="108" t="s">
        <v>414</v>
      </c>
      <c r="E438" s="73"/>
      <c r="F438" s="158" t="s">
        <v>356</v>
      </c>
      <c r="G438" s="11"/>
    </row>
    <row r="439" spans="1:7" ht="45" x14ac:dyDescent="0.3">
      <c r="A439" s="4" t="s">
        <v>249</v>
      </c>
      <c r="B439" s="225" t="s">
        <v>32</v>
      </c>
      <c r="C439" s="109"/>
      <c r="D439" s="199"/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12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0.75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49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0.875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43293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ht="33" x14ac:dyDescent="0.3">
      <c r="A451" s="5" t="s">
        <v>6</v>
      </c>
      <c r="B451" s="109">
        <v>1</v>
      </c>
      <c r="C451" s="109"/>
      <c r="D451" s="74" t="s">
        <v>432</v>
      </c>
      <c r="E451" s="73"/>
      <c r="F451" s="158" t="s">
        <v>355</v>
      </c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9</v>
      </c>
    </row>
    <row r="458" spans="1:6" x14ac:dyDescent="0.3">
      <c r="A458" s="248" t="s">
        <v>35</v>
      </c>
      <c r="B458" s="249"/>
      <c r="C458" s="250"/>
      <c r="D458" s="251">
        <f>D457/(COUNT(B451:C456)*2)</f>
        <v>0.75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>
        <v>2</v>
      </c>
      <c r="C474" s="167"/>
      <c r="D474" s="95" t="s">
        <v>433</v>
      </c>
      <c r="E474" s="85"/>
      <c r="F474" s="158" t="s">
        <v>355</v>
      </c>
      <c r="G474" s="106"/>
    </row>
    <row r="475" spans="1:7" s="91" customFormat="1" ht="49.5" x14ac:dyDescent="0.3">
      <c r="A475" s="173" t="s">
        <v>391</v>
      </c>
      <c r="B475" s="109">
        <v>0</v>
      </c>
      <c r="C475" s="122"/>
      <c r="D475" s="95" t="s">
        <v>434</v>
      </c>
      <c r="E475" s="95" t="s">
        <v>435</v>
      </c>
      <c r="F475" s="158" t="s">
        <v>355</v>
      </c>
      <c r="G475" s="106"/>
    </row>
    <row r="476" spans="1:7" ht="45" x14ac:dyDescent="0.3">
      <c r="A476" s="42" t="s">
        <v>249</v>
      </c>
      <c r="B476" s="225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0.91666666666666663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31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0.86111111111111116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43293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 t="s">
        <v>355</v>
      </c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10</v>
      </c>
    </row>
    <row r="494" spans="1:7" x14ac:dyDescent="0.3">
      <c r="A494" s="248" t="s">
        <v>35</v>
      </c>
      <c r="B494" s="249"/>
      <c r="C494" s="250"/>
      <c r="D494" s="251">
        <f>D493/(COUNT(B488:C492)*2)</f>
        <v>1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">
        <v>32</v>
      </c>
      <c r="C498" s="167"/>
      <c r="D498" s="199"/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4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1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43293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 t="s">
        <v>355</v>
      </c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">
        <v>32</v>
      </c>
      <c r="C512" s="116"/>
      <c r="D512" s="199"/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6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43293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x14ac:dyDescent="0.3">
      <c r="A522" s="4" t="s">
        <v>47</v>
      </c>
      <c r="B522" s="109">
        <v>1</v>
      </c>
      <c r="C522" s="109"/>
      <c r="D522" s="74" t="s">
        <v>436</v>
      </c>
      <c r="E522" s="73"/>
      <c r="F522" s="158" t="s">
        <v>356</v>
      </c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 t="s">
        <v>32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">
        <v>32</v>
      </c>
      <c r="C532" s="116"/>
      <c r="D532" s="199"/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5</v>
      </c>
    </row>
    <row r="534" spans="1:7" x14ac:dyDescent="0.3">
      <c r="A534" s="248" t="s">
        <v>35</v>
      </c>
      <c r="B534" s="249"/>
      <c r="C534" s="250"/>
      <c r="D534" s="251">
        <f>D533/(COUNT(B520:C532)*2)</f>
        <v>0.83333333333333337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43293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 t="s">
        <v>355</v>
      </c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">
        <v>32</v>
      </c>
      <c r="C543" s="109"/>
      <c r="D543" s="199"/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181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0.8080357142857143</v>
      </c>
    </row>
  </sheetData>
  <sheetProtection algorithmName="SHA-512" hashValue="rqj0xePJJDUZPKVPqFw6F3bAKgs6EfbUfpOkBvehq+2093hDkR4AY4L82f4NBpEE6DgfUqcSb96YiFK2ZkYxkg==" saltValue="PxYN9aIBKqSkSUKczk6hGQ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9 B110:B116 B121:B138 B88:B93 B149:B153 B165:B171 B143:B147 B196:B200 B212:B221 B226:B243 B176:B194 B257:B261 B273:B284 B248:B255 B325:B332 B337:B348 B289:B307 B365:B372 B377:B382 B350:B352 B398:B405 B410:B416 B421:B425 B430:B434 B384:B385 B451:B456 B461:B470 B436:B438 B488:B492 B472:B475 B496:B497 B509:B511 B309:B31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353 B386 B439"/>
  </dataValidations>
  <pageMargins left="0.7" right="0.7" top="0.75" bottom="0.75" header="0.3" footer="0.3"/>
  <pageSetup paperSize="9" scale="41" orientation="portrait" r:id="rId1"/>
  <rowBreaks count="3" manualBreakCount="3">
    <brk id="85" max="6" man="1"/>
    <brk id="267" max="6" man="1"/>
    <brk id="3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F196" sqref="F196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'A1 Exploitation'!A8:F8</f>
        <v>MEDNINE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5" t="s">
        <v>42</v>
      </c>
      <c r="B8" s="349" t="str">
        <f>'A1 Exploitation'!B9:F9</f>
        <v>M Dhia MECHLAOUI, Dr Mejed HENI et M Souheil DRAOUI</v>
      </c>
      <c r="C8" s="349"/>
      <c r="D8" s="349"/>
      <c r="E8" s="349"/>
      <c r="F8" s="349"/>
      <c r="G8" s="104"/>
    </row>
    <row r="9" spans="1:7" s="11" customFormat="1" ht="24" x14ac:dyDescent="0.45">
      <c r="A9" s="246" t="s">
        <v>44</v>
      </c>
      <c r="B9" s="350" t="str">
        <f>'A1 Exploitation'!B10:F10</f>
        <v>Directeur magasin</v>
      </c>
      <c r="C9" s="350"/>
      <c r="D9" s="350"/>
      <c r="E9" s="350"/>
      <c r="F9" s="350"/>
      <c r="G9" s="104"/>
    </row>
    <row r="10" spans="1:7" s="11" customFormat="1" ht="24" x14ac:dyDescent="0.45">
      <c r="A10" s="245" t="s">
        <v>43</v>
      </c>
      <c r="B10" s="347">
        <f>'A1 Exploitation'!B11:F11</f>
        <v>43293</v>
      </c>
      <c r="C10" s="347"/>
      <c r="D10" s="347"/>
      <c r="E10" s="347"/>
      <c r="F10" s="347"/>
      <c r="G10" s="104"/>
    </row>
    <row r="11" spans="1:7" s="11" customFormat="1" ht="24" x14ac:dyDescent="0.45">
      <c r="A11" s="245" t="s">
        <v>294</v>
      </c>
      <c r="B11" s="351">
        <f>D199</f>
        <v>1</v>
      </c>
      <c r="C11" s="351"/>
      <c r="D11" s="351"/>
      <c r="E11" s="351"/>
      <c r="F11" s="351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 t="s">
        <v>355</v>
      </c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10</v>
      </c>
    </row>
    <row r="23" spans="1:7" x14ac:dyDescent="0.3">
      <c r="A23" s="352" t="s">
        <v>295</v>
      </c>
      <c r="B23" s="353"/>
      <c r="C23" s="354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 t="s">
        <v>355</v>
      </c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14</v>
      </c>
    </row>
    <row r="34" spans="1:7" x14ac:dyDescent="0.3">
      <c r="A34" s="352" t="s">
        <v>295</v>
      </c>
      <c r="B34" s="353"/>
      <c r="C34" s="354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 t="s">
        <v>355</v>
      </c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10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2</v>
      </c>
      <c r="C46" s="73"/>
      <c r="D46" s="312"/>
      <c r="E46" s="73"/>
      <c r="F46" s="73" t="s">
        <v>355</v>
      </c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10</v>
      </c>
    </row>
    <row r="53" spans="1:7" x14ac:dyDescent="0.3">
      <c r="A53" s="352" t="s">
        <v>295</v>
      </c>
      <c r="B53" s="353"/>
      <c r="C53" s="354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 t="s">
        <v>355</v>
      </c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14</v>
      </c>
    </row>
    <row r="64" spans="1:7" x14ac:dyDescent="0.3">
      <c r="A64" s="352" t="s">
        <v>295</v>
      </c>
      <c r="B64" s="353"/>
      <c r="C64" s="354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 t="s">
        <v>355</v>
      </c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16</v>
      </c>
    </row>
    <row r="162" spans="1:7" x14ac:dyDescent="0.3">
      <c r="A162" s="352" t="s">
        <v>295</v>
      </c>
      <c r="B162" s="353"/>
      <c r="C162" s="354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 t="s">
        <v>355</v>
      </c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2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 t="s">
        <v>355</v>
      </c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8</v>
      </c>
    </row>
    <row r="178" spans="1:7" x14ac:dyDescent="0.3">
      <c r="A178" s="352" t="s">
        <v>295</v>
      </c>
      <c r="B178" s="353"/>
      <c r="C178" s="354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 t="s">
        <v>32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 t="s">
        <v>355</v>
      </c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 t="s">
        <v>32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6</v>
      </c>
    </row>
    <row r="187" spans="1:7" x14ac:dyDescent="0.3">
      <c r="A187" s="352" t="s">
        <v>295</v>
      </c>
      <c r="B187" s="353"/>
      <c r="C187" s="354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 t="s">
        <v>32</v>
      </c>
      <c r="C190" s="73"/>
      <c r="D190" s="73"/>
      <c r="E190" s="73"/>
      <c r="F190" s="73" t="s">
        <v>355</v>
      </c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2</v>
      </c>
    </row>
    <row r="195" spans="1:6" x14ac:dyDescent="0.3">
      <c r="A195" s="352" t="s">
        <v>295</v>
      </c>
      <c r="B195" s="353"/>
      <c r="C195" s="354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/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92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1</v>
      </c>
    </row>
  </sheetData>
  <sheetProtection algorithmName="SHA-512" hashValue="MZJHWdFvnCnqHHq74Zbiy4z0AB26Ccl4MXr01eojapLVCBEmNLU4bDTfV673Zk6bX55hA3jkW8ZVdCMfvqYcOA==" saltValue="A03ZnfUBo5PS3+EjXUnzdg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SheetLayoutView="100" workbookViewId="0">
      <selection activeCell="B10" sqref="B10:F10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MEDNINE</v>
      </c>
      <c r="B8" s="326"/>
      <c r="C8" s="326"/>
      <c r="D8" s="326"/>
      <c r="E8" s="326"/>
      <c r="F8" s="326"/>
      <c r="G8" s="104"/>
    </row>
    <row r="9" spans="1:7" ht="24" x14ac:dyDescent="0.45">
      <c r="A9" s="245" t="s">
        <v>42</v>
      </c>
      <c r="B9" s="327" t="s">
        <v>437</v>
      </c>
      <c r="C9" s="327"/>
      <c r="D9" s="327"/>
      <c r="E9" s="327"/>
      <c r="F9" s="327"/>
      <c r="G9" s="104"/>
    </row>
    <row r="10" spans="1:7" ht="24" x14ac:dyDescent="0.45">
      <c r="A10" s="246" t="s">
        <v>44</v>
      </c>
      <c r="B10" s="328" t="s">
        <v>410</v>
      </c>
      <c r="C10" s="328"/>
      <c r="D10" s="328"/>
      <c r="E10" s="328"/>
      <c r="F10" s="328"/>
      <c r="G10" s="104"/>
    </row>
    <row r="11" spans="1:7" ht="24" x14ac:dyDescent="0.45">
      <c r="A11" s="245" t="s">
        <v>43</v>
      </c>
      <c r="B11" s="323">
        <v>43451</v>
      </c>
      <c r="C11" s="323"/>
      <c r="D11" s="323"/>
      <c r="E11" s="323"/>
      <c r="F11" s="323"/>
      <c r="G11" s="104"/>
    </row>
    <row r="12" spans="1:7" ht="24" x14ac:dyDescent="0.45">
      <c r="A12" s="245" t="s">
        <v>239</v>
      </c>
      <c r="B12" s="329">
        <f>D549</f>
        <v>0.82389937106918243</v>
      </c>
      <c r="C12" s="329"/>
      <c r="D12" s="329"/>
      <c r="E12" s="329"/>
      <c r="F12" s="329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43451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33.75" x14ac:dyDescent="0.35">
      <c r="A30" s="169" t="s">
        <v>169</v>
      </c>
      <c r="B30" s="109">
        <v>1</v>
      </c>
      <c r="C30" s="112" t="str">
        <f>IF(B30=0, -5, "0")</f>
        <v>0</v>
      </c>
      <c r="D30" s="74" t="s">
        <v>473</v>
      </c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>
        <v>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2</v>
      </c>
      <c r="C40" s="109"/>
      <c r="D40" s="74"/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226">
        <f>IFERROR(E41/F41,"N.A")</f>
        <v>1</v>
      </c>
      <c r="E41" s="227">
        <f>COUNTIF('A1 Exploitation'!F21:F40,"ok")</f>
        <v>1</v>
      </c>
      <c r="F41" s="228">
        <f>COUNTA('A1 Exploitation'!F21:F40)</f>
        <v>1</v>
      </c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43451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ht="30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474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475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">
        <v>32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43451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476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474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475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43451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474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475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43451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2</v>
      </c>
      <c r="C212" s="109"/>
      <c r="D212" s="74" t="s">
        <v>438</v>
      </c>
      <c r="E212" s="73"/>
      <c r="F212" s="158"/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8</v>
      </c>
    </row>
    <row r="223" spans="1:7" x14ac:dyDescent="0.3">
      <c r="A223" s="248" t="s">
        <v>35</v>
      </c>
      <c r="B223" s="249"/>
      <c r="C223" s="250"/>
      <c r="D223" s="251">
        <f>D222/(COUNT(B212:C221)*2)</f>
        <v>1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ht="66" x14ac:dyDescent="0.3">
      <c r="A226" s="53" t="s">
        <v>363</v>
      </c>
      <c r="B226" s="109">
        <v>0</v>
      </c>
      <c r="C226" s="109"/>
      <c r="D226" s="74" t="s">
        <v>439</v>
      </c>
      <c r="E226" s="95" t="s">
        <v>440</v>
      </c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ht="33" x14ac:dyDescent="0.3">
      <c r="A232" s="4" t="s">
        <v>64</v>
      </c>
      <c r="B232" s="109">
        <v>1</v>
      </c>
      <c r="C232" s="110"/>
      <c r="D232" s="127" t="s">
        <v>442</v>
      </c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ht="33" x14ac:dyDescent="0.3">
      <c r="A234" s="4" t="s">
        <v>170</v>
      </c>
      <c r="B234" s="109">
        <v>0</v>
      </c>
      <c r="C234" s="109"/>
      <c r="D234" s="74" t="s">
        <v>443</v>
      </c>
      <c r="E234" s="74" t="s">
        <v>444</v>
      </c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ht="171" customHeight="1" x14ac:dyDescent="0.3">
      <c r="A238" s="163" t="s">
        <v>66</v>
      </c>
      <c r="B238" s="109">
        <v>0</v>
      </c>
      <c r="C238" s="122">
        <f>IF(B238=0, -5, "0")</f>
        <v>-5</v>
      </c>
      <c r="D238" s="132" t="s">
        <v>477</v>
      </c>
      <c r="E238" s="74" t="s">
        <v>445</v>
      </c>
      <c r="F238" s="158"/>
      <c r="G238" s="106"/>
    </row>
    <row r="239" spans="1:7" ht="36" customHeight="1" x14ac:dyDescent="0.35">
      <c r="A239" s="146" t="s">
        <v>396</v>
      </c>
      <c r="B239" s="109">
        <v>1</v>
      </c>
      <c r="C239" s="110"/>
      <c r="D239" s="74" t="s">
        <v>441</v>
      </c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49.5" x14ac:dyDescent="0.3">
      <c r="A242" s="53" t="s">
        <v>178</v>
      </c>
      <c r="B242" s="292">
        <v>1</v>
      </c>
      <c r="C242" s="292"/>
      <c r="D242" s="313" t="s">
        <v>481</v>
      </c>
      <c r="E242" s="293"/>
      <c r="F242" s="158"/>
      <c r="G242" s="106"/>
    </row>
    <row r="243" spans="1:7" s="91" customFormat="1" x14ac:dyDescent="0.3">
      <c r="A243" s="41" t="s">
        <v>382</v>
      </c>
      <c r="B243" s="292">
        <v>2</v>
      </c>
      <c r="C243" s="292"/>
      <c r="D243" s="294"/>
      <c r="E243" s="293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2</v>
      </c>
    </row>
    <row r="245" spans="1:7" x14ac:dyDescent="0.3">
      <c r="A245" s="248" t="s">
        <v>35</v>
      </c>
      <c r="B245" s="249"/>
      <c r="C245" s="250"/>
      <c r="D245" s="251">
        <f>D244/(COUNT(B226:C243)*2)</f>
        <v>0.1111111111111111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474</v>
      </c>
      <c r="B258" s="109" t="s">
        <v>32</v>
      </c>
      <c r="C258" s="110"/>
      <c r="D258" s="119"/>
      <c r="E258" s="85"/>
      <c r="F258" s="158"/>
      <c r="G258" s="106"/>
    </row>
    <row r="259" spans="1:7" ht="33" x14ac:dyDescent="0.3">
      <c r="A259" s="173" t="s">
        <v>475</v>
      </c>
      <c r="B259" s="109">
        <v>1</v>
      </c>
      <c r="C259" s="110"/>
      <c r="D259" s="119" t="s">
        <v>446</v>
      </c>
      <c r="E259" s="85"/>
      <c r="F259" s="158"/>
      <c r="G259" s="106"/>
    </row>
    <row r="260" spans="1:7" ht="33" x14ac:dyDescent="0.3">
      <c r="A260" s="173" t="s">
        <v>391</v>
      </c>
      <c r="B260" s="109">
        <v>1</v>
      </c>
      <c r="C260" s="110"/>
      <c r="D260" s="119" t="s">
        <v>447</v>
      </c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18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0.9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28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0.60869565217391308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43451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ht="66" x14ac:dyDescent="0.3">
      <c r="A273" s="176" t="s">
        <v>363</v>
      </c>
      <c r="B273" s="109">
        <v>0</v>
      </c>
      <c r="C273" s="122"/>
      <c r="D273" s="74" t="s">
        <v>439</v>
      </c>
      <c r="E273" s="95" t="s">
        <v>440</v>
      </c>
      <c r="F273" s="158"/>
      <c r="G273" s="106"/>
    </row>
    <row r="274" spans="1:7" s="13" customFormat="1" x14ac:dyDescent="0.3">
      <c r="A274" s="6" t="s">
        <v>135</v>
      </c>
      <c r="B274" s="109">
        <v>2</v>
      </c>
      <c r="C274" s="109"/>
      <c r="D274" s="74" t="s">
        <v>448</v>
      </c>
      <c r="E274" s="85"/>
      <c r="F274" s="158"/>
      <c r="G274" s="168"/>
    </row>
    <row r="275" spans="1:7" s="13" customFormat="1" ht="18" x14ac:dyDescent="0.3">
      <c r="A275" s="9" t="s">
        <v>258</v>
      </c>
      <c r="B275" s="109">
        <v>2</v>
      </c>
      <c r="C275" s="109"/>
      <c r="D275" s="124"/>
      <c r="E275" s="85"/>
      <c r="F275" s="158"/>
      <c r="G275" s="168"/>
    </row>
    <row r="276" spans="1:7" s="13" customFormat="1" ht="49.5" x14ac:dyDescent="0.3">
      <c r="A276" s="9" t="s">
        <v>259</v>
      </c>
      <c r="B276" s="109">
        <v>1</v>
      </c>
      <c r="C276" s="109"/>
      <c r="D276" s="74" t="s">
        <v>482</v>
      </c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2</v>
      </c>
      <c r="C279" s="109"/>
      <c r="D279" s="85"/>
      <c r="E279" s="85"/>
      <c r="F279" s="158"/>
      <c r="G279" s="168"/>
    </row>
    <row r="280" spans="1:7" s="13" customFormat="1" ht="33" x14ac:dyDescent="0.3">
      <c r="A280" s="9" t="s">
        <v>147</v>
      </c>
      <c r="B280" s="109">
        <v>1</v>
      </c>
      <c r="C280" s="122"/>
      <c r="D280" s="95" t="s">
        <v>449</v>
      </c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8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0.66666666666666663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2</v>
      </c>
      <c r="C298" s="109"/>
      <c r="D298" s="126"/>
      <c r="E298" s="85"/>
      <c r="F298" s="158"/>
      <c r="G298" s="168"/>
    </row>
    <row r="299" spans="1:7" s="13" customFormat="1" ht="33" x14ac:dyDescent="0.3">
      <c r="A299" s="53" t="s">
        <v>170</v>
      </c>
      <c r="B299" s="109">
        <v>0</v>
      </c>
      <c r="C299" s="109"/>
      <c r="D299" s="74" t="s">
        <v>443</v>
      </c>
      <c r="E299" s="74" t="s">
        <v>444</v>
      </c>
      <c r="F299" s="158"/>
      <c r="G299" s="168"/>
    </row>
    <row r="300" spans="1:7" s="13" customFormat="1" ht="33" x14ac:dyDescent="0.3">
      <c r="A300" s="53" t="s">
        <v>375</v>
      </c>
      <c r="B300" s="109">
        <v>1</v>
      </c>
      <c r="C300" s="191"/>
      <c r="D300" s="127" t="s">
        <v>442</v>
      </c>
      <c r="E300" s="74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1</v>
      </c>
      <c r="C303" s="110"/>
      <c r="D303" s="132" t="s">
        <v>441</v>
      </c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>
        <v>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2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474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ht="66" x14ac:dyDescent="0.3">
      <c r="A311" s="173" t="s">
        <v>475</v>
      </c>
      <c r="B311" s="109">
        <v>0</v>
      </c>
      <c r="C311" s="167"/>
      <c r="D311" s="132" t="s">
        <v>450</v>
      </c>
      <c r="E311" s="95" t="s">
        <v>451</v>
      </c>
      <c r="F311" s="158"/>
      <c r="G311" s="168"/>
    </row>
    <row r="312" spans="1:7" s="13" customFormat="1" ht="66" x14ac:dyDescent="0.3">
      <c r="A312" s="173" t="s">
        <v>391</v>
      </c>
      <c r="B312" s="109">
        <v>0</v>
      </c>
      <c r="C312" s="167"/>
      <c r="D312" s="132" t="s">
        <v>452</v>
      </c>
      <c r="E312" s="95" t="s">
        <v>453</v>
      </c>
      <c r="F312" s="314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20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0.7142857142857143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28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0.7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43451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 t="s">
        <v>32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12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475</v>
      </c>
      <c r="B351" s="109">
        <v>2</v>
      </c>
      <c r="C351" s="122"/>
      <c r="D351" s="177"/>
      <c r="E351" s="85"/>
      <c r="F351" s="158"/>
      <c r="G351" s="106"/>
    </row>
    <row r="352" spans="1:7" s="91" customFormat="1" ht="82.5" x14ac:dyDescent="0.3">
      <c r="A352" s="173" t="s">
        <v>391</v>
      </c>
      <c r="B352" s="109">
        <v>1</v>
      </c>
      <c r="C352" s="110"/>
      <c r="D352" s="95" t="s">
        <v>454</v>
      </c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226">
        <f>IFERROR(E353/F353,"N.A")</f>
        <v>0.8571428571428571</v>
      </c>
      <c r="E353" s="227">
        <f>COUNTIF('A1 Exploitation'!F325:F352,"ok")</f>
        <v>6</v>
      </c>
      <c r="F353" s="228">
        <f>COUNTA('A1 Exploitation'!F325:F352)</f>
        <v>7</v>
      </c>
    </row>
    <row r="354" spans="1:7" x14ac:dyDescent="0.3">
      <c r="A354" s="248" t="s">
        <v>36</v>
      </c>
      <c r="B354" s="252"/>
      <c r="C354" s="252"/>
      <c r="D354" s="253">
        <f>SUM(B337:C348,B350:C353)</f>
        <v>30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0.9375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42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0.95454545454545459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43451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478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 t="s">
        <v>455</v>
      </c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ht="66" x14ac:dyDescent="0.3">
      <c r="A381" s="7" t="s">
        <v>101</v>
      </c>
      <c r="B381" s="109">
        <v>1</v>
      </c>
      <c r="C381" s="109" t="str">
        <f>IF(B381=0, -5, "0")</f>
        <v>0</v>
      </c>
      <c r="D381" s="121" t="s">
        <v>484</v>
      </c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6.75" customHeight="1" x14ac:dyDescent="0.3">
      <c r="A385" s="9" t="s">
        <v>475</v>
      </c>
      <c r="B385" s="109">
        <v>1</v>
      </c>
      <c r="C385" s="109"/>
      <c r="D385" s="92" t="s">
        <v>456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1</v>
      </c>
      <c r="C386" s="109"/>
      <c r="D386" s="226">
        <f>IFERROR(E386/F386,"N.A")</f>
        <v>0.25</v>
      </c>
      <c r="E386" s="227">
        <f>COUNTIF('A1 Exploitation'!F365:F385,"ok")</f>
        <v>1</v>
      </c>
      <c r="F386" s="228">
        <f>COUNTA('A1 Exploitation'!F365:F385)</f>
        <v>4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14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0.77777777777777779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0.88235294117647056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43451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 t="s">
        <v>32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 t="s">
        <v>32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 t="s">
        <v>32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 t="s">
        <v>32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 t="s">
        <v>32</v>
      </c>
      <c r="C403" s="120"/>
      <c r="D403" s="74"/>
      <c r="E403" s="73"/>
      <c r="F403" s="158"/>
      <c r="G403" s="106"/>
    </row>
    <row r="404" spans="1:7" ht="33" x14ac:dyDescent="0.3">
      <c r="A404" s="6" t="s">
        <v>242</v>
      </c>
      <c r="B404" s="109">
        <v>0</v>
      </c>
      <c r="C404" s="109"/>
      <c r="D404" s="74" t="s">
        <v>457</v>
      </c>
      <c r="E404" s="74" t="s">
        <v>444</v>
      </c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33.75" x14ac:dyDescent="0.35">
      <c r="A411" s="206" t="s">
        <v>55</v>
      </c>
      <c r="B411" s="109">
        <v>1</v>
      </c>
      <c r="C411" s="112">
        <f>IF(B411=0, -10, IF(B411=1, -5, "0"))</f>
        <v>-5</v>
      </c>
      <c r="D411" s="74" t="s">
        <v>458</v>
      </c>
      <c r="E411" s="73"/>
      <c r="F411" s="158"/>
      <c r="G411" s="106"/>
    </row>
    <row r="412" spans="1:7" ht="33" x14ac:dyDescent="0.3">
      <c r="A412" s="4" t="s">
        <v>225</v>
      </c>
      <c r="B412" s="109">
        <v>0</v>
      </c>
      <c r="C412" s="109"/>
      <c r="D412" s="74" t="s">
        <v>459</v>
      </c>
      <c r="E412" s="74" t="s">
        <v>460</v>
      </c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 t="s">
        <v>455</v>
      </c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6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0.375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49.5" x14ac:dyDescent="0.3">
      <c r="A430" s="7" t="s">
        <v>267</v>
      </c>
      <c r="B430" s="109">
        <v>1</v>
      </c>
      <c r="C430" s="109"/>
      <c r="D430" s="108" t="s">
        <v>485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0" x14ac:dyDescent="0.3">
      <c r="A437" s="9" t="s">
        <v>475</v>
      </c>
      <c r="B437" s="109">
        <v>2</v>
      </c>
      <c r="C437" s="109"/>
      <c r="D437" s="108"/>
      <c r="E437" s="73"/>
      <c r="F437" s="158"/>
      <c r="G437" s="11"/>
    </row>
    <row r="438" spans="1:7" ht="49.5" x14ac:dyDescent="0.3">
      <c r="A438" s="9" t="s">
        <v>391</v>
      </c>
      <c r="B438" s="109">
        <v>1</v>
      </c>
      <c r="C438" s="122" t="str">
        <f>IF(B438=0, -5, "0")</f>
        <v>0</v>
      </c>
      <c r="D438" s="108" t="s">
        <v>461</v>
      </c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1</v>
      </c>
      <c r="C439" s="109"/>
      <c r="D439" s="226">
        <f>IFERROR(E439/F439,"N.A")</f>
        <v>0.4</v>
      </c>
      <c r="E439" s="227">
        <f>COUNTIF('A1 Exploitation'!F398:F438,"ok")</f>
        <v>2</v>
      </c>
      <c r="F439" s="228">
        <f>COUNTA('A1 Exploitation'!F398:F438)</f>
        <v>5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15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0.83333333333333337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31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0.67391304347826086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43451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474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475</v>
      </c>
      <c r="B474" s="109">
        <v>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3</v>
      </c>
      <c r="F476" s="228">
        <f>COUNTA('A1 Exploitation'!F451:F475)</f>
        <v>3</v>
      </c>
    </row>
    <row r="477" spans="1:7" x14ac:dyDescent="0.3">
      <c r="A477" s="248" t="s">
        <v>36</v>
      </c>
      <c r="B477" s="248"/>
      <c r="C477" s="248"/>
      <c r="D477" s="258">
        <f>SUM(B461:C470,B472:C476)</f>
        <v>22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1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34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1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43451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3" x14ac:dyDescent="0.3">
      <c r="A488" s="4" t="s">
        <v>263</v>
      </c>
      <c r="B488" s="109">
        <v>1</v>
      </c>
      <c r="C488" s="109"/>
      <c r="D488" s="74" t="s">
        <v>486</v>
      </c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33" x14ac:dyDescent="0.3">
      <c r="A492" s="49" t="s">
        <v>399</v>
      </c>
      <c r="B492" s="109">
        <v>1</v>
      </c>
      <c r="C492" s="110"/>
      <c r="D492" s="95" t="s">
        <v>462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8</v>
      </c>
    </row>
    <row r="494" spans="1:7" x14ac:dyDescent="0.3">
      <c r="A494" s="248" t="s">
        <v>35</v>
      </c>
      <c r="B494" s="249"/>
      <c r="C494" s="250"/>
      <c r="D494" s="251">
        <f>D493/(COUNT(B488:C492)*2)</f>
        <v>0.8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226">
        <f>IFERROR(E498/F498,"N.A")</f>
        <v>1</v>
      </c>
      <c r="E498" s="227">
        <f>COUNTIF('A1 Exploitation'!F488:F497,"ok")</f>
        <v>1</v>
      </c>
      <c r="F498" s="228">
        <f>COUNTA('A1 Exploitation'!F488:F497)</f>
        <v>1</v>
      </c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14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0.875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43451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66"/>
      <c r="E508" s="333"/>
      <c r="F508" s="333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226">
        <f>IFERROR(E512/F512,"N.A")</f>
        <v>1</v>
      </c>
      <c r="E512" s="229">
        <f>COUNTIF('A1 Exploitation'!F509:F511,"ok")</f>
        <v>1</v>
      </c>
      <c r="F512" s="230">
        <f>COUNTA('A1 Exploitation'!F509:F511)</f>
        <v>1</v>
      </c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43451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66"/>
      <c r="E519" s="333"/>
      <c r="F519" s="333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1</v>
      </c>
      <c r="C522" s="109"/>
      <c r="D522" s="74" t="s">
        <v>463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 t="s">
        <v>32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1</v>
      </c>
      <c r="C530" s="122" t="str">
        <f>IF(B530=0, -5, "0")</f>
        <v>0</v>
      </c>
      <c r="D530" s="95" t="s">
        <v>464</v>
      </c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12</v>
      </c>
    </row>
    <row r="534" spans="1:7" x14ac:dyDescent="0.3">
      <c r="A534" s="248" t="s">
        <v>35</v>
      </c>
      <c r="B534" s="249"/>
      <c r="C534" s="250"/>
      <c r="D534" s="251">
        <f>D533/(COUNT(B520:C532)*2)</f>
        <v>0.8571428571428571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43451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66"/>
      <c r="E539" s="333"/>
      <c r="F539" s="333"/>
      <c r="G539" s="106"/>
    </row>
    <row r="540" spans="1:7" ht="30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1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6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0.75119047619047619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262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0.82389937106918243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40:B542 B53:B60 B65:B83 B39:B40 B95:B98 B110:B116 B121:B138 B88:B93 B149:B153 B165:B171 B143:B147 B212:B221 B226:B243 B248:B255 B176:B194 B273:B284 B289:B307 B257:B260 B325:B332 B337:B348 B309:B312 B365:B372 B377:B382 B350:B352 B196:B200 B410:B416 B421:B425 B430:B434 B384:B385 B451:B456 B461:B470 B436:B438 B488:B492 B472:B475 B496:B497 B509:B511 B398:B405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43 B532 B261 B313 B353 B386 B439 B476 B498 B512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2" zoomScaleNormal="90" zoomScaleSheetLayoutView="100" workbookViewId="0">
      <selection activeCell="D46" sqref="D46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8" t="s">
        <v>50</v>
      </c>
      <c r="B6" s="368"/>
      <c r="C6" s="368"/>
      <c r="D6" s="368"/>
      <c r="E6" s="368"/>
      <c r="F6" s="368"/>
      <c r="G6" s="104"/>
    </row>
    <row r="7" spans="1:7" s="11" customFormat="1" ht="21.75" customHeight="1" x14ac:dyDescent="0.45">
      <c r="A7" s="369" t="str">
        <f>'A2 Exploitation'!A8:F8</f>
        <v>MEDNINE</v>
      </c>
      <c r="B7" s="369"/>
      <c r="C7" s="369"/>
      <c r="D7" s="369"/>
      <c r="E7" s="369"/>
      <c r="F7" s="369"/>
      <c r="G7" s="104"/>
    </row>
    <row r="8" spans="1:7" s="11" customFormat="1" ht="24" x14ac:dyDescent="0.45">
      <c r="A8" s="243" t="s">
        <v>42</v>
      </c>
      <c r="B8" s="370" t="str">
        <f>'A2 Exploitation'!B9:F9</f>
        <v>M Souheil DRAOUI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 t="str">
        <f>'A2 Exploitation'!B10:F10</f>
        <v>Directeur magasin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'A2 Exploitation'!B11:F11</f>
        <v>43451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0.89230769230769236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2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10</v>
      </c>
    </row>
    <row r="23" spans="1:7" x14ac:dyDescent="0.3">
      <c r="A23" s="352" t="s">
        <v>295</v>
      </c>
      <c r="B23" s="353"/>
      <c r="C23" s="354"/>
      <c r="D23" s="288">
        <f>D22/(COUNT(B17:C21)*2)</f>
        <v>1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14</v>
      </c>
    </row>
    <row r="34" spans="1:7" x14ac:dyDescent="0.3">
      <c r="A34" s="352" t="s">
        <v>295</v>
      </c>
      <c r="B34" s="353"/>
      <c r="C34" s="354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10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ht="33" x14ac:dyDescent="0.3">
      <c r="A46" s="14" t="s">
        <v>270</v>
      </c>
      <c r="B46" s="73">
        <v>1</v>
      </c>
      <c r="C46" s="73"/>
      <c r="D46" s="74" t="s">
        <v>483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ht="33" x14ac:dyDescent="0.3">
      <c r="A50" s="14" t="s">
        <v>84</v>
      </c>
      <c r="B50" s="73">
        <v>2</v>
      </c>
      <c r="C50" s="73"/>
      <c r="D50" s="74" t="s">
        <v>465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11</v>
      </c>
    </row>
    <row r="53" spans="1:7" x14ac:dyDescent="0.3">
      <c r="A53" s="352" t="s">
        <v>295</v>
      </c>
      <c r="B53" s="353"/>
      <c r="C53" s="354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 t="s">
        <v>32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10</v>
      </c>
    </row>
    <row r="64" spans="1:7" x14ac:dyDescent="0.3">
      <c r="A64" s="352" t="s">
        <v>295</v>
      </c>
      <c r="B64" s="353"/>
      <c r="C64" s="354"/>
      <c r="D64" s="288">
        <f>D63/(COUNT(B56:C62)*2)</f>
        <v>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 t="s">
        <v>32</v>
      </c>
      <c r="C122" s="73"/>
      <c r="D122" s="92" t="s">
        <v>466</v>
      </c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50.25" x14ac:dyDescent="0.35">
      <c r="A127" s="30" t="s">
        <v>213</v>
      </c>
      <c r="B127" s="90">
        <v>1</v>
      </c>
      <c r="C127" s="99" t="str">
        <f>IF(B127=0, -5, "0")</f>
        <v>0</v>
      </c>
      <c r="D127" s="74" t="s">
        <v>468</v>
      </c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50.25" x14ac:dyDescent="0.35">
      <c r="A130" s="30" t="s">
        <v>194</v>
      </c>
      <c r="B130" s="90">
        <v>1</v>
      </c>
      <c r="C130" s="99" t="str">
        <f>IF(B130=0, -5, "0")</f>
        <v>0</v>
      </c>
      <c r="D130" s="74" t="s">
        <v>467</v>
      </c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33.75" x14ac:dyDescent="0.35">
      <c r="A132" s="32" t="s">
        <v>317</v>
      </c>
      <c r="B132" s="90">
        <v>1</v>
      </c>
      <c r="C132" s="99" t="str">
        <f>IF(B132=0, -5, "0")</f>
        <v>0</v>
      </c>
      <c r="D132" s="74" t="s">
        <v>469</v>
      </c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11</v>
      </c>
    </row>
    <row r="134" spans="1:7" x14ac:dyDescent="0.3">
      <c r="A134" s="352" t="s">
        <v>295</v>
      </c>
      <c r="B134" s="353"/>
      <c r="C134" s="354"/>
      <c r="D134" s="291">
        <f>D133/(COUNT(B122:C132)*2)</f>
        <v>0.7857142857142857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>
        <v>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2</v>
      </c>
      <c r="C140" s="74"/>
      <c r="D140" s="74" t="s">
        <v>470</v>
      </c>
      <c r="E140" s="73"/>
      <c r="F140" s="73"/>
    </row>
    <row r="141" spans="1:7" s="19" customFormat="1" x14ac:dyDescent="0.3">
      <c r="A141" s="18" t="s">
        <v>303</v>
      </c>
      <c r="B141" s="89">
        <v>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>
        <v>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2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2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16</v>
      </c>
    </row>
    <row r="150" spans="1:7" x14ac:dyDescent="0.3">
      <c r="A150" s="352" t="s">
        <v>295</v>
      </c>
      <c r="B150" s="353"/>
      <c r="C150" s="354"/>
      <c r="D150" s="288">
        <f>D149/(COUNT(B137:C148)*2)</f>
        <v>1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36.75" customHeight="1" x14ac:dyDescent="0.35">
      <c r="A156" s="29" t="s">
        <v>307</v>
      </c>
      <c r="B156" s="73">
        <v>0</v>
      </c>
      <c r="C156" s="99">
        <f>IF(B156=0, -5, "0")</f>
        <v>-5</v>
      </c>
      <c r="D156" s="92" t="s">
        <v>471</v>
      </c>
      <c r="E156" s="74" t="s">
        <v>480</v>
      </c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92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9</v>
      </c>
    </row>
    <row r="162" spans="1:7" x14ac:dyDescent="0.3">
      <c r="A162" s="352" t="s">
        <v>295</v>
      </c>
      <c r="B162" s="353"/>
      <c r="C162" s="354"/>
      <c r="D162" s="288">
        <f>D161/(COUNT(B153:C160)*2)</f>
        <v>0.5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 t="s">
        <v>32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4</v>
      </c>
    </row>
    <row r="170" spans="1:7" x14ac:dyDescent="0.3">
      <c r="A170" s="352" t="s">
        <v>295</v>
      </c>
      <c r="B170" s="353"/>
      <c r="C170" s="354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ht="33" x14ac:dyDescent="0.3">
      <c r="A173" s="17" t="s">
        <v>180</v>
      </c>
      <c r="B173" s="73">
        <v>1</v>
      </c>
      <c r="C173" s="73"/>
      <c r="D173" s="92" t="s">
        <v>472</v>
      </c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7</v>
      </c>
    </row>
    <row r="178" spans="1:7" x14ac:dyDescent="0.3">
      <c r="A178" s="352" t="s">
        <v>295</v>
      </c>
      <c r="B178" s="353"/>
      <c r="C178" s="354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2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10</v>
      </c>
    </row>
    <row r="187" spans="1:7" x14ac:dyDescent="0.3">
      <c r="A187" s="352" t="s">
        <v>295</v>
      </c>
      <c r="B187" s="353"/>
      <c r="C187" s="354"/>
      <c r="D187" s="288">
        <f>D186/(COUNT(B181:C185)*2)</f>
        <v>1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4</v>
      </c>
    </row>
    <row r="195" spans="1:6" x14ac:dyDescent="0.3">
      <c r="A195" s="352" t="s">
        <v>295</v>
      </c>
      <c r="B195" s="353"/>
      <c r="C195" s="354"/>
      <c r="D195" s="288">
        <f>D194/(COUNT(B190:C193)*2)</f>
        <v>1</v>
      </c>
    </row>
    <row r="197" spans="1:6" ht="18" x14ac:dyDescent="0.35">
      <c r="A197" s="47" t="s">
        <v>479</v>
      </c>
      <c r="B197" s="46"/>
      <c r="C197" s="46"/>
      <c r="D197" s="239">
        <f>E197/F197</f>
        <v>1</v>
      </c>
      <c r="E197" s="231">
        <f>COUNTIF('A1 Technique'!F17:F193,"ok")</f>
        <v>10</v>
      </c>
      <c r="F197" s="232">
        <f>COUNTA('A1 Technique'!F17:F193)</f>
        <v>10</v>
      </c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116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0.89230769230769236</v>
      </c>
    </row>
  </sheetData>
  <sheetProtection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8" zoomScale="60" workbookViewId="0">
      <selection activeCell="D444" sqref="D44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MEDNINE</v>
      </c>
      <c r="B8" s="326"/>
      <c r="C8" s="326"/>
      <c r="D8" s="326"/>
      <c r="E8" s="326"/>
      <c r="F8" s="326"/>
      <c r="G8" s="104"/>
    </row>
    <row r="9" spans="1:7" ht="24" x14ac:dyDescent="0.45">
      <c r="A9" s="243" t="s">
        <v>42</v>
      </c>
      <c r="B9" s="374"/>
      <c r="C9" s="374"/>
      <c r="D9" s="374"/>
      <c r="E9" s="374"/>
      <c r="F9" s="374"/>
      <c r="G9" s="104"/>
    </row>
    <row r="10" spans="1:7" ht="24" x14ac:dyDescent="0.45">
      <c r="A10" s="244" t="s">
        <v>44</v>
      </c>
      <c r="B10" s="375"/>
      <c r="C10" s="375"/>
      <c r="D10" s="375"/>
      <c r="E10" s="375"/>
      <c r="F10" s="375"/>
      <c r="G10" s="104"/>
    </row>
    <row r="11" spans="1:7" ht="24" x14ac:dyDescent="0.45">
      <c r="A11" s="243" t="s">
        <v>43</v>
      </c>
      <c r="B11" s="373"/>
      <c r="C11" s="373"/>
      <c r="D11" s="373"/>
      <c r="E11" s="373"/>
      <c r="F11" s="373"/>
      <c r="G11" s="104"/>
    </row>
    <row r="12" spans="1:7" ht="24" x14ac:dyDescent="0.45">
      <c r="A12" s="243" t="s">
        <v>239</v>
      </c>
      <c r="B12" s="376">
        <f>D549</f>
        <v>0</v>
      </c>
      <c r="C12" s="376"/>
      <c r="D12" s="376"/>
      <c r="E12" s="376"/>
      <c r="F12" s="376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0" t="s">
        <v>18</v>
      </c>
      <c r="B28" s="301"/>
      <c r="C28" s="301"/>
      <c r="D28" s="301"/>
      <c r="E28" s="301"/>
      <c r="F28" s="30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3"/>
      <c r="B44" s="304"/>
      <c r="C44" s="304"/>
      <c r="D44" s="304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5"/>
      <c r="B47" s="296"/>
      <c r="C47" s="297"/>
      <c r="D47" s="296"/>
      <c r="E47" s="298"/>
      <c r="F47" s="299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7" t="s">
        <v>60</v>
      </c>
      <c r="B64" s="308"/>
      <c r="C64" s="308"/>
      <c r="D64" s="308"/>
      <c r="E64" s="308"/>
      <c r="F64" s="309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7" t="s">
        <v>25</v>
      </c>
      <c r="B87" s="308"/>
      <c r="C87" s="308"/>
      <c r="D87" s="308"/>
      <c r="E87" s="308"/>
      <c r="F87" s="309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7" t="s">
        <v>121</v>
      </c>
      <c r="B175" s="308"/>
      <c r="C175" s="308"/>
      <c r="D175" s="308"/>
      <c r="E175" s="308"/>
      <c r="F175" s="309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7" t="s">
        <v>172</v>
      </c>
      <c r="B247" s="308"/>
      <c r="C247" s="308"/>
      <c r="D247" s="308"/>
      <c r="E247" s="308"/>
      <c r="F247" s="309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7" t="s">
        <v>73</v>
      </c>
      <c r="B288" s="308"/>
      <c r="C288" s="308"/>
      <c r="D288" s="308"/>
      <c r="E288" s="308"/>
      <c r="F288" s="309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7" t="s">
        <v>109</v>
      </c>
      <c r="B336" s="308"/>
      <c r="C336" s="308"/>
      <c r="D336" s="308"/>
      <c r="E336" s="308"/>
      <c r="F336" s="309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7" t="s">
        <v>25</v>
      </c>
      <c r="B376" s="308"/>
      <c r="C376" s="308"/>
      <c r="D376" s="308"/>
      <c r="E376" s="308"/>
      <c r="F376" s="309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7" t="s">
        <v>25</v>
      </c>
      <c r="B409" s="308"/>
      <c r="C409" s="308"/>
      <c r="D409" s="308"/>
      <c r="E409" s="308"/>
      <c r="F409" s="309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7" t="s">
        <v>111</v>
      </c>
      <c r="B420" s="308"/>
      <c r="C420" s="308"/>
      <c r="D420" s="308"/>
      <c r="E420" s="308"/>
      <c r="F420" s="309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7" t="s">
        <v>28</v>
      </c>
      <c r="B429" s="308"/>
      <c r="C429" s="308"/>
      <c r="D429" s="308"/>
      <c r="E429" s="308"/>
      <c r="F429" s="309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0" t="s">
        <v>109</v>
      </c>
      <c r="B460" s="309"/>
      <c r="C460" s="309"/>
      <c r="D460" s="309"/>
      <c r="E460" s="309"/>
      <c r="F460" s="309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84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str">
        <f>'A3 Exploitation'!A8:F8</f>
        <v>MEDNINE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'A3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'A3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'A3 Exploitation'!B11:F11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8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4"/>
      <c r="E1" s="324"/>
      <c r="F1" s="324"/>
      <c r="G1" s="324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04"/>
    </row>
    <row r="8" spans="1:7" ht="29.25" x14ac:dyDescent="0.45">
      <c r="A8" s="326" t="str">
        <f>'Page de garde'!D18</f>
        <v>MEDNINE</v>
      </c>
      <c r="B8" s="326"/>
      <c r="C8" s="326"/>
      <c r="D8" s="326"/>
      <c r="E8" s="326"/>
      <c r="F8" s="326"/>
      <c r="G8" s="104"/>
    </row>
    <row r="9" spans="1:7" ht="24" x14ac:dyDescent="0.45">
      <c r="A9" s="305" t="s">
        <v>42</v>
      </c>
      <c r="B9" s="379"/>
      <c r="C9" s="379"/>
      <c r="D9" s="379"/>
      <c r="E9" s="379"/>
      <c r="F9" s="379"/>
      <c r="G9" s="104"/>
    </row>
    <row r="10" spans="1:7" ht="24" x14ac:dyDescent="0.45">
      <c r="A10" s="306" t="s">
        <v>44</v>
      </c>
      <c r="B10" s="380"/>
      <c r="C10" s="380"/>
      <c r="D10" s="380"/>
      <c r="E10" s="380"/>
      <c r="F10" s="380"/>
      <c r="G10" s="104"/>
    </row>
    <row r="11" spans="1:7" ht="24" x14ac:dyDescent="0.45">
      <c r="A11" s="305" t="s">
        <v>43</v>
      </c>
      <c r="B11" s="378"/>
      <c r="C11" s="378"/>
      <c r="D11" s="378"/>
      <c r="E11" s="378"/>
      <c r="F11" s="378"/>
      <c r="G11" s="104"/>
    </row>
    <row r="12" spans="1:7" ht="24" x14ac:dyDescent="0.45">
      <c r="A12" s="305" t="s">
        <v>239</v>
      </c>
      <c r="B12" s="377">
        <f>D549</f>
        <v>0</v>
      </c>
      <c r="C12" s="377"/>
      <c r="D12" s="377"/>
      <c r="E12" s="377"/>
      <c r="F12" s="377"/>
      <c r="G12" s="104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31" t="s">
        <v>30</v>
      </c>
      <c r="B17" s="332" t="s">
        <v>31</v>
      </c>
      <c r="C17" s="332"/>
      <c r="D17" s="332" t="s">
        <v>46</v>
      </c>
      <c r="E17" s="333" t="s">
        <v>310</v>
      </c>
      <c r="F17" s="333" t="s">
        <v>357</v>
      </c>
    </row>
    <row r="18" spans="1:8" ht="16.5" customHeight="1" x14ac:dyDescent="0.3">
      <c r="A18" s="331"/>
      <c r="B18" s="247" t="s">
        <v>34</v>
      </c>
      <c r="C18" s="247" t="s">
        <v>33</v>
      </c>
      <c r="D18" s="332"/>
      <c r="E18" s="333"/>
      <c r="F18" s="333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4" t="s">
        <v>378</v>
      </c>
      <c r="B38" s="335"/>
      <c r="C38" s="335"/>
      <c r="D38" s="335"/>
      <c r="E38" s="335"/>
      <c r="F38" s="336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31" t="s">
        <v>30</v>
      </c>
      <c r="B50" s="332" t="s">
        <v>31</v>
      </c>
      <c r="C50" s="332"/>
      <c r="D50" s="332" t="s">
        <v>46</v>
      </c>
      <c r="E50" s="333" t="s">
        <v>310</v>
      </c>
      <c r="F50" s="333" t="s">
        <v>359</v>
      </c>
      <c r="G50" s="106"/>
    </row>
    <row r="51" spans="1:7" ht="16.5" customHeight="1" x14ac:dyDescent="0.3">
      <c r="A51" s="331"/>
      <c r="B51" s="247" t="s">
        <v>34</v>
      </c>
      <c r="C51" s="247" t="s">
        <v>33</v>
      </c>
      <c r="D51" s="332"/>
      <c r="E51" s="333"/>
      <c r="F51" s="333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4" t="s">
        <v>378</v>
      </c>
      <c r="B94" s="335"/>
      <c r="C94" s="335"/>
      <c r="D94" s="335"/>
      <c r="E94" s="335"/>
      <c r="F94" s="336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31" t="s">
        <v>30</v>
      </c>
      <c r="B107" s="332" t="s">
        <v>31</v>
      </c>
      <c r="C107" s="332"/>
      <c r="D107" s="332" t="s">
        <v>46</v>
      </c>
      <c r="E107" s="333" t="s">
        <v>310</v>
      </c>
      <c r="F107" s="333" t="s">
        <v>359</v>
      </c>
    </row>
    <row r="108" spans="1:7" ht="16.5" customHeight="1" x14ac:dyDescent="0.3">
      <c r="A108" s="331"/>
      <c r="B108" s="247" t="s">
        <v>34</v>
      </c>
      <c r="C108" s="247" t="s">
        <v>33</v>
      </c>
      <c r="D108" s="332"/>
      <c r="E108" s="333"/>
      <c r="F108" s="333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7" t="s">
        <v>378</v>
      </c>
      <c r="B148" s="338"/>
      <c r="C148" s="338"/>
      <c r="D148" s="339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31" t="s">
        <v>30</v>
      </c>
      <c r="B162" s="332" t="s">
        <v>31</v>
      </c>
      <c r="C162" s="332"/>
      <c r="D162" s="332" t="s">
        <v>46</v>
      </c>
      <c r="E162" s="333" t="s">
        <v>310</v>
      </c>
      <c r="F162" s="333" t="s">
        <v>359</v>
      </c>
      <c r="G162" s="106"/>
    </row>
    <row r="163" spans="1:7" ht="16.5" customHeight="1" x14ac:dyDescent="0.3">
      <c r="A163" s="331"/>
      <c r="B163" s="247" t="s">
        <v>34</v>
      </c>
      <c r="C163" s="247" t="s">
        <v>33</v>
      </c>
      <c r="D163" s="332"/>
      <c r="E163" s="333"/>
      <c r="F163" s="333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40" t="s">
        <v>378</v>
      </c>
      <c r="B195" s="340"/>
      <c r="C195" s="340"/>
      <c r="D195" s="340"/>
      <c r="E195" s="340"/>
      <c r="F195" s="340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31" t="s">
        <v>30</v>
      </c>
      <c r="B209" s="332" t="s">
        <v>31</v>
      </c>
      <c r="C209" s="332"/>
      <c r="D209" s="332" t="s">
        <v>46</v>
      </c>
      <c r="E209" s="333" t="s">
        <v>310</v>
      </c>
      <c r="F209" s="333" t="s">
        <v>359</v>
      </c>
      <c r="G209" s="106"/>
    </row>
    <row r="210" spans="1:7" ht="16.5" customHeight="1" x14ac:dyDescent="0.3">
      <c r="A210" s="331"/>
      <c r="B210" s="247" t="s">
        <v>34</v>
      </c>
      <c r="C210" s="247" t="s">
        <v>33</v>
      </c>
      <c r="D210" s="332"/>
      <c r="E210" s="333"/>
      <c r="F210" s="333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40" t="s">
        <v>378</v>
      </c>
      <c r="B256" s="340"/>
      <c r="C256" s="340"/>
      <c r="D256" s="340"/>
      <c r="E256" s="340"/>
      <c r="F256" s="340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31" t="s">
        <v>30</v>
      </c>
      <c r="B270" s="332" t="s">
        <v>31</v>
      </c>
      <c r="C270" s="332"/>
      <c r="D270" s="332" t="s">
        <v>46</v>
      </c>
      <c r="E270" s="333" t="s">
        <v>310</v>
      </c>
      <c r="F270" s="333" t="s">
        <v>359</v>
      </c>
      <c r="G270" s="168"/>
    </row>
    <row r="271" spans="1:7" s="13" customFormat="1" ht="16.5" customHeight="1" x14ac:dyDescent="0.3">
      <c r="A271" s="331"/>
      <c r="B271" s="247" t="s">
        <v>34</v>
      </c>
      <c r="C271" s="247" t="s">
        <v>33</v>
      </c>
      <c r="D271" s="332"/>
      <c r="E271" s="333"/>
      <c r="F271" s="333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41" t="s">
        <v>395</v>
      </c>
      <c r="B308" s="342"/>
      <c r="C308" s="342"/>
      <c r="D308" s="342"/>
      <c r="E308" s="342"/>
      <c r="F308" s="343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31" t="s">
        <v>30</v>
      </c>
      <c r="B322" s="332" t="s">
        <v>31</v>
      </c>
      <c r="C322" s="332"/>
      <c r="D322" s="332" t="s">
        <v>46</v>
      </c>
      <c r="E322" s="333" t="s">
        <v>310</v>
      </c>
      <c r="F322" s="333" t="s">
        <v>359</v>
      </c>
      <c r="G322" s="106"/>
    </row>
    <row r="323" spans="1:7" ht="16.5" customHeight="1" x14ac:dyDescent="0.3">
      <c r="A323" s="331"/>
      <c r="B323" s="247" t="s">
        <v>34</v>
      </c>
      <c r="C323" s="247" t="s">
        <v>33</v>
      </c>
      <c r="D323" s="332"/>
      <c r="E323" s="333"/>
      <c r="F323" s="333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41" t="s">
        <v>378</v>
      </c>
      <c r="B349" s="342"/>
      <c r="C349" s="342"/>
      <c r="D349" s="342"/>
      <c r="E349" s="342"/>
      <c r="F349" s="342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31" t="s">
        <v>30</v>
      </c>
      <c r="B362" s="332" t="s">
        <v>31</v>
      </c>
      <c r="C362" s="332"/>
      <c r="D362" s="332" t="s">
        <v>46</v>
      </c>
      <c r="E362" s="333" t="s">
        <v>310</v>
      </c>
      <c r="F362" s="333" t="s">
        <v>359</v>
      </c>
      <c r="G362" s="106"/>
    </row>
    <row r="363" spans="1:7" ht="16.5" customHeight="1" x14ac:dyDescent="0.3">
      <c r="A363" s="331"/>
      <c r="B363" s="247" t="s">
        <v>34</v>
      </c>
      <c r="C363" s="247" t="s">
        <v>33</v>
      </c>
      <c r="D363" s="332"/>
      <c r="E363" s="333"/>
      <c r="F363" s="333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40" t="s">
        <v>378</v>
      </c>
      <c r="B383" s="340"/>
      <c r="C383" s="340"/>
      <c r="D383" s="340"/>
      <c r="E383" s="340"/>
      <c r="F383" s="340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31" t="s">
        <v>30</v>
      </c>
      <c r="B395" s="332" t="s">
        <v>31</v>
      </c>
      <c r="C395" s="332"/>
      <c r="D395" s="332" t="s">
        <v>46</v>
      </c>
      <c r="E395" s="333" t="s">
        <v>310</v>
      </c>
      <c r="F395" s="333" t="s">
        <v>359</v>
      </c>
      <c r="G395" s="106"/>
    </row>
    <row r="396" spans="1:7" ht="16.5" customHeight="1" x14ac:dyDescent="0.3">
      <c r="A396" s="331"/>
      <c r="B396" s="247" t="s">
        <v>34</v>
      </c>
      <c r="C396" s="247" t="s">
        <v>33</v>
      </c>
      <c r="D396" s="332"/>
      <c r="E396" s="333"/>
      <c r="F396" s="333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40" t="s">
        <v>378</v>
      </c>
      <c r="B435" s="340"/>
      <c r="C435" s="340"/>
      <c r="D435" s="340"/>
      <c r="E435" s="340"/>
      <c r="F435" s="340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31" t="s">
        <v>30</v>
      </c>
      <c r="B448" s="332" t="s">
        <v>31</v>
      </c>
      <c r="C448" s="332"/>
      <c r="D448" s="332" t="s">
        <v>46</v>
      </c>
      <c r="E448" s="333" t="s">
        <v>310</v>
      </c>
      <c r="F448" s="333" t="s">
        <v>359</v>
      </c>
      <c r="G448" s="106"/>
    </row>
    <row r="449" spans="1:6" ht="16.5" customHeight="1" x14ac:dyDescent="0.3">
      <c r="A449" s="331"/>
      <c r="B449" s="247" t="s">
        <v>34</v>
      </c>
      <c r="C449" s="247" t="s">
        <v>33</v>
      </c>
      <c r="D449" s="332"/>
      <c r="E449" s="333"/>
      <c r="F449" s="333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4" t="s">
        <v>378</v>
      </c>
      <c r="B471" s="345"/>
      <c r="C471" s="345"/>
      <c r="D471" s="345"/>
      <c r="E471" s="345"/>
      <c r="F471" s="345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6" t="s">
        <v>366</v>
      </c>
      <c r="B483" s="346"/>
      <c r="C483" s="346"/>
      <c r="D483" s="346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31" t="s">
        <v>30</v>
      </c>
      <c r="B485" s="332" t="s">
        <v>31</v>
      </c>
      <c r="C485" s="332"/>
      <c r="D485" s="332" t="s">
        <v>46</v>
      </c>
      <c r="E485" s="333" t="s">
        <v>310</v>
      </c>
      <c r="F485" s="333" t="s">
        <v>359</v>
      </c>
      <c r="G485" s="106"/>
    </row>
    <row r="486" spans="1:7" ht="16.5" customHeight="1" x14ac:dyDescent="0.3">
      <c r="A486" s="331"/>
      <c r="B486" s="247" t="s">
        <v>34</v>
      </c>
      <c r="C486" s="247" t="s">
        <v>33</v>
      </c>
      <c r="D486" s="332"/>
      <c r="E486" s="333"/>
      <c r="F486" s="333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31" t="s">
        <v>30</v>
      </c>
      <c r="B507" s="332" t="s">
        <v>31</v>
      </c>
      <c r="C507" s="332"/>
      <c r="D507" s="332" t="s">
        <v>46</v>
      </c>
      <c r="E507" s="333" t="s">
        <v>310</v>
      </c>
      <c r="F507" s="333" t="s">
        <v>359</v>
      </c>
      <c r="G507" s="106"/>
    </row>
    <row r="508" spans="1:7" ht="16.5" customHeight="1" x14ac:dyDescent="0.3">
      <c r="A508" s="331"/>
      <c r="B508" s="247" t="s">
        <v>34</v>
      </c>
      <c r="C508" s="247" t="s">
        <v>33</v>
      </c>
      <c r="D508" s="332"/>
      <c r="E508" s="333"/>
      <c r="F508" s="333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31" t="s">
        <v>30</v>
      </c>
      <c r="B518" s="332" t="s">
        <v>31</v>
      </c>
      <c r="C518" s="332"/>
      <c r="D518" s="332" t="s">
        <v>46</v>
      </c>
      <c r="E518" s="333" t="s">
        <v>310</v>
      </c>
      <c r="F518" s="333" t="s">
        <v>359</v>
      </c>
      <c r="G518" s="106"/>
    </row>
    <row r="519" spans="1:7" ht="16.5" customHeight="1" x14ac:dyDescent="0.3">
      <c r="A519" s="331"/>
      <c r="B519" s="247" t="s">
        <v>34</v>
      </c>
      <c r="C519" s="247" t="s">
        <v>33</v>
      </c>
      <c r="D519" s="332"/>
      <c r="E519" s="333"/>
      <c r="F519" s="333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31" t="s">
        <v>30</v>
      </c>
      <c r="B538" s="332" t="s">
        <v>31</v>
      </c>
      <c r="C538" s="332"/>
      <c r="D538" s="332" t="s">
        <v>46</v>
      </c>
      <c r="E538" s="333" t="s">
        <v>310</v>
      </c>
      <c r="F538" s="333" t="s">
        <v>359</v>
      </c>
      <c r="G538" s="106"/>
    </row>
    <row r="539" spans="1:7" ht="16.5" customHeight="1" x14ac:dyDescent="0.3">
      <c r="A539" s="331"/>
      <c r="B539" s="247" t="s">
        <v>34</v>
      </c>
      <c r="C539" s="247" t="s">
        <v>33</v>
      </c>
      <c r="D539" s="332"/>
      <c r="E539" s="333"/>
      <c r="F539" s="333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60" zoomScaleNormal="90" workbookViewId="0">
      <selection activeCell="E192" sqref="E192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4"/>
      <c r="E1" s="324"/>
      <c r="F1" s="324"/>
      <c r="G1" s="324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8" t="s">
        <v>50</v>
      </c>
      <c r="B6" s="348"/>
      <c r="C6" s="348"/>
      <c r="D6" s="348"/>
      <c r="E6" s="348"/>
      <c r="F6" s="348"/>
      <c r="G6" s="104"/>
    </row>
    <row r="7" spans="1:7" s="11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04"/>
    </row>
    <row r="8" spans="1:7" s="11" customFormat="1" ht="24" x14ac:dyDescent="0.45">
      <c r="A8" s="243" t="s">
        <v>42</v>
      </c>
      <c r="B8" s="370">
        <f>'A4 Exploitation'!B9:F9</f>
        <v>0</v>
      </c>
      <c r="C8" s="370"/>
      <c r="D8" s="370"/>
      <c r="E8" s="370"/>
      <c r="F8" s="370"/>
      <c r="G8" s="104"/>
    </row>
    <row r="9" spans="1:7" s="11" customFormat="1" ht="24" x14ac:dyDescent="0.45">
      <c r="A9" s="244" t="s">
        <v>44</v>
      </c>
      <c r="B9" s="371">
        <f>'A4 Exploitation'!B10:F10</f>
        <v>0</v>
      </c>
      <c r="C9" s="371"/>
      <c r="D9" s="371"/>
      <c r="E9" s="371"/>
      <c r="F9" s="371"/>
      <c r="G9" s="104"/>
    </row>
    <row r="10" spans="1:7" s="11" customFormat="1" ht="24" x14ac:dyDescent="0.45">
      <c r="A10" s="243" t="s">
        <v>43</v>
      </c>
      <c r="B10" s="367">
        <f>'A4 Exploitation'!A8:F8</f>
        <v>0</v>
      </c>
      <c r="C10" s="367"/>
      <c r="D10" s="367"/>
      <c r="E10" s="367"/>
      <c r="F10" s="367"/>
      <c r="G10" s="104"/>
    </row>
    <row r="11" spans="1:7" s="11" customFormat="1" ht="24" x14ac:dyDescent="0.45">
      <c r="A11" s="243" t="s">
        <v>294</v>
      </c>
      <c r="B11" s="372">
        <f>D199</f>
        <v>0</v>
      </c>
      <c r="C11" s="372"/>
      <c r="D11" s="372"/>
      <c r="E11" s="372"/>
      <c r="F11" s="372"/>
      <c r="G11" s="104"/>
    </row>
    <row r="12" spans="1:7" s="11" customFormat="1" ht="22.5" x14ac:dyDescent="0.45">
      <c r="A12" s="10"/>
      <c r="D12" s="330"/>
      <c r="E12" s="330"/>
      <c r="F12" s="330"/>
      <c r="G12" s="330"/>
    </row>
    <row r="13" spans="1:7" s="11" customFormat="1" ht="11.25" customHeight="1" x14ac:dyDescent="0.3">
      <c r="A13" s="331" t="s">
        <v>30</v>
      </c>
      <c r="B13" s="332" t="s">
        <v>31</v>
      </c>
      <c r="C13" s="332"/>
      <c r="D13" s="332" t="s">
        <v>46</v>
      </c>
      <c r="E13" s="332" t="s">
        <v>190</v>
      </c>
      <c r="F13" s="332" t="s">
        <v>191</v>
      </c>
      <c r="G13" s="91"/>
    </row>
    <row r="14" spans="1:7" s="11" customFormat="1" ht="12.75" customHeight="1" x14ac:dyDescent="0.3">
      <c r="A14" s="331"/>
      <c r="B14" s="247" t="s">
        <v>34</v>
      </c>
      <c r="C14" s="247" t="s">
        <v>33</v>
      </c>
      <c r="D14" s="332"/>
      <c r="E14" s="332"/>
      <c r="F14" s="332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5" t="s">
        <v>0</v>
      </c>
      <c r="B16" s="356"/>
      <c r="C16" s="356"/>
      <c r="D16" s="356"/>
      <c r="E16" s="356"/>
      <c r="F16" s="356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7" t="s">
        <v>36</v>
      </c>
      <c r="B22" s="358"/>
      <c r="C22" s="359"/>
      <c r="D22" s="290">
        <f>SUM(B17:C21)</f>
        <v>0</v>
      </c>
    </row>
    <row r="23" spans="1:7" x14ac:dyDescent="0.3">
      <c r="A23" s="352" t="s">
        <v>295</v>
      </c>
      <c r="B23" s="353"/>
      <c r="C23" s="354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60" t="s">
        <v>4</v>
      </c>
      <c r="B25" s="361"/>
      <c r="C25" s="361"/>
      <c r="D25" s="361"/>
      <c r="E25" s="361"/>
      <c r="F25" s="361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2" t="s">
        <v>36</v>
      </c>
      <c r="B33" s="353"/>
      <c r="C33" s="354"/>
      <c r="D33" s="289">
        <f>SUM(B26:C32)</f>
        <v>0</v>
      </c>
    </row>
    <row r="34" spans="1:7" x14ac:dyDescent="0.3">
      <c r="A34" s="352" t="s">
        <v>295</v>
      </c>
      <c r="B34" s="353"/>
      <c r="C34" s="354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60" t="s">
        <v>219</v>
      </c>
      <c r="B36" s="361"/>
      <c r="C36" s="361"/>
      <c r="D36" s="361"/>
      <c r="E36" s="361"/>
      <c r="F36" s="361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2" t="s">
        <v>36</v>
      </c>
      <c r="B42" s="353"/>
      <c r="C42" s="354"/>
      <c r="D42" s="289">
        <f>SUM(B37:C41)</f>
        <v>0</v>
      </c>
      <c r="E42" s="12"/>
      <c r="F42" s="12"/>
      <c r="G42" s="105"/>
    </row>
    <row r="43" spans="1:7" s="19" customFormat="1" x14ac:dyDescent="0.3">
      <c r="A43" s="352" t="s">
        <v>295</v>
      </c>
      <c r="B43" s="353"/>
      <c r="C43" s="354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2" t="s">
        <v>21</v>
      </c>
      <c r="B45" s="363"/>
      <c r="C45" s="363"/>
      <c r="D45" s="363"/>
      <c r="E45" s="363"/>
      <c r="F45" s="363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2" t="s">
        <v>36</v>
      </c>
      <c r="B52" s="353"/>
      <c r="C52" s="354"/>
      <c r="D52" s="289">
        <f>SUM(B46:C51)</f>
        <v>0</v>
      </c>
    </row>
    <row r="53" spans="1:7" x14ac:dyDescent="0.3">
      <c r="A53" s="352" t="s">
        <v>295</v>
      </c>
      <c r="B53" s="353"/>
      <c r="C53" s="354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60" t="s">
        <v>8</v>
      </c>
      <c r="B55" s="361"/>
      <c r="C55" s="361"/>
      <c r="D55" s="361"/>
      <c r="E55" s="361"/>
      <c r="F55" s="361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2" t="s">
        <v>36</v>
      </c>
      <c r="B63" s="353"/>
      <c r="C63" s="354"/>
      <c r="D63" s="289">
        <f>SUM(B56:C62)</f>
        <v>0</v>
      </c>
    </row>
    <row r="64" spans="1:7" x14ac:dyDescent="0.3">
      <c r="A64" s="352" t="s">
        <v>295</v>
      </c>
      <c r="B64" s="353"/>
      <c r="C64" s="354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60" t="s">
        <v>130</v>
      </c>
      <c r="B66" s="361"/>
      <c r="C66" s="361"/>
      <c r="D66" s="361"/>
      <c r="E66" s="361"/>
      <c r="F66" s="361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2" t="s">
        <v>36</v>
      </c>
      <c r="B84" s="353"/>
      <c r="C84" s="354"/>
      <c r="D84" s="289">
        <f>SUM(B67:C83)</f>
        <v>0</v>
      </c>
    </row>
    <row r="85" spans="1:7" x14ac:dyDescent="0.3">
      <c r="A85" s="352" t="s">
        <v>295</v>
      </c>
      <c r="B85" s="353"/>
      <c r="C85" s="354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60" t="s">
        <v>211</v>
      </c>
      <c r="B87" s="361"/>
      <c r="C87" s="361"/>
      <c r="D87" s="361"/>
      <c r="E87" s="361"/>
      <c r="F87" s="361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2" t="s">
        <v>36</v>
      </c>
      <c r="B102" s="353"/>
      <c r="C102" s="354"/>
      <c r="D102" s="289">
        <f>SUM(B88:C101)</f>
        <v>0</v>
      </c>
    </row>
    <row r="103" spans="1:7" x14ac:dyDescent="0.3">
      <c r="A103" s="352" t="s">
        <v>295</v>
      </c>
      <c r="B103" s="353"/>
      <c r="C103" s="354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60" t="s">
        <v>212</v>
      </c>
      <c r="B106" s="361"/>
      <c r="C106" s="361"/>
      <c r="D106" s="361"/>
      <c r="E106" s="361"/>
      <c r="F106" s="361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2" t="s">
        <v>36</v>
      </c>
      <c r="B118" s="353"/>
      <c r="C118" s="354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2" t="s">
        <v>295</v>
      </c>
      <c r="B119" s="353"/>
      <c r="C119" s="354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60" t="s">
        <v>185</v>
      </c>
      <c r="B121" s="361"/>
      <c r="C121" s="361"/>
      <c r="D121" s="361"/>
      <c r="E121" s="361"/>
      <c r="F121" s="361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2" t="s">
        <v>36</v>
      </c>
      <c r="B133" s="353"/>
      <c r="C133" s="354"/>
      <c r="D133" s="289">
        <f>SUM(B122:C132)</f>
        <v>0</v>
      </c>
    </row>
    <row r="134" spans="1:7" x14ac:dyDescent="0.3">
      <c r="A134" s="352" t="s">
        <v>295</v>
      </c>
      <c r="B134" s="353"/>
      <c r="C134" s="354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60" t="s">
        <v>71</v>
      </c>
      <c r="B136" s="361"/>
      <c r="C136" s="361"/>
      <c r="D136" s="361"/>
      <c r="E136" s="361"/>
      <c r="F136" s="361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2" t="s">
        <v>36</v>
      </c>
      <c r="B149" s="353"/>
      <c r="C149" s="354"/>
      <c r="D149" s="289">
        <f>SUM(B137:C148)</f>
        <v>0</v>
      </c>
    </row>
    <row r="150" spans="1:7" x14ac:dyDescent="0.3">
      <c r="A150" s="352" t="s">
        <v>295</v>
      </c>
      <c r="B150" s="353"/>
      <c r="C150" s="354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60" t="s">
        <v>217</v>
      </c>
      <c r="B152" s="361"/>
      <c r="C152" s="361"/>
      <c r="D152" s="361"/>
      <c r="E152" s="361"/>
      <c r="F152" s="361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2" t="s">
        <v>36</v>
      </c>
      <c r="B161" s="358"/>
      <c r="C161" s="359"/>
      <c r="D161" s="290">
        <f>SUM(B153:C160)</f>
        <v>0</v>
      </c>
    </row>
    <row r="162" spans="1:7" x14ac:dyDescent="0.3">
      <c r="A162" s="352" t="s">
        <v>295</v>
      </c>
      <c r="B162" s="353"/>
      <c r="C162" s="354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60" t="s">
        <v>77</v>
      </c>
      <c r="B164" s="361"/>
      <c r="C164" s="361"/>
      <c r="D164" s="361"/>
      <c r="E164" s="361"/>
      <c r="F164" s="361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2" t="s">
        <v>36</v>
      </c>
      <c r="B169" s="353"/>
      <c r="C169" s="354"/>
      <c r="D169" s="289">
        <f>SUM(B165:C168)</f>
        <v>0</v>
      </c>
    </row>
    <row r="170" spans="1:7" x14ac:dyDescent="0.3">
      <c r="A170" s="352" t="s">
        <v>295</v>
      </c>
      <c r="B170" s="353"/>
      <c r="C170" s="354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4" t="s">
        <v>17</v>
      </c>
      <c r="B172" s="365"/>
      <c r="C172" s="365"/>
      <c r="D172" s="365"/>
      <c r="E172" s="365"/>
      <c r="F172" s="365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2" t="s">
        <v>36</v>
      </c>
      <c r="B177" s="353"/>
      <c r="C177" s="354"/>
      <c r="D177" s="289">
        <f>SUM(B173:C176)</f>
        <v>0</v>
      </c>
    </row>
    <row r="178" spans="1:7" x14ac:dyDescent="0.3">
      <c r="A178" s="352" t="s">
        <v>295</v>
      </c>
      <c r="B178" s="353"/>
      <c r="C178" s="354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60" t="s">
        <v>78</v>
      </c>
      <c r="B180" s="361"/>
      <c r="C180" s="361"/>
      <c r="D180" s="361"/>
      <c r="E180" s="361"/>
      <c r="F180" s="361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2" t="s">
        <v>36</v>
      </c>
      <c r="B186" s="353"/>
      <c r="C186" s="354"/>
      <c r="D186" s="289">
        <f>SUM(B181:C185)</f>
        <v>0</v>
      </c>
    </row>
    <row r="187" spans="1:7" x14ac:dyDescent="0.3">
      <c r="A187" s="352" t="s">
        <v>295</v>
      </c>
      <c r="B187" s="353"/>
      <c r="C187" s="354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60" t="s">
        <v>216</v>
      </c>
      <c r="B189" s="361"/>
      <c r="C189" s="361"/>
      <c r="D189" s="361"/>
      <c r="E189" s="361"/>
      <c r="F189" s="361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2" t="s">
        <v>36</v>
      </c>
      <c r="B194" s="353"/>
      <c r="C194" s="354"/>
      <c r="D194" s="259">
        <f>SUM(B190:C193)</f>
        <v>0</v>
      </c>
    </row>
    <row r="195" spans="1:6" x14ac:dyDescent="0.3">
      <c r="A195" s="352" t="s">
        <v>295</v>
      </c>
      <c r="B195" s="353"/>
      <c r="C195" s="354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2018-12-21T17:02:26Z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