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L_aouina/2018/octobre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F532" i="43"/>
  <c r="F543" i="43"/>
  <c r="A8" i="36" l="1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D417" i="33" s="1"/>
  <c r="D418" i="33" s="1"/>
  <c r="C405" i="33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D498" i="43" s="1"/>
  <c r="B498" i="43" s="1"/>
  <c r="D499" i="43" s="1"/>
  <c r="E498" i="43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C381" i="36"/>
  <c r="C378" i="36"/>
  <c r="C371" i="36"/>
  <c r="C369" i="36"/>
  <c r="C368" i="36"/>
  <c r="D373" i="36" s="1"/>
  <c r="D374" i="36" s="1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35" l="1"/>
  <c r="D150" i="35" s="1"/>
  <c r="D406" i="43"/>
  <c r="D407" i="43" s="1"/>
  <c r="D439" i="43"/>
  <c r="B439" i="43" s="1"/>
  <c r="D440" i="43" s="1"/>
  <c r="D386" i="43"/>
  <c r="B386" i="43" s="1"/>
  <c r="D387" i="43" s="1"/>
  <c r="D244" i="43"/>
  <c r="D245" i="43" s="1"/>
  <c r="D222" i="43"/>
  <c r="D223" i="43" s="1"/>
  <c r="D139" i="43"/>
  <c r="D140" i="43" s="1"/>
  <c r="D154" i="43"/>
  <c r="D155" i="43" s="1"/>
  <c r="D502" i="43"/>
  <c r="D503" i="43" s="1"/>
  <c r="B143" i="29" s="1"/>
  <c r="D262" i="33"/>
  <c r="D263" i="33" s="1"/>
  <c r="D285" i="36"/>
  <c r="D286" i="36" s="1"/>
  <c r="D314" i="36"/>
  <c r="D317" i="36" s="1"/>
  <c r="D318" i="36" s="1"/>
  <c r="B97" i="29" s="1"/>
  <c r="D118" i="37"/>
  <c r="D119" i="37" s="1"/>
  <c r="D133" i="37"/>
  <c r="D134" i="37" s="1"/>
  <c r="D161" i="37"/>
  <c r="D162" i="37" s="1"/>
  <c r="D201" i="43"/>
  <c r="D202" i="43" s="1"/>
  <c r="D261" i="43"/>
  <c r="D426" i="43"/>
  <c r="D427" i="43" s="1"/>
  <c r="D500" i="43"/>
  <c r="D532" i="43"/>
  <c r="B532" i="43" s="1"/>
  <c r="D533" i="43" s="1"/>
  <c r="D534" i="43" s="1"/>
  <c r="B162" i="29" s="1"/>
  <c r="D543" i="43"/>
  <c r="B543" i="43" s="1"/>
  <c r="D544" i="43" s="1"/>
  <c r="D63" i="35"/>
  <c r="D64" i="35" s="1"/>
  <c r="D84" i="35"/>
  <c r="D85" i="35" s="1"/>
  <c r="D102" i="35"/>
  <c r="D103" i="35" s="1"/>
  <c r="D118" i="35"/>
  <c r="D119" i="35" s="1"/>
  <c r="D133" i="35"/>
  <c r="D134" i="35" s="1"/>
  <c r="D41" i="33"/>
  <c r="B41" i="33" s="1"/>
  <c r="D42" i="33" s="1"/>
  <c r="D84" i="33"/>
  <c r="D85" i="33" s="1"/>
  <c r="D99" i="33"/>
  <c r="B99" i="33" s="1"/>
  <c r="D139" i="33"/>
  <c r="D140" i="33" s="1"/>
  <c r="D153" i="33"/>
  <c r="B153" i="33" s="1"/>
  <c r="D201" i="33"/>
  <c r="D202" i="33" s="1"/>
  <c r="D406" i="33"/>
  <c r="D407" i="33" s="1"/>
  <c r="D426" i="33"/>
  <c r="D427" i="33" s="1"/>
  <c r="D544" i="33"/>
  <c r="D201" i="31"/>
  <c r="D202" i="31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84" i="25"/>
  <c r="D85" i="25" s="1"/>
  <c r="D197" i="25"/>
  <c r="D139" i="31"/>
  <c r="D140" i="31" s="1"/>
  <c r="D153" i="31"/>
  <c r="B153" i="31" s="1"/>
  <c r="D154" i="31" s="1"/>
  <c r="D222" i="31"/>
  <c r="D223" i="31" s="1"/>
  <c r="D285" i="31"/>
  <c r="D286" i="31" s="1"/>
  <c r="D426" i="31"/>
  <c r="D427" i="31" s="1"/>
  <c r="D102" i="32"/>
  <c r="D103" i="32" s="1"/>
  <c r="D118" i="32"/>
  <c r="D119" i="32" s="1"/>
  <c r="D149" i="32"/>
  <c r="D150" i="32" s="1"/>
  <c r="D161" i="32"/>
  <c r="D162" i="32" s="1"/>
  <c r="D387" i="36"/>
  <c r="D533" i="36"/>
  <c r="D534" i="36" s="1"/>
  <c r="B161" i="29" s="1"/>
  <c r="D477" i="36"/>
  <c r="D480" i="36" s="1"/>
  <c r="D481" i="36" s="1"/>
  <c r="B133" i="29" s="1"/>
  <c r="D426" i="36"/>
  <c r="D427" i="36" s="1"/>
  <c r="D390" i="36"/>
  <c r="D391" i="36" s="1"/>
  <c r="B115" i="29" s="1"/>
  <c r="D354" i="36"/>
  <c r="D355" i="36" s="1"/>
  <c r="D149" i="37"/>
  <c r="D150" i="37" s="1"/>
  <c r="D201" i="36"/>
  <c r="D202" i="36" s="1"/>
  <c r="D102" i="37"/>
  <c r="D103" i="37" s="1"/>
  <c r="D154" i="36"/>
  <c r="D155" i="36" s="1"/>
  <c r="D100" i="36"/>
  <c r="D101" i="36" s="1"/>
  <c r="D84" i="36"/>
  <c r="D42" i="36"/>
  <c r="D43" i="36" s="1"/>
  <c r="D45" i="31"/>
  <c r="D46" i="31" s="1"/>
  <c r="B55" i="29" s="1"/>
  <c r="D43" i="31"/>
  <c r="D441" i="36"/>
  <c r="D195" i="35"/>
  <c r="D315" i="36"/>
  <c r="D477" i="33"/>
  <c r="D204" i="31"/>
  <c r="D205" i="31" s="1"/>
  <c r="B82" i="29" s="1"/>
  <c r="D173" i="31"/>
  <c r="D262" i="31"/>
  <c r="B65" i="29"/>
  <c r="D100" i="33"/>
  <c r="D101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388" i="36"/>
  <c r="D545" i="36"/>
  <c r="B170" i="29" s="1"/>
  <c r="D195" i="37"/>
  <c r="D262" i="4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14" i="43" s="1"/>
  <c r="D373" i="43"/>
  <c r="D374" i="43" s="1"/>
  <c r="D154" i="33"/>
  <c r="D244" i="33"/>
  <c r="D245" i="33" s="1"/>
  <c r="D285" i="33"/>
  <c r="D286" i="33" s="1"/>
  <c r="D353" i="33"/>
  <c r="B353" i="33" s="1"/>
  <c r="D354" i="33" s="1"/>
  <c r="D440" i="33"/>
  <c r="D195" i="25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204" i="43" l="1"/>
  <c r="D205" i="43" s="1"/>
  <c r="B80" i="29" s="1"/>
  <c r="D157" i="31"/>
  <c r="D158" i="31" s="1"/>
  <c r="B73" i="29" s="1"/>
  <c r="D155" i="31"/>
  <c r="D547" i="33"/>
  <c r="B45" i="29" s="1"/>
  <c r="D547" i="43"/>
  <c r="B44" i="29" s="1"/>
  <c r="D265" i="33"/>
  <c r="D266" i="33" s="1"/>
  <c r="B90" i="29" s="1"/>
  <c r="D547" i="31"/>
  <c r="B46" i="29" s="1"/>
  <c r="D204" i="33"/>
  <c r="D205" i="33" s="1"/>
  <c r="B81" i="29" s="1"/>
  <c r="D157" i="43"/>
  <c r="D158" i="43" s="1"/>
  <c r="B71" i="29" s="1"/>
  <c r="D478" i="36"/>
  <c r="D443" i="36"/>
  <c r="D444" i="36" s="1"/>
  <c r="B124" i="29" s="1"/>
  <c r="D357" i="36"/>
  <c r="D358" i="36" s="1"/>
  <c r="B106" i="29" s="1"/>
  <c r="D204" i="36"/>
  <c r="D205" i="36" s="1"/>
  <c r="B79" i="29" s="1"/>
  <c r="D102" i="36"/>
  <c r="D103" i="36" s="1"/>
  <c r="B61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4" i="43" l="1"/>
  <c r="B125" i="29" s="1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<sst xmlns="http://schemas.openxmlformats.org/spreadsheetml/2006/main" count="3986" uniqueCount="483">
  <si>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</si>
  <si>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</si>
  <si>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</si>
  <si>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</si>
  <si>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</si>
  <si>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</si>
  <si>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</si>
  <si>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</si>
  <si>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</si>
  <si>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</si>
  <si>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</si>
  <si>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</si>
  <si>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</si>
  <si>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</si>
  <si>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</si>
  <si>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</si>
  <si>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</si>
  <si>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</si>
  <si>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</si>
  <si>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</si>
  <si>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</si>
  <si>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</si>
  <si>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</si>
  <si>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</si>
  <si>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</si>
  <si>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</si>
  <si>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</si>
  <si>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</si>
  <si>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</si>
  <si>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</si>
  <si>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</si>
  <si>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</si>
  <si>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</si>
  <si>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</si>
  <si>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</si>
  <si>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</si>
  <si>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</si>
  <si>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</si>
  <si>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</si>
  <si>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</si>
  <si>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</si>
  <si>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</si>
  <si>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</si>
  <si>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</si>
  <si>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</si>
  <si>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</si>
  <si>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</si>
  <si>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</si>
  <si>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</si>
  <si>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</si>
  <si>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</si>
  <si>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</si>
  <si>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</si>
  <si>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</si>
  <si>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</si>
  <si>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</si>
  <si>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</si>
  <si>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</si>
  <si>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</si>
  <si>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</si>
  <si>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</si>
  <si>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</si>
  <si>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</si>
  <si>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</si>
  <si>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</si>
  <si>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</si>
  <si>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</si>
  <si>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</si>
  <si>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</si>
  <si>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</si>
  <si>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</si>
  <si>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</si>
  <si>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</si>
  <si>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</si>
  <si>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</si>
  <si>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</si>
  <si>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</si>
  <si>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</si>
  <si>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</si>
  <si>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</si>
  <si>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</si>
  <si>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</si>
  <si>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</si>
  <si>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</si>
  <si>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</si>
  <si>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</si>
  <si>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</si>
  <si>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</si>
  <si>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</si>
  <si>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</si>
  <si>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</si>
  <si>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</si>
  <si>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</si>
  <si>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</si>
  <si>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</si>
  <si>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</si>
  <si>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</si>
  <si>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</si>
  <si>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</si>
  <si>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</si>
  <si>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</si>
  <si>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</si>
  <si>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</si>
  <si>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</si>
  <si>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</si>
  <si>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</si>
  <si>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</si>
  <si>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</si>
  <si>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</si>
  <si>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</si>
  <si>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</si>
  <si>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</si>
  <si>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</si>
  <si>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</si>
  <si>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</si>
  <si>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</si>
  <si>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</si>
  <si>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</si>
  <si>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</si>
  <si>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</si>
  <si>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</si>
  <si>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</si>
  <si>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</si>
  <si>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</si>
  <si>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</si>
  <si>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</si>
  <si>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</si>
  <si>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</si>
  <si>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</si>
  <si>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</si>
  <si>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</si>
  <si>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</si>
  <si>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</si>
  <si>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</si>
  <si>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</si>
  <si>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</si>
  <si>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</si>
  <si>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</si>
  <si>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</si>
  <si>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</si>
  <si>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</si>
  <si>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</si>
  <si>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</si>
  <si>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</si>
  <si>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</si>
  <si>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</si>
  <si>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</si>
  <si>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</si>
  <si>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</si>
  <si>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</si>
  <si>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</si>
  <si>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</si>
  <si>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</si>
  <si>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</si>
  <si>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</si>
  <si>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</si>
  <si>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</si>
  <si>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</si>
  <si>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</si>
  <si>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</si>
  <si>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</si>
  <si>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</si>
  <si>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</si>
  <si>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</si>
  <si>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</si>
  <si>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</si>
  <si>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</si>
  <si>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</si>
  <si>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</si>
  <si>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</si>
  <si>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</si>
  <si>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</si>
  <si>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</si>
  <si>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</si>
  <si>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</si>
  <si>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</si>
  <si>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</si>
  <si>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</si>
  <si>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</si>
  <si>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</si>
  <si>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</si>
  <si>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</si>
  <si>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</si>
  <si>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</si>
  <si>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</si>
  <si>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</si>
  <si>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</si>
  <si>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</si>
  <si>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</si>
  <si>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</si>
  <si>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</si>
  <si>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</si>
  <si>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</si>
  <si>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</si>
  <si>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</si>
  <si>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</si>
  <si>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</si>
  <si>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</si>
  <si>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</si>
  <si>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</si>
  <si>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</si>
  <si>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</si>
  <si>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</si>
  <si>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</si>
  <si>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</si>
  <si>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</si>
  <si>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</si>
  <si>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</si>
  <si>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</si>
  <si>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</si>
  <si>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</si>
  <si>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</si>
  <si>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</si>
  <si>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</si>
  <si>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</si>
  <si>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</si>
  <si>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</si>
  <si>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</si>
  <si>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</si>
  <si>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</si>
  <si>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</si>
  <si>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</si>
  <si>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</si>
  <si>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</si>
  <si>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</si>
  <si>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</si>
  <si>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</si>
  <si>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</si>
  <si>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</si>
  <si>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</si>
  <si>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</si>
  <si>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</si>
  <si>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</si>
  <si>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</si>
  <si>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</si>
  <si>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</si>
  <si>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</si>
  <si>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</si>
  <si>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</si>
  <si>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</si>
  <si>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</si>
  <si>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</si>
  <si>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</si>
  <si>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</si>
  <si>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</si>
  <si>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</si>
  <si>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</si>
  <si>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</si>
  <si>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</si>
  <si>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</si>
  <si>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</si>
  <si>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</si>
  <si>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</si>
  <si>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</si>
  <si>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</si>
  <si>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</si>
  <si>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</si>
  <si>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</si>
  <si>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</si>
  <si>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</si>
  <si>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</si>
  <si>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</si>
  <si>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</si>
  <si>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</si>
  <si>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</si>
  <si>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</si>
  <si>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</si>
  <si>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</si>
  <si>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</si>
  <si>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</si>
  <si>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</si>
  <si>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</si>
  <si>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</si>
  <si>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</si>
  <si>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</si>
  <si>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</si>
  <si>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</si>
  <si>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</si>
  <si>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</si>
  <si>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</si>
  <si>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</si>
  <si>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</si>
  <si>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</si>
  <si>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</si>
  <si>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</si>
  <si>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</si>
  <si>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</si>
  <si>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</si>
  <si>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</si>
  <si>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</si>
  <si>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</si>
  <si>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</si>
  <si>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</si>
  <si>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</si>
  <si>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</si>
  <si>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</si>
  <si>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</si>
  <si>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</si>
  <si>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</si>
  <si>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</si>
  <si>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</si>
  <si>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</si>
  <si>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</si>
  <si>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</si>
  <si>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</si>
  <si>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</si>
  <si>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</si>
  <si>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</si>
  <si>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</si>
  <si>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</si>
  <si>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</si>
  <si>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</si>
  <si>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</si>
  <si>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</si>
  <si>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</si>
  <si>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</si>
  <si>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</si>
  <si>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</si>
  <si>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</si>
  <si>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</si>
  <si>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</si>
  <si>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</si>
  <si>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</si>
  <si>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</si>
  <si>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</si>
  <si>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</si>
  <si>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</si>
  <si>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</si>
  <si>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</si>
  <si>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</si>
  <si>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</si>
  <si>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</si>
  <si>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</si>
  <si>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</si>
  <si>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</si>
  <si>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</si>
  <si>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</si>
  <si>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</si>
  <si>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</si>
  <si>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</si>
  <si>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</si>
  <si>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</si>
  <si>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</si>
  <si>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</si>
  <si>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</si>
  <si>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</si>
  <si>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</si>
  <si>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</si>
  <si>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</si>
  <si>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</si>
  <si>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</si>
  <si>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</si>
  <si>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</si>
  <si>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</si>
  <si>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</si>
  <si>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</si>
  <si>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</si>
  <si>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</si>
  <si>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</si>
  <si>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</si>
  <si>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</si>
  <si>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</si>
  <si>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</si>
  <si>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</si>
  <si>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</si>
  <si>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</si>
  <si>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</si>
  <si>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</si>
  <si>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</si>
  <si>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</si>
  <si>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</si>
  <si>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</si>
  <si>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</si>
  <si>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</si>
  <si>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</si>
  <si>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</si>
  <si>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</si>
  <si>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</si>
  <si>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</si>
  <si>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</si>
  <si>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</si>
  <si>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</si>
  <si>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</si>
  <si>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</si>
  <si>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</si>
  <si>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</si>
  <si>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</si>
  <si>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</si>
  <si>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</si>
  <si>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</si>
  <si>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</si>
  <si>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</si>
  <si>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</si>
  <si>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</si>
  <si>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</si>
  <si>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</si>
  <si>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</si>
  <si>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</si>
  <si>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</si>
  <si>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</si>
  <si>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</si>
  <si>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</si>
  <si>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</si>
  <si>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</si>
  <si>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</si>
  <si>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</si>
  <si>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</si>
  <si>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</si>
  <si>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Dr HEND KAMOUN</t>
  </si>
  <si>
    <t>Directeur du magasin et chefs rayons</t>
  </si>
  <si>
    <t>Manque d'enregistrement du contrôle à la réception des poissons livrés le 01/06/2018</t>
  </si>
  <si>
    <t>thermomètre à sonde déréglé et non utilisé</t>
  </si>
  <si>
    <t>Sol sale de la chambre froide</t>
  </si>
  <si>
    <t>plusieurs articles périmés ont été retrouvés au rayon PGC :
• 2 paquets de cereal fitness DLC 05/05/2018
• 3 unités MaÏs aromatisé sweet honey DLC 28/02/2018
• 2 bouteilles salad dressing remia DLC 10/06/2018</t>
  </si>
  <si>
    <t>non respect du FEFO pour l'article choco goal</t>
  </si>
  <si>
    <t>linéaire sale au niveau du couscous</t>
  </si>
  <si>
    <t>sol sale de la chambre froide</t>
  </si>
  <si>
    <t>thermomère a sonde déréglé et non utilisé</t>
  </si>
  <si>
    <t>manque d'enregistrement des températures a cœur</t>
  </si>
  <si>
    <t>présence de 5 unités de mais surgelés dont la DLC est 20/06/2018 non retirés</t>
  </si>
  <si>
    <t>présence de givre au niveau du meuble surgelés london dairy</t>
  </si>
  <si>
    <t>température affichée est 2,9°C et la température vérifiée 4°C</t>
  </si>
  <si>
    <t>l'autocontrole de nettoyage n'était pas réalisé</t>
  </si>
  <si>
    <t>La réalisation des analyses coproparasitologiques est prévue pour fin juin 2018</t>
  </si>
  <si>
    <t>Assurer la conservation des certificats de salubrité pou les poissons livrés les weekends</t>
  </si>
  <si>
    <t>absence de distributeurs savon liquide aux vestiaires</t>
  </si>
  <si>
    <t>certains casiers sont rouillés</t>
  </si>
  <si>
    <t>absence de porte pour le local poubelle</t>
  </si>
  <si>
    <t>Présence de givre au niveau du meuble surgelés london dairy</t>
  </si>
  <si>
    <t xml:space="preserve">l’étiquetage du produit hrouss épices et saveurs lot 04/2018 est non conforme (certaines mentions sont barrés au marqueur) </t>
  </si>
  <si>
    <t>prévoir un thermomtre a sonde fonctionnel</t>
  </si>
  <si>
    <t>prévoir un thermomètre à sonde fonctionnel</t>
  </si>
  <si>
    <t>M Souheil DRAOUI</t>
  </si>
  <si>
    <t>Directeur magasin M Jawher Jlassi</t>
  </si>
  <si>
    <t>Veuillez assurer la vérification mensuelle du thermomètre.</t>
  </si>
  <si>
    <t>La vérification mensuelle du thermomètre n'était pas réalisée.</t>
  </si>
  <si>
    <t>Absence de la procédure de nettoyage et de l'enregistrement des autocontrôles.</t>
  </si>
  <si>
    <t>Veuillez assurer le suivi et l'enregistrement quotidien des autocontrôles du nettoyage.</t>
  </si>
  <si>
    <t>Les certificats de salubrités des poissons réceptionnés pour les opérations one shot n'étaient pas présentes.</t>
  </si>
  <si>
    <t>Veuillez demander les certificats de salubrités des poissons réceptionnés et les conservés.</t>
  </si>
  <si>
    <t>Absence d'enregistrement de la réception des poissons pour l'opération one shot du 21/10/18.
Absence des certificats de salubrité des poissons.</t>
  </si>
  <si>
    <t>Renforcer le nettoyage des caisse de stockage.</t>
  </si>
  <si>
    <t>La qualité de fraicheur des légumes stockés n'était pas satisfaisante.</t>
  </si>
  <si>
    <t>La qualité de fraicheur des légumes exposés n'était pas satisfaisante.</t>
  </si>
  <si>
    <t>Absence de l'autocontrôle du nettoyage.</t>
  </si>
  <si>
    <t>Veuillez assurer le suivi et l'enregistrement des autocontrôles du nettoyage quotidiennement.</t>
  </si>
  <si>
    <t>Le suivi et l'enregistrement des températures à cœur de la chaine du froid n'étaient pas réalisés.</t>
  </si>
  <si>
    <t>Les paquets de framboise étaient stockés à température ambiante (le meuble d'exposition n'était pas en marche) (voir photo). Veuillez garder ces produits au froid comme il est indiqué sur le ticket fournisseur.</t>
  </si>
  <si>
    <t>Renforcer le rangement des produits à ce niveau.</t>
  </si>
  <si>
    <t>Renforcer le nettoyage des linéaires des pates, semoule, farine, sucre.</t>
  </si>
  <si>
    <t>L'autocontrôle du nettoyage n'était pas quotidien.</t>
  </si>
  <si>
    <t>Renforcer la gestion du FEFO pour les produits exposés.</t>
  </si>
  <si>
    <t>Absence de thermomètre à sonde. Utilisation du thermomètre de la réception.</t>
  </si>
  <si>
    <t>Fournir un thermomètre pour chaque rayon.</t>
  </si>
  <si>
    <t>Les caisses de yaourts réceptionnés le matin étaient maintenues à température ambiante pour une longue durée (presque une heure). La température mesurée sur ces produits était de 23°C.</t>
  </si>
  <si>
    <t>Veuillez renforcer le respect de la chaine du froid.</t>
  </si>
  <si>
    <t>Renforcer le nettoyage du meuble des glaces.</t>
  </si>
  <si>
    <t>Absence de l'enregistrement des autocontrôles du nettoyage depuis juin 2018.</t>
  </si>
  <si>
    <t>Veuillez assurer l'enregistrement quotidien des autocontrôles du nettoyage.</t>
  </si>
  <si>
    <t>Assurer l'enregistrement des autocontrôles du nettoyage quotidiennement.</t>
  </si>
  <si>
    <t>La dernière visite médicale était réalisé le 09/06/18.</t>
  </si>
  <si>
    <t>Absence du plan d'action.</t>
  </si>
  <si>
    <t>Absence du plan d'action</t>
  </si>
  <si>
    <t>Présence de givre au niveau de l'armoire froide des pâtes feuilletés et dans le congélateur horizontal des glaces.</t>
  </si>
  <si>
    <t>T affichée: 3,9°C
T mesurée: 14°C</t>
  </si>
  <si>
    <t>La température des produits varie entre 10°C et 14°C.</t>
  </si>
  <si>
    <t>Le distributeur savon au niveau des sanitaires était endommagé.</t>
  </si>
  <si>
    <t>Absence de savon liquide au niveau du distributeur des sanitaires hommes et femmes.</t>
  </si>
  <si>
    <t>Renforcer le nettoyage du réfrigérateur.</t>
  </si>
  <si>
    <t>La pédale de la poubelle au niveau du rayon FLEG était rompue.</t>
  </si>
  <si>
    <t>Réaliser le plan d'action après chaque audit.</t>
  </si>
  <si>
    <t>Présence d'un poulet "mazraa" dont l'emballage était dépourvu d'étiquetage ( absence de DF,DLC et du N°Lot).</t>
  </si>
  <si>
    <t>Taux de réalisation du plan d'action précédent</t>
  </si>
  <si>
    <t>Présence de givre au niveau de l'armoire froide des pâtes feuilletés et dans le congélateur des glaces.</t>
  </si>
  <si>
    <t>Enregistrements des autocontrôles de nettoyage et de désinfection</t>
  </si>
  <si>
    <t>Présence des bulletins d'analyse et plans d'action</t>
  </si>
  <si>
    <t xml:space="preserve">Utilisation correcte des cadenciers de cuisson et de fabrication </t>
  </si>
  <si>
    <t>Présence de cadavres de mouches sur les étagères. Renforcer le nettoyage.
Présence de piqure de moisissure sur les fixateurs des prix.</t>
  </si>
  <si>
    <t>Veuillez mettre en place une louche pour chaque récipient.</t>
  </si>
  <si>
    <t>L'Aouina</t>
  </si>
  <si>
    <t>Exiger les certificats de salubrité des poissons frais</t>
  </si>
  <si>
    <t>Présence de nourriture au niveau d'un casier dans les vestiaires femmes.</t>
  </si>
  <si>
    <t>Renforcer l'étanchéité de la porte de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</si>
</sst>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8" fillId="8" borderId="1" xfId="0" applyNumberFormat="1" applyFont="1" applyFill="1" applyBorder="1" applyProtection="1"/>
    <xf numFmtId="0" fontId="14" fillId="2" borderId="0" xfId="0" applyFont="1" applyFill="1" applyProtection="1"/>
    <xf numFmtId="0" fontId="8" fillId="2" borderId="0" xfId="0" applyFont="1" applyFill="1" applyProtection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</c:v>
                </c:pt>
                <c:pt idx="1">
                  <c:v>0.5</c:v>
                </c:pt>
                <c:pt idx="2">
                  <c:v>7.6923076923076927E-2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47993904"/>
        <c:axId val="-421939168"/>
      </c:barChart>
      <c:catAx>
        <c:axId val="-54799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1939168"/>
        <c:crosses val="autoZero"/>
        <c:auto val="1"/>
        <c:lblAlgn val="ctr"/>
        <c:lblOffset val="100"/>
        <c:noMultiLvlLbl val="0"/>
      </c:catAx>
      <c:valAx>
        <c:axId val="-421939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4799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0.86842105263157898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855264"/>
        <c:axId val="-87874848"/>
      </c:barChart>
      <c:catAx>
        <c:axId val="-8785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74848"/>
        <c:crosses val="autoZero"/>
        <c:auto val="1"/>
        <c:lblAlgn val="ctr"/>
        <c:lblOffset val="100"/>
        <c:noMultiLvlLbl val="0"/>
      </c:catAx>
      <c:valAx>
        <c:axId val="-8787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85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7.1428571428571425E-2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871584"/>
        <c:axId val="-87873216"/>
      </c:barChart>
      <c:catAx>
        <c:axId val="-8787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73216"/>
        <c:crosses val="autoZero"/>
        <c:auto val="1"/>
        <c:lblAlgn val="ctr"/>
        <c:lblOffset val="100"/>
        <c:noMultiLvlLbl val="0"/>
      </c:catAx>
      <c:valAx>
        <c:axId val="-8787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87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861792"/>
        <c:axId val="-87847104"/>
      </c:barChart>
      <c:catAx>
        <c:axId val="-8786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47104"/>
        <c:crosses val="autoZero"/>
        <c:auto val="1"/>
        <c:lblAlgn val="ctr"/>
        <c:lblOffset val="100"/>
        <c:noMultiLvlLbl val="0"/>
      </c:catAx>
      <c:valAx>
        <c:axId val="-8784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86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859072"/>
        <c:axId val="-87872672"/>
      </c:barChart>
      <c:catAx>
        <c:axId val="-8785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72672"/>
        <c:crosses val="autoZero"/>
        <c:auto val="1"/>
        <c:lblAlgn val="ctr"/>
        <c:lblOffset val="100"/>
        <c:noMultiLvlLbl val="0"/>
      </c:catAx>
      <c:valAx>
        <c:axId val="-8787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85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847648"/>
        <c:axId val="-87845472"/>
      </c:barChart>
      <c:catAx>
        <c:axId val="-8784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45472"/>
        <c:crosses val="autoZero"/>
        <c:auto val="1"/>
        <c:lblAlgn val="ctr"/>
        <c:lblOffset val="100"/>
        <c:noMultiLvlLbl val="0"/>
      </c:catAx>
      <c:valAx>
        <c:axId val="-8784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84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0.90384615384615385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865056"/>
        <c:axId val="-87862336"/>
      </c:barChart>
      <c:catAx>
        <c:axId val="-8786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62336"/>
        <c:crosses val="autoZero"/>
        <c:auto val="1"/>
        <c:lblAlgn val="ctr"/>
        <c:lblOffset val="100"/>
        <c:noMultiLvlLbl val="0"/>
      </c:catAx>
      <c:valAx>
        <c:axId val="-8786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86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0.88076923076923075</c:v>
                </c:pt>
                <c:pt idx="1">
                  <c:v>0.77559055118110232</c:v>
                </c:pt>
                <c:pt idx="2">
                  <c:v>1.2987012987012988E-2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7863968"/>
        <c:axId val="-87854720"/>
      </c:barChart>
      <c:catAx>
        <c:axId val="-8786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54720"/>
        <c:crosses val="autoZero"/>
        <c:auto val="1"/>
        <c:lblAlgn val="ctr"/>
        <c:lblOffset val="100"/>
        <c:noMultiLvlLbl val="0"/>
      </c:catAx>
      <c:valAx>
        <c:axId val="-8785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786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0.87094017094017095</c:v>
                </c:pt>
                <c:pt idx="1">
                  <c:v>0.83971835251362803</c:v>
                </c:pt>
                <c:pt idx="2">
                  <c:v>6.4935064935064939E-3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87872128"/>
        <c:axId val="-87844384"/>
        <c:extLst xmlns:c16r2="http://schemas.microsoft.com/office/drawing/2015/06/chart"/>
      </c:barChart>
      <c:catAx>
        <c:axId val="-878721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44384"/>
        <c:crosses val="autoZero"/>
        <c:auto val="1"/>
        <c:lblAlgn val="ctr"/>
        <c:lblOffset val="100"/>
        <c:noMultiLvlLbl val="0"/>
      </c:catAx>
      <c:valAx>
        <c:axId val="-878443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7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0.76142857142857145</c:v>
                </c:pt>
                <c:pt idx="1">
                  <c:v>0.75</c:v>
                </c:pt>
                <c:pt idx="2">
                  <c:v>25.358928571428571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87865600"/>
        <c:axId val="-87871040"/>
        <c:extLst xmlns:c16r2="http://schemas.microsoft.com/office/drawing/2015/06/chart"/>
      </c:barChart>
      <c:catAx>
        <c:axId val="-8786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71040"/>
        <c:crosses val="autoZero"/>
        <c:auto val="1"/>
        <c:lblAlgn val="ctr"/>
        <c:lblOffset val="100"/>
        <c:noMultiLvlLbl val="0"/>
      </c:catAx>
      <c:valAx>
        <c:axId val="-8787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786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5485296"/>
        <c:axId val="-85680768"/>
      </c:barChart>
      <c:catAx>
        <c:axId val="-31548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80768"/>
        <c:crosses val="autoZero"/>
        <c:auto val="1"/>
        <c:lblAlgn val="ctr"/>
        <c:lblOffset val="100"/>
        <c:noMultiLvlLbl val="0"/>
      </c:catAx>
      <c:valAx>
        <c:axId val="-85680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548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5682944"/>
        <c:axId val="-85679680"/>
      </c:barChart>
      <c:catAx>
        <c:axId val="-8568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79680"/>
        <c:crosses val="autoZero"/>
        <c:auto val="1"/>
        <c:lblAlgn val="ctr"/>
        <c:lblOffset val="100"/>
        <c:noMultiLvlLbl val="0"/>
      </c:catAx>
      <c:valAx>
        <c:axId val="-8567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568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5691648"/>
        <c:axId val="-85690016"/>
      </c:barChart>
      <c:catAx>
        <c:axId val="-8569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90016"/>
        <c:crosses val="autoZero"/>
        <c:auto val="1"/>
        <c:lblAlgn val="ctr"/>
        <c:lblOffset val="100"/>
        <c:noMultiLvlLbl val="0"/>
      </c:catAx>
      <c:valAx>
        <c:axId val="-8569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569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5684032"/>
        <c:axId val="-85679136"/>
      </c:barChart>
      <c:catAx>
        <c:axId val="-8568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79136"/>
        <c:crosses val="autoZero"/>
        <c:auto val="1"/>
        <c:lblAlgn val="ctr"/>
        <c:lblOffset val="100"/>
        <c:noMultiLvlLbl val="0"/>
      </c:catAx>
      <c:valAx>
        <c:axId val="-8567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568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5690560"/>
        <c:axId val="-85685664"/>
      </c:barChart>
      <c:catAx>
        <c:axId val="-8569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85664"/>
        <c:crosses val="autoZero"/>
        <c:auto val="1"/>
        <c:lblAlgn val="ctr"/>
        <c:lblOffset val="100"/>
        <c:noMultiLvlLbl val="0"/>
      </c:catAx>
      <c:valAx>
        <c:axId val="-8568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569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0.82608695652173914</c:v>
                </c:pt>
                <c:pt idx="2">
                  <c:v>2.6315789473684209E-2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5693280"/>
        <c:axId val="-85688384"/>
      </c:barChart>
      <c:catAx>
        <c:axId val="-856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88384"/>
        <c:crosses val="autoZero"/>
        <c:auto val="1"/>
        <c:lblAlgn val="ctr"/>
        <c:lblOffset val="100"/>
        <c:noMultiLvlLbl val="0"/>
      </c:catAx>
      <c:valAx>
        <c:axId val="-85688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56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0.52777777777777779</c:v>
                </c:pt>
                <c:pt idx="1">
                  <c:v>0.88235294117647056</c:v>
                </c:pt>
                <c:pt idx="2">
                  <c:v>4.1666666666666664E-2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5684576"/>
        <c:axId val="-85687296"/>
      </c:barChart>
      <c:catAx>
        <c:axId val="-8568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87296"/>
        <c:crosses val="autoZero"/>
        <c:auto val="1"/>
        <c:lblAlgn val="ctr"/>
        <c:lblOffset val="100"/>
        <c:noMultiLvlLbl val="0"/>
      </c:catAx>
      <c:valAx>
        <c:axId val="-85687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568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0.6</c:v>
                </c:pt>
                <c:pt idx="2">
                  <c:v>2.5000000000000001E-2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5686208"/>
        <c:axId val="-85681856"/>
      </c:barChart>
      <c:catAx>
        <c:axId val="-8568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5681856"/>
        <c:crosses val="autoZero"/>
        <c:auto val="1"/>
        <c:lblAlgn val="ctr"/>
        <c:lblOffset val="100"/>
        <c:noMultiLvlLbl val="0"/>
      </c:catAx>
      <c:valAx>
        <c:axId val="-8568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568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0" t="s">
        <v>407</v>
      </c>
      <c r="B18" s="320"/>
      <c r="C18" s="320"/>
      <c r="D18" s="321" t="s">
        <v>479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2" t="s">
        <v>324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L'Aouina</v>
      </c>
    </row>
    <row r="24" spans="1:11" ht="33" customHeight="1" x14ac:dyDescent="0.25">
      <c r="A24" s="242" t="s">
        <v>327</v>
      </c>
      <c r="B24" s="315">
        <f>AVERAGE('A1 Exploitation'!D549,'A1 Technique'!D199)</f>
        <v>0.87094017094017095</v>
      </c>
      <c r="C24" s="315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5">
        <f>AVERAGE('A2 Exploitation'!D549,'A2 Technique'!D199)</f>
        <v>0.83971835251362803</v>
      </c>
      <c r="C25" s="315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5">
        <f>AVERAGE('A3 Exploitation'!D549,'A3 Technique'!D199)</f>
        <v>6.4935064935064939E-3</v>
      </c>
      <c r="C26" s="315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5">
        <f>AVERAGE('A4 Exploitation'!D549,'A4 Technique'!D199)</f>
        <v>0</v>
      </c>
      <c r="C27" s="315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5"/>
      <c r="C28" s="315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5"/>
      <c r="C29" s="315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L'Aouina</v>
      </c>
    </row>
    <row r="34" spans="1:10" ht="33" customHeight="1" x14ac:dyDescent="0.25">
      <c r="A34" s="242" t="s">
        <v>327</v>
      </c>
      <c r="B34" s="315">
        <f>'A1 Exploitation'!D549</f>
        <v>0.88076923076923075</v>
      </c>
      <c r="C34" s="315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5">
        <f>'A2 Exploitation'!D549</f>
        <v>0.77559055118110232</v>
      </c>
      <c r="C35" s="315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5">
        <f>'A3 Exploitation'!D549</f>
        <v>1.2987012987012988E-2</v>
      </c>
      <c r="C36" s="315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5">
        <f>'A4 Exploitation'!D549</f>
        <v>0</v>
      </c>
      <c r="C37" s="315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5"/>
      <c r="C38" s="315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5"/>
      <c r="C39" s="315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L'Aouina</v>
      </c>
    </row>
    <row r="43" spans="1:10" ht="33" customHeight="1" x14ac:dyDescent="0.25">
      <c r="A43" s="242" t="s">
        <v>327</v>
      </c>
      <c r="B43" s="315">
        <f>AVERAGE('A1 Exploitation'!D547, 'A1 Technique'!D197)</f>
        <v>0.76142857142857145</v>
      </c>
      <c r="C43" s="315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5">
        <f>AVERAGE('A2 Exploitation'!D547, 'A2 Technique'!D197)</f>
        <v>0.75</v>
      </c>
      <c r="C44" s="315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5">
        <f>AVERAGE('A3 Exploitation'!D547, 'A3 Technique'!D197)</f>
        <v>25.358928571428571</v>
      </c>
      <c r="C45" s="315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5" t="e">
        <f>AVERAGE('A4 Exploitation'!D547, 'A4 Technique'!D197)</f>
        <v>#DIV/0!</v>
      </c>
      <c r="C46" s="315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5"/>
      <c r="C47" s="315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5"/>
      <c r="C48" s="315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L'Aouina</v>
      </c>
    </row>
    <row r="52" spans="1:10" ht="33" customHeight="1" x14ac:dyDescent="0.25">
      <c r="A52" s="242" t="s">
        <v>327</v>
      </c>
      <c r="B52" s="318">
        <f>'A1 Exploitation'!D46</f>
        <v>0.9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0.5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7.6923076923076927E-2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L'Aouina</v>
      </c>
    </row>
    <row r="61" spans="1:10" ht="33" customHeight="1" x14ac:dyDescent="0.25">
      <c r="A61" s="242" t="s">
        <v>327</v>
      </c>
      <c r="B61" s="315" t="e">
        <f>'A1 Exploitation'!D103</f>
        <v>#DIV/0!</v>
      </c>
      <c r="C61" s="315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5" t="e">
        <f>'A2 Exploitation'!D103</f>
        <v>#DIV/0!</v>
      </c>
      <c r="C62" s="315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5">
        <f>'A3 Exploitation'!D103</f>
        <v>0</v>
      </c>
      <c r="C63" s="315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5">
        <f>'A4 Exploitation'!D103</f>
        <v>0</v>
      </c>
      <c r="C64" s="315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5" t="e">
        <f>#REF!</f>
        <v>#REF!</v>
      </c>
      <c r="C65" s="315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5" t="e">
        <f>#REF!</f>
        <v>#REF!</v>
      </c>
      <c r="C66" s="315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L'Aouina</v>
      </c>
    </row>
    <row r="70" spans="1:10" ht="33" customHeight="1" x14ac:dyDescent="0.25">
      <c r="A70" s="242" t="s">
        <v>327</v>
      </c>
      <c r="B70" s="315" t="e">
        <f>'A1 Exploitation'!D158</f>
        <v>#DIV/0!</v>
      </c>
      <c r="C70" s="315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5" t="e">
        <f>'A2 Exploitation'!D158</f>
        <v>#DIV/0!</v>
      </c>
      <c r="C71" s="315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5">
        <f>'A3 Exploitation'!D158</f>
        <v>0</v>
      </c>
      <c r="C72" s="315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5">
        <f>'A4 Exploitation'!D158</f>
        <v>0</v>
      </c>
      <c r="C73" s="315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5"/>
      <c r="C74" s="315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5"/>
      <c r="C75" s="315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L'Aouina</v>
      </c>
    </row>
    <row r="79" spans="1:10" ht="33" customHeight="1" x14ac:dyDescent="0.25">
      <c r="A79" s="242" t="s">
        <v>327</v>
      </c>
      <c r="B79" s="315" t="e">
        <f>'A1 Exploitation'!D205</f>
        <v>#DIV/0!</v>
      </c>
      <c r="C79" s="315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5" t="e">
        <f>'A2 Exploitation'!D205</f>
        <v>#DIV/0!</v>
      </c>
      <c r="C80" s="315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5">
        <f>'A3 Exploitation'!D205</f>
        <v>0</v>
      </c>
      <c r="C81" s="315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5">
        <f>'A4 Exploitation'!D205</f>
        <v>0</v>
      </c>
      <c r="C82" s="315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5"/>
      <c r="C83" s="315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5"/>
      <c r="C84" s="315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L'Aouina</v>
      </c>
    </row>
    <row r="88" spans="1:10" ht="33" customHeight="1" x14ac:dyDescent="0.25">
      <c r="A88" s="242" t="s">
        <v>327</v>
      </c>
      <c r="B88" s="315" t="e">
        <f>'A1 Exploitation'!D266</f>
        <v>#DIV/0!</v>
      </c>
      <c r="C88" s="315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5" t="e">
        <f>'A2 Exploitation'!D266</f>
        <v>#DIV/0!</v>
      </c>
      <c r="C89" s="315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5">
        <f>'A3 Exploitation'!D266</f>
        <v>0</v>
      </c>
      <c r="C90" s="315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5">
        <f>'A4 Exploitation'!D266</f>
        <v>0</v>
      </c>
      <c r="C91" s="315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5"/>
      <c r="C92" s="315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5"/>
      <c r="C93" s="315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L'Aouina</v>
      </c>
    </row>
    <row r="97" spans="1:10" ht="33" customHeight="1" x14ac:dyDescent="0.25">
      <c r="A97" s="242" t="s">
        <v>327</v>
      </c>
      <c r="B97" s="315" t="e">
        <f>'A1 Exploitation'!D318</f>
        <v>#DIV/0!</v>
      </c>
      <c r="C97" s="315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5" t="e">
        <f>'A2 Exploitation'!D318</f>
        <v>#DIV/0!</v>
      </c>
      <c r="C98" s="315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5">
        <f>'A3 Exploitation'!D318</f>
        <v>0</v>
      </c>
      <c r="C99" s="315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5">
        <f>'A4 Exploitation'!D318</f>
        <v>0</v>
      </c>
      <c r="C100" s="315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5"/>
      <c r="C101" s="315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5"/>
      <c r="C102" s="315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L'Aouina</v>
      </c>
    </row>
    <row r="106" spans="1:10" ht="33" customHeight="1" x14ac:dyDescent="0.25">
      <c r="A106" s="242" t="s">
        <v>327</v>
      </c>
      <c r="B106" s="315">
        <f>'A1 Exploitation'!D358</f>
        <v>0.97916666666666663</v>
      </c>
      <c r="C106" s="315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5">
        <f>'A2 Exploitation'!D358</f>
        <v>0.82608695652173914</v>
      </c>
      <c r="C107" s="315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5">
        <f>'A3 Exploitation'!D358</f>
        <v>2.6315789473684209E-2</v>
      </c>
      <c r="C108" s="315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5">
        <f>'A4 Exploitation'!D358</f>
        <v>0</v>
      </c>
      <c r="C109" s="315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5"/>
      <c r="C110" s="315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5"/>
      <c r="C111" s="315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L'Aouina</v>
      </c>
    </row>
    <row r="115" spans="1:10" ht="33" customHeight="1" x14ac:dyDescent="0.25">
      <c r="A115" s="242" t="s">
        <v>327</v>
      </c>
      <c r="B115" s="315">
        <f>'A1 Exploitation'!D391</f>
        <v>0.52777777777777779</v>
      </c>
      <c r="C115" s="315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5">
        <f>'A2 Exploitation'!D391</f>
        <v>0.88235294117647056</v>
      </c>
      <c r="C116" s="315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5">
        <f>'A3 Exploitation'!D391</f>
        <v>4.1666666666666664E-2</v>
      </c>
      <c r="C117" s="315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5">
        <f>'A4 Exploitation'!D391</f>
        <v>0</v>
      </c>
      <c r="C118" s="315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5"/>
      <c r="C119" s="315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5"/>
      <c r="C120" s="315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L'Aouina</v>
      </c>
    </row>
    <row r="124" spans="1:10" ht="33" customHeight="1" x14ac:dyDescent="0.25">
      <c r="A124" s="242" t="s">
        <v>327</v>
      </c>
      <c r="B124" s="315">
        <f>'A1 Exploitation'!D444</f>
        <v>0.91379310344827591</v>
      </c>
      <c r="C124" s="315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5">
        <f>'A2 Exploitation'!D444</f>
        <v>0.6</v>
      </c>
      <c r="C125" s="315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5">
        <f>'A3 Exploitation'!D444</f>
        <v>2.5000000000000001E-2</v>
      </c>
      <c r="C126" s="315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5">
        <f>'A4 Exploitation'!D444</f>
        <v>0</v>
      </c>
      <c r="C127" s="315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5"/>
      <c r="C128" s="315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5"/>
      <c r="C129" s="315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L'Aouina</v>
      </c>
    </row>
    <row r="133" spans="1:10" ht="33" customHeight="1" x14ac:dyDescent="0.25">
      <c r="A133" s="242" t="s">
        <v>327</v>
      </c>
      <c r="B133" s="315">
        <f>'A1 Exploitation'!D481</f>
        <v>0.88095238095238093</v>
      </c>
      <c r="C133" s="315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5">
        <f>'A2 Exploitation'!D481</f>
        <v>0.86842105263157898</v>
      </c>
      <c r="C134" s="315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5">
        <f>'A3 Exploitation'!D481</f>
        <v>0</v>
      </c>
      <c r="C135" s="315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5">
        <f>'A4 Exploitation'!D481</f>
        <v>0</v>
      </c>
      <c r="C136" s="315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5"/>
      <c r="C137" s="315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5"/>
      <c r="C138" s="315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L'Aouina</v>
      </c>
    </row>
    <row r="142" spans="1:10" ht="33" customHeight="1" x14ac:dyDescent="0.25">
      <c r="A142" s="242" t="s">
        <v>327</v>
      </c>
      <c r="B142" s="315">
        <f>'A1 Exploitation'!D503</f>
        <v>1</v>
      </c>
      <c r="C142" s="315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5">
        <f>'A2 Exploitation'!D503</f>
        <v>0.875</v>
      </c>
      <c r="C143" s="315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5">
        <f>'A3 Exploitation'!D503</f>
        <v>7.1428571428571425E-2</v>
      </c>
      <c r="C144" s="315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5">
        <f>'A4 Exploitation'!D503</f>
        <v>0</v>
      </c>
      <c r="C145" s="315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5"/>
      <c r="C146" s="315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5"/>
      <c r="C147" s="315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L'Aouina</v>
      </c>
    </row>
    <row r="151" spans="1:10" ht="33" customHeight="1" x14ac:dyDescent="0.25">
      <c r="A151" s="242" t="s">
        <v>327</v>
      </c>
      <c r="B151" s="315">
        <f>'A1 Exploitation'!D514</f>
        <v>1</v>
      </c>
      <c r="C151" s="315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5">
        <f>'A2 Exploitation'!D514</f>
        <v>1</v>
      </c>
      <c r="C152" s="315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5">
        <f>'A3 Exploitation'!D514</f>
        <v>0</v>
      </c>
      <c r="C153" s="315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5">
        <f>'A4 Exploitation'!D514</f>
        <v>0</v>
      </c>
      <c r="C154" s="315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5"/>
      <c r="C155" s="315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5"/>
      <c r="C156" s="315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7"/>
      <c r="C159" s="317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L'Aouina</v>
      </c>
    </row>
    <row r="161" spans="1:10" ht="33" customHeight="1" x14ac:dyDescent="0.25">
      <c r="A161" s="242" t="s">
        <v>327</v>
      </c>
      <c r="B161" s="315">
        <f>'A1 Exploitation'!D534</f>
        <v>1</v>
      </c>
      <c r="C161" s="315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5">
        <f>'A2 Exploitation'!D534</f>
        <v>1</v>
      </c>
      <c r="C162" s="315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5">
        <f>'A3 Exploitation'!D534</f>
        <v>0</v>
      </c>
      <c r="C163" s="315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5">
        <f>'A4 Exploitation'!D534</f>
        <v>0</v>
      </c>
      <c r="C164" s="315"/>
    </row>
    <row r="165" spans="1:10" ht="33" customHeight="1" x14ac:dyDescent="0.25">
      <c r="A165" s="241" t="s">
        <v>331</v>
      </c>
      <c r="B165" s="315"/>
      <c r="C165" s="315"/>
    </row>
    <row r="166" spans="1:10" ht="18" x14ac:dyDescent="0.25">
      <c r="A166" s="241" t="s">
        <v>332</v>
      </c>
      <c r="B166" s="315"/>
      <c r="C166" s="315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L'Aouina</v>
      </c>
    </row>
    <row r="170" spans="1:10" ht="33" customHeight="1" x14ac:dyDescent="0.25">
      <c r="A170" s="242" t="s">
        <v>327</v>
      </c>
      <c r="B170" s="315">
        <f>'A1 Exploitation'!D545</f>
        <v>1</v>
      </c>
      <c r="C170" s="315"/>
    </row>
    <row r="171" spans="1:10" ht="33" customHeight="1" x14ac:dyDescent="0.25">
      <c r="A171" s="241" t="s">
        <v>328</v>
      </c>
      <c r="B171" s="315">
        <f>'A2 Exploitation'!D545</f>
        <v>1</v>
      </c>
      <c r="C171" s="315"/>
    </row>
    <row r="172" spans="1:10" ht="33" customHeight="1" x14ac:dyDescent="0.25">
      <c r="A172" s="242" t="s">
        <v>329</v>
      </c>
      <c r="B172" s="315">
        <f>'A3 Exploitation'!D545</f>
        <v>0</v>
      </c>
      <c r="C172" s="315"/>
    </row>
    <row r="173" spans="1:10" ht="33" customHeight="1" x14ac:dyDescent="0.25">
      <c r="A173" s="242" t="s">
        <v>330</v>
      </c>
      <c r="B173" s="315">
        <f>'A4 Exploitation'!D545</f>
        <v>0</v>
      </c>
      <c r="C173" s="315"/>
    </row>
    <row r="174" spans="1:10" ht="33" customHeight="1" x14ac:dyDescent="0.25">
      <c r="A174" s="241" t="s">
        <v>331</v>
      </c>
      <c r="B174" s="315"/>
      <c r="C174" s="315"/>
    </row>
    <row r="175" spans="1:10" ht="18" x14ac:dyDescent="0.25">
      <c r="A175" s="241" t="s">
        <v>332</v>
      </c>
      <c r="B175" s="315"/>
      <c r="C175" s="315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L'Aouina</v>
      </c>
    </row>
    <row r="179" spans="1:10" ht="33" customHeight="1" x14ac:dyDescent="0.25">
      <c r="A179" s="242" t="s">
        <v>327</v>
      </c>
      <c r="B179" s="315">
        <f>'A1 Technique'!D199</f>
        <v>0.86111111111111116</v>
      </c>
      <c r="C179" s="315"/>
    </row>
    <row r="180" spans="1:10" ht="33" customHeight="1" x14ac:dyDescent="0.25">
      <c r="A180" s="241" t="s">
        <v>328</v>
      </c>
      <c r="B180" s="315">
        <f>'A2 Technique'!D199</f>
        <v>0.90384615384615385</v>
      </c>
      <c r="C180" s="315"/>
    </row>
    <row r="181" spans="1:10" ht="33" customHeight="1" x14ac:dyDescent="0.25">
      <c r="A181" s="242" t="s">
        <v>329</v>
      </c>
      <c r="B181" s="315">
        <f>'A3 Technique'!D199</f>
        <v>0</v>
      </c>
      <c r="C181" s="315"/>
    </row>
    <row r="182" spans="1:10" ht="33" customHeight="1" x14ac:dyDescent="0.25">
      <c r="A182" s="242" t="s">
        <v>330</v>
      </c>
      <c r="B182" s="315">
        <f>'A4 Technique'!D199</f>
        <v>0</v>
      </c>
      <c r="C182" s="315"/>
    </row>
    <row r="183" spans="1:10" ht="33" customHeight="1" x14ac:dyDescent="0.25">
      <c r="A183" s="241" t="s">
        <v>331</v>
      </c>
      <c r="B183" s="315"/>
      <c r="C183" s="315"/>
    </row>
    <row r="184" spans="1:10" ht="18" x14ac:dyDescent="0.25">
      <c r="A184" s="241" t="s">
        <v>332</v>
      </c>
      <c r="B184" s="315"/>
      <c r="C184" s="31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XFB549"/>
  <sheetViews>
    <sheetView view="pageBreakPreview" topLeftCell="A22" zoomScale="70" zoomScaleSheetLayoutView="70" workbookViewId="0">
      <selection activeCell="F35" sqref="F35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L'Aouina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408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409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43264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0.88076923076923075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43264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3" x14ac:dyDescent="0.3">
      <c r="A33" s="4" t="s">
        <v>51</v>
      </c>
      <c r="B33" s="109">
        <v>0</v>
      </c>
      <c r="C33" s="110"/>
      <c r="D33" s="192" t="s">
        <v>411</v>
      </c>
      <c r="E33" s="74" t="s">
        <v>431</v>
      </c>
      <c r="F33" s="158" t="s">
        <v>356</v>
      </c>
    </row>
    <row r="34" spans="1:7" ht="81.75" customHeight="1" x14ac:dyDescent="0.3">
      <c r="A34" s="170" t="s">
        <v>153</v>
      </c>
      <c r="B34" s="109">
        <v>1</v>
      </c>
      <c r="C34" s="235" t="str">
        <f>IF(B34=0, -5, "0")</f>
        <v>0</v>
      </c>
      <c r="D34" s="102" t="s">
        <v>410</v>
      </c>
      <c r="E34" s="73"/>
      <c r="F34" s="158" t="s">
        <v>356</v>
      </c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43264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43264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43264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43264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43264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ht="33" x14ac:dyDescent="0.3">
      <c r="A273" s="176" t="s">
        <v>363</v>
      </c>
      <c r="B273" s="109" t="s">
        <v>32</v>
      </c>
      <c r="C273" s="122"/>
      <c r="D273" s="74" t="s">
        <v>424</v>
      </c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43264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1</v>
      </c>
      <c r="C325" s="109"/>
      <c r="D325" s="74" t="s">
        <v>412</v>
      </c>
      <c r="E325" s="73"/>
      <c r="F325" s="158" t="s">
        <v>355</v>
      </c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32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1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0.97916666666666663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43264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1</v>
      </c>
      <c r="C377" s="109"/>
      <c r="D377" s="74" t="s">
        <v>415</v>
      </c>
      <c r="E377" s="73"/>
      <c r="F377" s="158" t="s">
        <v>356</v>
      </c>
      <c r="G377" s="106"/>
    </row>
    <row r="378" spans="1:7" ht="116.2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413</v>
      </c>
      <c r="E378" s="85"/>
      <c r="F378" s="158" t="s">
        <v>355</v>
      </c>
      <c r="G378" s="106"/>
    </row>
    <row r="379" spans="1:7" x14ac:dyDescent="0.3">
      <c r="A379" s="53" t="s">
        <v>132</v>
      </c>
      <c r="B379" s="109">
        <v>1</v>
      </c>
      <c r="C379" s="109"/>
      <c r="D379" s="74" t="s">
        <v>414</v>
      </c>
      <c r="E379" s="73"/>
      <c r="F379" s="158" t="s">
        <v>356</v>
      </c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49.5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429</v>
      </c>
      <c r="E381" s="73"/>
      <c r="F381" s="158" t="s">
        <v>355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3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0.15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19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0.52777777777777779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43264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1</v>
      </c>
      <c r="C398" s="109"/>
      <c r="D398" s="74" t="s">
        <v>416</v>
      </c>
      <c r="E398" s="73"/>
      <c r="F398" s="158" t="s">
        <v>355</v>
      </c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417</v>
      </c>
      <c r="E404" s="74" t="s">
        <v>430</v>
      </c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13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0.8125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3" x14ac:dyDescent="0.3">
      <c r="A433" s="4" t="s">
        <v>228</v>
      </c>
      <c r="B433" s="109">
        <v>1</v>
      </c>
      <c r="C433" s="109"/>
      <c r="D433" s="108" t="s">
        <v>419</v>
      </c>
      <c r="E433" s="73"/>
      <c r="F433" s="158" t="s">
        <v>355</v>
      </c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2</v>
      </c>
      <c r="C438" s="122" t="str">
        <f>IF(B438=0, -5, "0")</f>
        <v>0</v>
      </c>
      <c r="D438" s="108" t="s">
        <v>418</v>
      </c>
      <c r="E438" s="73"/>
      <c r="F438" s="158" t="s">
        <v>356</v>
      </c>
      <c r="G438" s="11"/>
    </row>
    <row r="439" spans="1:7" ht="45" x14ac:dyDescent="0.3">
      <c r="A439" s="4" t="s">
        <v>249</v>
      </c>
      <c r="B439" s="225">
        <v>1</v>
      </c>
      <c r="C439" s="109"/>
      <c r="D439" s="199">
        <v>0.33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0.91379310344827591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43264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1</v>
      </c>
      <c r="C451" s="109"/>
      <c r="D451" s="74" t="s">
        <v>416</v>
      </c>
      <c r="E451" s="73"/>
      <c r="F451" s="158" t="s">
        <v>355</v>
      </c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11</v>
      </c>
    </row>
    <row r="458" spans="1:6" x14ac:dyDescent="0.3">
      <c r="A458" s="248" t="s">
        <v>35</v>
      </c>
      <c r="B458" s="249"/>
      <c r="C458" s="250"/>
      <c r="D458" s="251">
        <f>D457/(COUNT(B451:C456)*2)</f>
        <v>0.91666666666666663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0</v>
      </c>
      <c r="C474" s="167"/>
      <c r="D474" s="95" t="s">
        <v>422</v>
      </c>
      <c r="E474" s="85"/>
      <c r="F474" s="158" t="s">
        <v>356</v>
      </c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0</v>
      </c>
      <c r="C476" s="116"/>
      <c r="D476" s="199">
        <v>0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26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0.8666666666666667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37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0.88095238095238093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43264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43264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43264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 t="s">
        <v>355</v>
      </c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49.5" x14ac:dyDescent="0.3">
      <c r="A522" s="4" t="s">
        <v>47</v>
      </c>
      <c r="B522" s="109">
        <v>2</v>
      </c>
      <c r="C522" s="109"/>
      <c r="D522" s="74" t="s">
        <v>423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18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43264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0.76142857142857145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229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0.88076923076923075</v>
      </c>
    </row>
  </sheetData>
  <sheetProtection algorithmName="SHA-512" hashValue="SgMfGy9CyQdt0WvAKPq1LknNRdzDLdY+YKztzYMEWhKulFu45YXbSR1bIsu/GOKSa6igFa95FVwn77UlTEqoeg==" saltValue="oxki3eNIowEwjVjMWmRJh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9 B110:B116 B121:B138 B88:B93 B149:B153 B165:B171 B143:B147 B196:B200 B212:B221 B226:B243 B176:B194 B257:B261 B309:B313 B248:B255 B325:B332 B337:B348 B273:B284 B365:B372 B377:B382 B350:B352 B398:B405 B410:B416 B421:B425 B430:B434 B384:B385 B451:B456 B461:B470 B436:B438 B488:B492 B472:B475 B496:B497 B509:B511 B289:B307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353 B386 B439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G199"/>
  <sheetViews>
    <sheetView view="pageBreakPreview" topLeftCell="A175" zoomScale="60" zoomScaleNormal="90" workbookViewId="0">
      <selection activeCell="F193" sqref="F19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'A1 Exploitation'!A8:F8</f>
        <v>L'Aouina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5" t="s">
        <v>42</v>
      </c>
      <c r="B8" s="364" t="str">
        <f>'A1 Exploitation'!B9:F9</f>
        <v>Dr HEND KAMOUN</v>
      </c>
      <c r="C8" s="364"/>
      <c r="D8" s="364"/>
      <c r="E8" s="364"/>
      <c r="F8" s="364"/>
      <c r="G8" s="104"/>
    </row>
    <row r="9" spans="1:7" s="11" customFormat="1" ht="24" x14ac:dyDescent="0.45">
      <c r="A9" s="246" t="s">
        <v>44</v>
      </c>
      <c r="B9" s="365" t="str">
        <f>'A1 Exploitation'!B10:F10</f>
        <v>Directeur du magasin et chefs rayons</v>
      </c>
      <c r="C9" s="365"/>
      <c r="D9" s="365"/>
      <c r="E9" s="365"/>
      <c r="F9" s="365"/>
      <c r="G9" s="104"/>
    </row>
    <row r="10" spans="1:7" s="11" customFormat="1" ht="24" x14ac:dyDescent="0.45">
      <c r="A10" s="245" t="s">
        <v>43</v>
      </c>
      <c r="B10" s="362">
        <f>'A1 Exploitation'!B11:F11</f>
        <v>43264</v>
      </c>
      <c r="C10" s="362"/>
      <c r="D10" s="362"/>
      <c r="E10" s="362"/>
      <c r="F10" s="362"/>
      <c r="G10" s="104"/>
    </row>
    <row r="11" spans="1:7" s="11" customFormat="1" ht="24" x14ac:dyDescent="0.45">
      <c r="A11" s="245" t="s">
        <v>294</v>
      </c>
      <c r="B11" s="361">
        <f>D199</f>
        <v>0.86111111111111116</v>
      </c>
      <c r="C11" s="361"/>
      <c r="D11" s="361"/>
      <c r="E11" s="361"/>
      <c r="F11" s="361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10</v>
      </c>
    </row>
    <row r="23" spans="1:7" x14ac:dyDescent="0.3">
      <c r="A23" s="349" t="s">
        <v>295</v>
      </c>
      <c r="B23" s="350"/>
      <c r="C23" s="351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 t="s">
        <v>355</v>
      </c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14</v>
      </c>
    </row>
    <row r="34" spans="1:7" x14ac:dyDescent="0.3">
      <c r="A34" s="349" t="s">
        <v>295</v>
      </c>
      <c r="B34" s="350"/>
      <c r="C34" s="351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 t="s">
        <v>355</v>
      </c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10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0.75" x14ac:dyDescent="0.3">
      <c r="A59" s="20" t="s">
        <v>92</v>
      </c>
      <c r="B59" s="73">
        <v>1</v>
      </c>
      <c r="C59" s="73"/>
      <c r="D59" s="77" t="s">
        <v>420</v>
      </c>
      <c r="E59" s="73"/>
      <c r="F59" s="73" t="s">
        <v>356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421</v>
      </c>
      <c r="E60" s="73"/>
      <c r="F60" s="73" t="s">
        <v>356</v>
      </c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13</v>
      </c>
    </row>
    <row r="64" spans="1:7" x14ac:dyDescent="0.3">
      <c r="A64" s="349" t="s">
        <v>295</v>
      </c>
      <c r="B64" s="350"/>
      <c r="C64" s="351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1</v>
      </c>
      <c r="C153" s="73"/>
      <c r="D153" s="74" t="s">
        <v>426</v>
      </c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0</v>
      </c>
      <c r="C155" s="99">
        <f>IF(B155=0, -5, "0")</f>
        <v>-5</v>
      </c>
      <c r="D155" s="74" t="s">
        <v>425</v>
      </c>
      <c r="E155" s="73"/>
      <c r="F155" s="73" t="s">
        <v>355</v>
      </c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8</v>
      </c>
    </row>
    <row r="162" spans="1:7" x14ac:dyDescent="0.3">
      <c r="A162" s="349" t="s">
        <v>295</v>
      </c>
      <c r="B162" s="350"/>
      <c r="C162" s="351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 t="s">
        <v>355</v>
      </c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6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 t="s">
        <v>355</v>
      </c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6</v>
      </c>
    </row>
    <row r="178" spans="1:7" x14ac:dyDescent="0.3">
      <c r="A178" s="349" t="s">
        <v>295</v>
      </c>
      <c r="B178" s="350"/>
      <c r="C178" s="351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1</v>
      </c>
      <c r="C181" s="73"/>
      <c r="D181" s="74" t="s">
        <v>427</v>
      </c>
      <c r="E181" s="74"/>
      <c r="F181" s="73" t="s">
        <v>355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9</v>
      </c>
    </row>
    <row r="187" spans="1:7" x14ac:dyDescent="0.3">
      <c r="A187" s="349" t="s">
        <v>295</v>
      </c>
      <c r="B187" s="350"/>
      <c r="C187" s="351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>
        <v>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428</v>
      </c>
      <c r="E192" s="73"/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5</v>
      </c>
    </row>
    <row r="195" spans="1:6" x14ac:dyDescent="0.3">
      <c r="A195" s="349" t="s">
        <v>295</v>
      </c>
      <c r="B195" s="350"/>
      <c r="C195" s="351"/>
      <c r="D195" s="288">
        <f>D194/(COUNT(B190:C193)*2)</f>
        <v>0.83333333333333337</v>
      </c>
    </row>
    <row r="197" spans="1:6" ht="18" x14ac:dyDescent="0.35">
      <c r="A197" s="47" t="s">
        <v>246</v>
      </c>
      <c r="B197" s="46"/>
      <c r="C197" s="46"/>
      <c r="D197" s="238"/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0.86111111111111116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XFB549"/>
  <sheetViews>
    <sheetView view="pageBreakPreview" zoomScale="80" zoomScaleSheetLayoutView="80" workbookViewId="0">
      <selection activeCell="B12" sqref="B12:F12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L'Aouina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432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433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43396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0.77559055118110232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43396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49.5" x14ac:dyDescent="0.3">
      <c r="A33" s="4" t="s">
        <v>51</v>
      </c>
      <c r="B33" s="109">
        <v>0</v>
      </c>
      <c r="C33" s="110"/>
      <c r="D33" s="192" t="s">
        <v>435</v>
      </c>
      <c r="E33" s="74" t="s">
        <v>434</v>
      </c>
      <c r="F33" s="158" t="s">
        <v>355</v>
      </c>
    </row>
    <row r="34" spans="1:7" ht="102.75" customHeight="1" x14ac:dyDescent="0.3">
      <c r="A34" s="170" t="s">
        <v>153</v>
      </c>
      <c r="B34" s="109">
        <v>0</v>
      </c>
      <c r="C34" s="172">
        <f>IF(B34=0, -5, "0")</f>
        <v>-5</v>
      </c>
      <c r="D34" s="74" t="s">
        <v>440</v>
      </c>
      <c r="E34" s="74" t="s">
        <v>480</v>
      </c>
      <c r="F34" s="158" t="s">
        <v>355</v>
      </c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1</v>
      </c>
      <c r="C39" s="109"/>
      <c r="D39" s="74" t="s">
        <v>461</v>
      </c>
      <c r="E39" s="73"/>
      <c r="F39" s="158" t="s">
        <v>355</v>
      </c>
    </row>
    <row r="40" spans="1:7" ht="30.75" customHeight="1" x14ac:dyDescent="0.3">
      <c r="A40" s="53" t="s">
        <v>380</v>
      </c>
      <c r="B40" s="109">
        <v>0</v>
      </c>
      <c r="C40" s="109"/>
      <c r="D40" s="74" t="s">
        <v>436</v>
      </c>
      <c r="E40" s="74" t="s">
        <v>437</v>
      </c>
      <c r="F40" s="158" t="s">
        <v>355</v>
      </c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>
        <f>IFERROR(E41/F41,"N.A")</f>
        <v>0</v>
      </c>
      <c r="E41" s="227">
        <f>COUNTIF('A1 Exploitation'!F21:F40,"ok")</f>
        <v>0</v>
      </c>
      <c r="F41" s="228">
        <f>COUNTA('A1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8</v>
      </c>
    </row>
    <row r="43" spans="1:7" x14ac:dyDescent="0.3">
      <c r="A43" s="248" t="s">
        <v>35</v>
      </c>
      <c r="B43" s="249"/>
      <c r="C43" s="250"/>
      <c r="D43" s="251">
        <f>D42/(COUNT(B29:C37,B39:C41)*2)</f>
        <v>0.36363636363636365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14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43396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475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474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43396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476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475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474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43396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475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474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43396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475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474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43396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ht="82.5" x14ac:dyDescent="0.3">
      <c r="A273" s="176" t="s">
        <v>363</v>
      </c>
      <c r="B273" s="109" t="s">
        <v>32</v>
      </c>
      <c r="C273" s="122"/>
      <c r="D273" s="187" t="s">
        <v>438</v>
      </c>
      <c r="E273" s="187" t="s">
        <v>439</v>
      </c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475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474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43396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1</v>
      </c>
      <c r="C328" s="109"/>
      <c r="D328" s="74" t="s">
        <v>441</v>
      </c>
      <c r="E328" s="73"/>
      <c r="F328" s="158" t="s">
        <v>355</v>
      </c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ht="33" x14ac:dyDescent="0.3">
      <c r="A330" s="8" t="s">
        <v>48</v>
      </c>
      <c r="B330" s="109">
        <v>1</v>
      </c>
      <c r="C330" s="109"/>
      <c r="D330" s="114" t="s">
        <v>442</v>
      </c>
      <c r="E330" s="73"/>
      <c r="F330" s="158" t="s">
        <v>355</v>
      </c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14</v>
      </c>
    </row>
    <row r="334" spans="1:7" x14ac:dyDescent="0.3">
      <c r="A334" s="248" t="s">
        <v>35</v>
      </c>
      <c r="B334" s="249"/>
      <c r="C334" s="250"/>
      <c r="D334" s="251">
        <f>D333/(COUNT(B325:C332)*2)</f>
        <v>0.875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14" t="s">
        <v>443</v>
      </c>
      <c r="E340" s="73"/>
      <c r="F340" s="158" t="s">
        <v>355</v>
      </c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82.5" x14ac:dyDescent="0.3">
      <c r="A348" s="216" t="s">
        <v>387</v>
      </c>
      <c r="B348" s="109">
        <v>1</v>
      </c>
      <c r="C348" s="112" t="str">
        <f>IF(B348=0, -10, "0")</f>
        <v>0</v>
      </c>
      <c r="D348" s="74" t="s">
        <v>447</v>
      </c>
      <c r="E348" s="74"/>
      <c r="F348" s="158" t="s">
        <v>356</v>
      </c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1</v>
      </c>
      <c r="C350" s="181"/>
      <c r="D350" s="74" t="s">
        <v>461</v>
      </c>
      <c r="E350" s="181"/>
      <c r="F350" s="158" t="s">
        <v>355</v>
      </c>
      <c r="G350" s="106"/>
    </row>
    <row r="351" spans="1:7" s="91" customFormat="1" ht="82.5" x14ac:dyDescent="0.3">
      <c r="A351" s="173" t="s">
        <v>474</v>
      </c>
      <c r="B351" s="109">
        <v>0</v>
      </c>
      <c r="C351" s="122"/>
      <c r="D351" s="177" t="s">
        <v>444</v>
      </c>
      <c r="E351" s="95" t="s">
        <v>445</v>
      </c>
      <c r="F351" s="158" t="s">
        <v>355</v>
      </c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446</v>
      </c>
      <c r="E352" s="85"/>
      <c r="F352" s="158" t="s">
        <v>356</v>
      </c>
      <c r="G352" s="106"/>
    </row>
    <row r="353" spans="1:7" ht="45" x14ac:dyDescent="0.3">
      <c r="A353" s="42" t="s">
        <v>249</v>
      </c>
      <c r="B353" s="109" t="s">
        <v>32</v>
      </c>
      <c r="C353" s="109"/>
      <c r="D353" s="226">
        <f>IFERROR(E353/F353,"N.A")</f>
        <v>1</v>
      </c>
      <c r="E353" s="227">
        <f>COUNTIF('A1 Exploitation'!F325:F352,"ok")</f>
        <v>1</v>
      </c>
      <c r="F353" s="228">
        <f>COUNTA('A1 Exploitation'!F325:F352)</f>
        <v>1</v>
      </c>
    </row>
    <row r="354" spans="1:7" x14ac:dyDescent="0.3">
      <c r="A354" s="248" t="s">
        <v>36</v>
      </c>
      <c r="B354" s="252"/>
      <c r="C354" s="252"/>
      <c r="D354" s="253">
        <f>SUM(B337:C348,B350:C353)</f>
        <v>24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38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0.82608695652173914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43396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D366" s="11" t="s">
        <v>448</v>
      </c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449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ht="33" x14ac:dyDescent="0.3">
      <c r="A379" s="53" t="s">
        <v>132</v>
      </c>
      <c r="B379" s="109">
        <v>2</v>
      </c>
      <c r="C379" s="109"/>
      <c r="D379" s="74" t="s">
        <v>451</v>
      </c>
      <c r="E379" s="73"/>
      <c r="F379" s="158" t="s">
        <v>355</v>
      </c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1</v>
      </c>
      <c r="C384" s="109"/>
      <c r="D384" s="121" t="s">
        <v>461</v>
      </c>
      <c r="E384" s="73"/>
      <c r="F384" s="158" t="s">
        <v>355</v>
      </c>
      <c r="G384" s="106"/>
    </row>
    <row r="385" spans="1:7" ht="34.5" customHeight="1" x14ac:dyDescent="0.3">
      <c r="A385" s="9" t="s">
        <v>474</v>
      </c>
      <c r="B385" s="109">
        <v>1</v>
      </c>
      <c r="C385" s="109"/>
      <c r="D385" s="92" t="s">
        <v>450</v>
      </c>
      <c r="E385" s="73"/>
      <c r="F385" s="158" t="s">
        <v>355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0.5</v>
      </c>
      <c r="E386" s="227">
        <f>COUNTIF('A1 Exploitation'!F365:F385,"ok")</f>
        <v>2</v>
      </c>
      <c r="F386" s="228">
        <f>COUNTA('A1 Exploitation'!F365:F385)</f>
        <v>4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0.77777777777777779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0.88235294117647056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43396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452</v>
      </c>
      <c r="E404" s="74" t="s">
        <v>453</v>
      </c>
      <c r="F404" s="158" t="s">
        <v>356</v>
      </c>
      <c r="G404" s="106"/>
    </row>
    <row r="405" spans="1:7" ht="82.5" x14ac:dyDescent="0.3">
      <c r="A405" s="217" t="s">
        <v>405</v>
      </c>
      <c r="B405" s="292">
        <v>0</v>
      </c>
      <c r="C405" s="112">
        <f>IF(B405=0, -10, "0")</f>
        <v>-10</v>
      </c>
      <c r="D405" s="95" t="s">
        <v>454</v>
      </c>
      <c r="E405" s="74" t="s">
        <v>455</v>
      </c>
      <c r="F405" s="158" t="s">
        <v>356</v>
      </c>
      <c r="G405" s="106"/>
    </row>
    <row r="406" spans="1:7" x14ac:dyDescent="0.3">
      <c r="A406" s="252" t="s">
        <v>36</v>
      </c>
      <c r="B406" s="252"/>
      <c r="C406" s="252"/>
      <c r="D406" s="252">
        <f>SUM(B398:C405)</f>
        <v>2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0.1111111111111111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66" x14ac:dyDescent="0.3">
      <c r="A410" s="4" t="s">
        <v>96</v>
      </c>
      <c r="B410" s="109">
        <v>1</v>
      </c>
      <c r="C410" s="109"/>
      <c r="D410" s="92" t="s">
        <v>477</v>
      </c>
      <c r="E410" s="73"/>
      <c r="F410" s="158" t="s">
        <v>355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49.5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471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08" t="s">
        <v>456</v>
      </c>
      <c r="E430" s="74"/>
      <c r="F430" s="158" t="s">
        <v>355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1</v>
      </c>
      <c r="C436" s="109"/>
      <c r="D436" s="108" t="s">
        <v>461</v>
      </c>
      <c r="E436" s="73"/>
      <c r="F436" s="158" t="s">
        <v>355</v>
      </c>
      <c r="G436" s="186"/>
    </row>
    <row r="437" spans="1:7" ht="82.5" x14ac:dyDescent="0.3">
      <c r="A437" s="9" t="s">
        <v>474</v>
      </c>
      <c r="B437" s="109">
        <v>0</v>
      </c>
      <c r="C437" s="109"/>
      <c r="D437" s="108" t="s">
        <v>457</v>
      </c>
      <c r="E437" s="74" t="s">
        <v>458</v>
      </c>
      <c r="F437" s="158" t="s">
        <v>355</v>
      </c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446</v>
      </c>
      <c r="E438" s="73"/>
      <c r="F438" s="158" t="s">
        <v>356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0.5</v>
      </c>
      <c r="E439" s="227">
        <f>COUNTIF('A1 Exploitation'!F398:F438,"ok")</f>
        <v>2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12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0.66666666666666663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43396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3" x14ac:dyDescent="0.3">
      <c r="A462" s="53" t="s">
        <v>243</v>
      </c>
      <c r="B462" s="109">
        <v>1</v>
      </c>
      <c r="C462" s="109"/>
      <c r="D462" s="74" t="s">
        <v>478</v>
      </c>
      <c r="E462" s="73"/>
      <c r="F462" s="158" t="s">
        <v>355</v>
      </c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187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1</v>
      </c>
      <c r="C472" s="167"/>
      <c r="D472" s="95" t="s">
        <v>462</v>
      </c>
      <c r="E472" s="85"/>
      <c r="F472" s="158" t="s">
        <v>355</v>
      </c>
      <c r="G472" s="106"/>
    </row>
    <row r="473" spans="1:7" s="91" customFormat="1" x14ac:dyDescent="0.3">
      <c r="A473" s="41" t="s">
        <v>475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82.5" x14ac:dyDescent="0.3">
      <c r="A474" s="173" t="s">
        <v>474</v>
      </c>
      <c r="B474" s="109">
        <v>0</v>
      </c>
      <c r="C474" s="167"/>
      <c r="D474" s="95" t="s">
        <v>444</v>
      </c>
      <c r="E474" s="95" t="s">
        <v>459</v>
      </c>
      <c r="F474" s="158" t="s">
        <v>355</v>
      </c>
      <c r="G474" s="106"/>
    </row>
    <row r="475" spans="1:7" s="91" customFormat="1" ht="49.5" x14ac:dyDescent="0.3">
      <c r="A475" s="173" t="s">
        <v>391</v>
      </c>
      <c r="B475" s="109">
        <v>1</v>
      </c>
      <c r="C475" s="122"/>
      <c r="D475" s="95" t="s">
        <v>446</v>
      </c>
      <c r="E475" s="85"/>
      <c r="F475" s="158" t="s">
        <v>355</v>
      </c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1</v>
      </c>
      <c r="F476" s="228">
        <f>COUNTA('A1 Exploitation'!F451:F475)</f>
        <v>2</v>
      </c>
    </row>
    <row r="477" spans="1:7" x14ac:dyDescent="0.3">
      <c r="A477" s="248" t="s">
        <v>36</v>
      </c>
      <c r="B477" s="248"/>
      <c r="C477" s="248"/>
      <c r="D477" s="258">
        <f>SUM(B461:C470,B472:C476)</f>
        <v>21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0.80769230769230771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33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0.86842105263157898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43396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1</v>
      </c>
      <c r="C488" s="109"/>
      <c r="D488" s="74" t="s">
        <v>481</v>
      </c>
      <c r="E488" s="73"/>
      <c r="F488" s="158" t="s">
        <v>356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467</v>
      </c>
      <c r="E492" s="85"/>
      <c r="F492" s="158" t="s">
        <v>355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43396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66"/>
      <c r="E508" s="325"/>
      <c r="F508" s="32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43396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66"/>
      <c r="E519" s="325"/>
      <c r="F519" s="32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460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43396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66"/>
      <c r="E539" s="325"/>
      <c r="F539" s="325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0.77559055118110232</v>
      </c>
    </row>
  </sheetData>
  <sheetProtection algorithmName="SHA-512" hashValue="nSGGQuN+S/OxuieXEoxeLlUPA+bt6g5im83yTG3epMqEwKxwL3HoSQBbao/S+fe2Yozcili+tQgqqlYKGmxJgA==" saltValue="+pikp/0rbIoALtAjUtg6N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09:B313 B325:B332 B289:B307 B365:B372 B377:B382 B337:B348 B398:B405 B410:B416 B421:B425 B430:B434 B384:B385 B451:B456 B461:B470 B436:B438 B488:B492 B472:B475 B496:B497 B509:B511 B350:B353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439 B386"/>
  </dataValidations>
  <printOptions horizontalCentered="1" verticalCentered="1"/>
  <pageMargins left="0.7" right="0.7" top="0.75" bottom="0.75" header="0.3" footer="0.3"/>
  <pageSetup paperSize="9" fitToHeight="0" orientation="portrait" r:id="rId1"/>
  <rowBreaks count="5" manualBreakCount="5">
    <brk id="85" max="6" man="1"/>
    <brk id="194" max="6" man="1"/>
    <brk id="267" max="6" man="1"/>
    <brk id="359" max="6" man="1"/>
    <brk id="458" max="6" man="1"/>
  </rowBreaks>
  <colBreaks count="1" manualBreakCount="1">
    <brk id="4" max="54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G199"/>
  <sheetViews>
    <sheetView view="pageBreakPreview" topLeftCell="A183" zoomScale="80" zoomScaleNormal="90" zoomScaleSheetLayoutView="80" workbookViewId="0">
      <selection activeCell="F192" sqref="F19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9" t="s">
        <v>50</v>
      </c>
      <c r="B6" s="369"/>
      <c r="C6" s="369"/>
      <c r="D6" s="369"/>
      <c r="E6" s="369"/>
      <c r="F6" s="369"/>
      <c r="G6" s="104"/>
    </row>
    <row r="7" spans="1:7" s="11" customFormat="1" ht="21.75" customHeight="1" x14ac:dyDescent="0.45">
      <c r="A7" s="370" t="str">
        <f>'A2 Exploitation'!A8:F8</f>
        <v>L'Aouina</v>
      </c>
      <c r="B7" s="370"/>
      <c r="C7" s="370"/>
      <c r="D7" s="370"/>
      <c r="E7" s="370"/>
      <c r="F7" s="370"/>
      <c r="G7" s="104"/>
    </row>
    <row r="8" spans="1:7" s="11" customFormat="1" ht="24" x14ac:dyDescent="0.45">
      <c r="A8" s="243" t="s">
        <v>42</v>
      </c>
      <c r="B8" s="371" t="str">
        <f>'A2 Exploitation'!B9:F9</f>
        <v>M Souheil DRAOUI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 t="str">
        <f>'A2 Exploitation'!B10:F10</f>
        <v>Directeur magasin M Jawher Jlassi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'A2 Exploitation'!B11:F11</f>
        <v>43396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0.90384615384615385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482</v>
      </c>
      <c r="E17" s="73"/>
      <c r="F17" s="73" t="s">
        <v>356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9</v>
      </c>
    </row>
    <row r="23" spans="1:7" x14ac:dyDescent="0.3">
      <c r="A23" s="349" t="s">
        <v>295</v>
      </c>
      <c r="B23" s="350"/>
      <c r="C23" s="351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14</v>
      </c>
    </row>
    <row r="34" spans="1:7" x14ac:dyDescent="0.3">
      <c r="A34" s="349" t="s">
        <v>295</v>
      </c>
      <c r="B34" s="350"/>
      <c r="C34" s="351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10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45.75" x14ac:dyDescent="0.3">
      <c r="A59" s="20" t="s">
        <v>92</v>
      </c>
      <c r="B59" s="73">
        <v>1</v>
      </c>
      <c r="C59" s="73"/>
      <c r="D59" s="77" t="s">
        <v>463</v>
      </c>
      <c r="E59" s="73"/>
      <c r="F59" s="73" t="s">
        <v>356</v>
      </c>
    </row>
    <row r="60" spans="1:7" ht="36" x14ac:dyDescent="0.35">
      <c r="A60" s="30" t="s">
        <v>221</v>
      </c>
      <c r="B60" s="73">
        <v>1</v>
      </c>
      <c r="C60" s="99" t="str">
        <f>IF(B60=0, -5, "0")</f>
        <v>0</v>
      </c>
      <c r="D60" s="74" t="s">
        <v>464</v>
      </c>
      <c r="E60" s="73"/>
      <c r="F60" s="73" t="s">
        <v>356</v>
      </c>
    </row>
    <row r="61" spans="1:7" ht="33.75" x14ac:dyDescent="0.35">
      <c r="A61" s="29" t="s">
        <v>297</v>
      </c>
      <c r="B61" s="73">
        <v>1</v>
      </c>
      <c r="C61" s="99" t="str">
        <f>IF(B61=0, -5, "0")</f>
        <v>0</v>
      </c>
      <c r="D61" s="74" t="s">
        <v>465</v>
      </c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11</v>
      </c>
    </row>
    <row r="64" spans="1:7" x14ac:dyDescent="0.3">
      <c r="A64" s="349" t="s">
        <v>295</v>
      </c>
      <c r="B64" s="350"/>
      <c r="C64" s="351"/>
      <c r="D64" s="288">
        <f>D63/(COUNT(B56:C62)*2)</f>
        <v>0.7857142857142857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466</v>
      </c>
      <c r="E155" s="73"/>
      <c r="F155" s="73" t="s">
        <v>355</v>
      </c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ht="34.5" customHeight="1" x14ac:dyDescent="0.3">
      <c r="A159" s="58" t="s">
        <v>321</v>
      </c>
      <c r="B159" s="73">
        <v>1</v>
      </c>
      <c r="C159" s="73"/>
      <c r="D159" s="92" t="s">
        <v>468</v>
      </c>
      <c r="E159" s="73"/>
      <c r="F159" s="73" t="s">
        <v>355</v>
      </c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14</v>
      </c>
    </row>
    <row r="162" spans="1:7" x14ac:dyDescent="0.3">
      <c r="A162" s="349" t="s">
        <v>295</v>
      </c>
      <c r="B162" s="350"/>
      <c r="C162" s="351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6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8</v>
      </c>
    </row>
    <row r="178" spans="1:7" x14ac:dyDescent="0.3">
      <c r="A178" s="349" t="s">
        <v>295</v>
      </c>
      <c r="B178" s="350"/>
      <c r="C178" s="351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469</v>
      </c>
      <c r="E182" s="52"/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9</v>
      </c>
    </row>
    <row r="187" spans="1:7" x14ac:dyDescent="0.3">
      <c r="A187" s="349" t="s">
        <v>295</v>
      </c>
      <c r="B187" s="350"/>
      <c r="C187" s="351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ht="49.5" x14ac:dyDescent="0.3">
      <c r="A190" s="31" t="s">
        <v>370</v>
      </c>
      <c r="B190" s="73">
        <v>0</v>
      </c>
      <c r="C190" s="73"/>
      <c r="D190" s="73" t="s">
        <v>461</v>
      </c>
      <c r="E190" s="74" t="s">
        <v>470</v>
      </c>
      <c r="F190" s="73" t="s">
        <v>355</v>
      </c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473</v>
      </c>
      <c r="E192" s="73"/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1</v>
      </c>
    </row>
    <row r="195" spans="1:6" x14ac:dyDescent="0.3">
      <c r="A195" s="349" t="s">
        <v>295</v>
      </c>
      <c r="B195" s="350"/>
      <c r="C195" s="351"/>
      <c r="D195" s="288">
        <f>D194/(COUNT(B190:C193)*2)</f>
        <v>0.25</v>
      </c>
    </row>
    <row r="197" spans="1:6" ht="18" x14ac:dyDescent="0.35">
      <c r="A197" s="47" t="s">
        <v>472</v>
      </c>
      <c r="B197" s="46"/>
      <c r="C197" s="46"/>
      <c r="D197" s="312">
        <f>E197/F197</f>
        <v>0.75</v>
      </c>
      <c r="E197" s="313">
        <f>COUNTIF('A1 Technique'!F17:F193,"ok")</f>
        <v>9</v>
      </c>
      <c r="F197" s="314">
        <f>COUNTA('A1 Technique'!F17:F193)</f>
        <v>12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94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0.90384615384615385</v>
      </c>
    </row>
  </sheetData>
  <sheetProtection algorithmName="SHA-512" hashValue="HRHr9HbFnh7Qb6LUJwV0lG0glT3Hl2edsGm8oB91dnuTF21tMDo5tiVersJGFR+wIPlstGmWTETMszXx1bRoSg==" saltValue="tRCOO+fOGccN3yfks+o8H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XFB549"/>
  <sheetViews>
    <sheetView view="pageBreakPreview" topLeftCell="A494" zoomScale="60" workbookViewId="0">
      <selection activeCell="B439" sqref="B439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L'Aouina</v>
      </c>
      <c r="B8" s="344"/>
      <c r="C8" s="344"/>
      <c r="D8" s="344"/>
      <c r="E8" s="344"/>
      <c r="F8" s="344"/>
      <c r="G8" s="104"/>
    </row>
    <row r="9" spans="1:7" ht="24" x14ac:dyDescent="0.45">
      <c r="A9" s="243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244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243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243" t="s">
        <v>239</v>
      </c>
      <c r="B12" s="373">
        <f>D549</f>
        <v>1.2987012987012988E-2</v>
      </c>
      <c r="C12" s="373"/>
      <c r="D12" s="373"/>
      <c r="E12" s="373"/>
      <c r="F12" s="373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COUNTIF('A2 Exploitation'!F21:F40,"ok")</f>
        <v>4</v>
      </c>
      <c r="F41" s="228">
        <f>COUNTA('A2 Exploitation'!F21:F40)</f>
        <v>4</v>
      </c>
    </row>
    <row r="42" spans="1:7" x14ac:dyDescent="0.3">
      <c r="A42" s="252" t="s">
        <v>36</v>
      </c>
      <c r="B42" s="252"/>
      <c r="C42" s="252"/>
      <c r="D42" s="252">
        <f>SUM(B29:C37,B39:C41)</f>
        <v>2</v>
      </c>
    </row>
    <row r="43" spans="1:7" x14ac:dyDescent="0.3">
      <c r="A43" s="248" t="s">
        <v>35</v>
      </c>
      <c r="B43" s="249"/>
      <c r="C43" s="250"/>
      <c r="D43" s="251">
        <f>D42/(COUNT(B29:C37,B39:C41)*2)</f>
        <v>0.1111111111111111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2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7.6923076923076927E-2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0.7142857142857143</v>
      </c>
      <c r="E353" s="227">
        <f>COUNTIF('A2 Exploitation'!F325:F352,"ok")</f>
        <v>5</v>
      </c>
      <c r="F353" s="228">
        <f>COUNTA('A2 Exploitation'!F325:F352)</f>
        <v>7</v>
      </c>
    </row>
    <row r="354" spans="1:7" x14ac:dyDescent="0.3">
      <c r="A354" s="248" t="s">
        <v>36</v>
      </c>
      <c r="B354" s="252"/>
      <c r="C354" s="252"/>
      <c r="D354" s="253">
        <f>SUM(B337:C348,B350:C353)</f>
        <v>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4.1666666666666664E-2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2.6315789473684209E-2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0.75</v>
      </c>
      <c r="E386" s="227">
        <f>COUNTIF('A2 Exploitation'!F365:F385,"ok")</f>
        <v>3</v>
      </c>
      <c r="F386" s="228">
        <f>COUNTA('A2 Exploitation'!F365:F385)</f>
        <v>4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7.1428571428571425E-2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4.1666666666666664E-2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0.625</v>
      </c>
      <c r="E439" s="227">
        <f>COUNTIF('A2 Exploitation'!F398:F438,"ok")</f>
        <v>5</v>
      </c>
      <c r="F439" s="228">
        <f>COUNTA('A2 Exploitation'!F398:F438)</f>
        <v>8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8.3333333333333329E-2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2.5000000000000001E-2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4</v>
      </c>
      <c r="F476" s="228">
        <f>COUNTA('A2 Exploitation'!F451:F475)</f>
        <v>4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1</v>
      </c>
      <c r="C498" s="167"/>
      <c r="D498" s="226">
        <f>IFERROR(E498/F498,"N.A")</f>
        <v>0.5</v>
      </c>
      <c r="E498" s="227">
        <f>COUNTIF('A2 Exploitation'!F488:F497,"ok")</f>
        <v>1</v>
      </c>
      <c r="F498" s="228">
        <f>COUNTA('A2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1</v>
      </c>
    </row>
    <row r="500" spans="1:7" x14ac:dyDescent="0.3">
      <c r="A500" s="248" t="s">
        <v>35</v>
      </c>
      <c r="B500" s="249"/>
      <c r="C500" s="250"/>
      <c r="D500" s="251">
        <f>D499/(COUNT(B496:C498)*2)</f>
        <v>0.16666666666666666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7.1428571428571425E-2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0.71785714285714286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6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1.2987012987012988E-2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'A3 Exploitation'!A8:F8</f>
        <v>L'Aouina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'A3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'A3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'A3 Exploitation'!B11:F11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>
        <f>E197*100/F197</f>
        <v>50</v>
      </c>
      <c r="E197" s="231">
        <f>COUNTIF('A2 Technique'!F17:F193,"ok")</f>
        <v>4</v>
      </c>
      <c r="F197" s="232">
        <f>COUNTA('A2 Technique'!F17:F193)</f>
        <v>8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L'Aouina</v>
      </c>
      <c r="B8" s="344"/>
      <c r="C8" s="344"/>
      <c r="D8" s="344"/>
      <c r="E8" s="344"/>
      <c r="F8" s="344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80">
        <f>D549</f>
        <v>0</v>
      </c>
      <c r="C12" s="380"/>
      <c r="D12" s="380"/>
      <c r="E12" s="380"/>
      <c r="F12" s="380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ht="16.5" customHeight="1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ht="16.5" customHeight="1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ht="16.5" customHeight="1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ht="16.5" customHeight="1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ht="16.5" customHeigh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ht="16.5" customHeight="1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ht="16.5" customHeight="1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ht="16.5" customHeight="1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ht="16.5" customHeight="1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ht="16.5" customHeight="1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ht="16.5" customHeight="1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ht="16.5" customHeight="1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ht="16.5" customHeight="1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e">
        <f>#REF!</f>
        <v>#REF!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'A4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'A4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'A4 Exploitation'!A8:F8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2018-10-27T12:40:55Z</cp:lastPrinted>
  <dcterms:created xsi:type="dcterms:W3CDTF">2015-10-03T07:44:26Z</dcterms:created>
  <dcterms:modified xsi:type="dcterms:W3CDTF">2019-05-06T10:30:06Z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