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Souheil\CE kelibia\"/>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5" l="1"/>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A537" i="33"/>
  <c r="F532" i="33"/>
  <c r="E532" i="33"/>
  <c r="D532" i="33" s="1"/>
  <c r="B532" i="33" s="1"/>
  <c r="C530" i="33"/>
  <c r="C528" i="33"/>
  <c r="A517" i="33"/>
  <c r="F512" i="33"/>
  <c r="E512" i="33"/>
  <c r="D512" i="33" s="1"/>
  <c r="B512" i="33" s="1"/>
  <c r="D513" i="33" s="1"/>
  <c r="D514" i="33" s="1"/>
  <c r="B153" i="29" s="1"/>
  <c r="A506" i="33"/>
  <c r="F498" i="33"/>
  <c r="E498" i="33"/>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D386" i="33" s="1"/>
  <c r="B386" i="33" s="1"/>
  <c r="E386" i="33"/>
  <c r="C381" i="33"/>
  <c r="C378" i="33"/>
  <c r="C371" i="33"/>
  <c r="C369" i="33"/>
  <c r="C368" i="33"/>
  <c r="A361" i="33"/>
  <c r="F353" i="33"/>
  <c r="E353" i="33"/>
  <c r="C348" i="33"/>
  <c r="C344" i="33"/>
  <c r="C342" i="33"/>
  <c r="C340" i="33"/>
  <c r="C331" i="33"/>
  <c r="D333" i="33" s="1"/>
  <c r="D334" i="33" s="1"/>
  <c r="A321" i="33"/>
  <c r="F313" i="33"/>
  <c r="E313" i="33"/>
  <c r="D313" i="33" s="1"/>
  <c r="B313" i="33" s="1"/>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D200" i="33" s="1"/>
  <c r="B200" i="33" s="1"/>
  <c r="C194" i="33"/>
  <c r="C190" i="33"/>
  <c r="C186" i="33"/>
  <c r="C184" i="33"/>
  <c r="C182" i="33"/>
  <c r="C181" i="33"/>
  <c r="D173" i="33"/>
  <c r="D172" i="33"/>
  <c r="C170" i="33"/>
  <c r="A161" i="33"/>
  <c r="F153" i="33"/>
  <c r="E153" i="33"/>
  <c r="C147" i="33"/>
  <c r="C145" i="33"/>
  <c r="C143" i="33"/>
  <c r="C138" i="33"/>
  <c r="C134" i="33"/>
  <c r="C132" i="33"/>
  <c r="C131" i="33"/>
  <c r="C129" i="33"/>
  <c r="D139" i="33" s="1"/>
  <c r="D140" i="33" s="1"/>
  <c r="C125" i="33"/>
  <c r="C115" i="33"/>
  <c r="D117" i="33" s="1"/>
  <c r="D118" i="33" s="1"/>
  <c r="A106" i="33"/>
  <c r="F99" i="33"/>
  <c r="E99" i="33"/>
  <c r="C91" i="33"/>
  <c r="C89" i="33"/>
  <c r="C82" i="33"/>
  <c r="C79" i="33"/>
  <c r="C74" i="33"/>
  <c r="C72" i="33"/>
  <c r="C69" i="33"/>
  <c r="C68" i="33"/>
  <c r="C65" i="33"/>
  <c r="D84" i="33" s="1"/>
  <c r="C59" i="33"/>
  <c r="D61" i="33" s="1"/>
  <c r="D62" i="33" s="1"/>
  <c r="A49" i="33"/>
  <c r="F41" i="33"/>
  <c r="E41" i="33"/>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C138" i="35"/>
  <c r="C132" i="35"/>
  <c r="C130" i="35"/>
  <c r="C128" i="35"/>
  <c r="C127" i="35"/>
  <c r="D133" i="35" s="1"/>
  <c r="D134" i="35" s="1"/>
  <c r="C116" i="35"/>
  <c r="C115" i="35"/>
  <c r="C112" i="35"/>
  <c r="D118" i="35" s="1"/>
  <c r="D119" i="35" s="1"/>
  <c r="C100" i="35"/>
  <c r="C99" i="35"/>
  <c r="C94" i="35"/>
  <c r="C93" i="35"/>
  <c r="D102" i="35" s="1"/>
  <c r="D103" i="35" s="1"/>
  <c r="C82" i="35"/>
  <c r="C80" i="35"/>
  <c r="C77" i="35"/>
  <c r="C76" i="35"/>
  <c r="D84" i="35" s="1"/>
  <c r="D85" i="35" s="1"/>
  <c r="C75" i="35"/>
  <c r="C61" i="35"/>
  <c r="C60" i="35"/>
  <c r="C56" i="35"/>
  <c r="D63" i="35" s="1"/>
  <c r="D64" i="35" s="1"/>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D512" i="43" s="1"/>
  <c r="B512" i="43" s="1"/>
  <c r="D513" i="43" s="1"/>
  <c r="D514" i="43" s="1"/>
  <c r="B152" i="29" s="1"/>
  <c r="E512" i="43"/>
  <c r="A506" i="43"/>
  <c r="F498" i="43"/>
  <c r="E498" i="43"/>
  <c r="D498" i="43"/>
  <c r="B498" i="43" s="1"/>
  <c r="D499" i="43" s="1"/>
  <c r="D500" i="43" s="1"/>
  <c r="C490" i="43"/>
  <c r="D493" i="43" s="1"/>
  <c r="D494" i="43" s="1"/>
  <c r="A484" i="43"/>
  <c r="F476" i="43"/>
  <c r="E476" i="43"/>
  <c r="D476" i="43"/>
  <c r="C469" i="43"/>
  <c r="C466" i="43"/>
  <c r="C465" i="43"/>
  <c r="C461" i="43"/>
  <c r="C455" i="43"/>
  <c r="D457" i="43" s="1"/>
  <c r="D458" i="43" s="1"/>
  <c r="A447" i="43"/>
  <c r="F439" i="43"/>
  <c r="D439" i="43" s="1"/>
  <c r="B439" i="43" s="1"/>
  <c r="E439" i="43"/>
  <c r="C438" i="43"/>
  <c r="C432" i="43"/>
  <c r="C431" i="43"/>
  <c r="C425" i="43"/>
  <c r="C422" i="43"/>
  <c r="C415" i="43"/>
  <c r="C411" i="43"/>
  <c r="C405" i="43"/>
  <c r="C402" i="43"/>
  <c r="D406" i="43" s="1"/>
  <c r="D407" i="43" s="1"/>
  <c r="A394" i="43"/>
  <c r="F386" i="43"/>
  <c r="E386" i="43"/>
  <c r="C381" i="43"/>
  <c r="C378" i="43"/>
  <c r="C371" i="43"/>
  <c r="C369" i="43"/>
  <c r="C368" i="43"/>
  <c r="A361" i="43"/>
  <c r="F353" i="43"/>
  <c r="E353" i="43"/>
  <c r="D353" i="43"/>
  <c r="C348" i="43"/>
  <c r="C344" i="43"/>
  <c r="C342" i="43"/>
  <c r="C340" i="43"/>
  <c r="C331" i="43"/>
  <c r="D333" i="43" s="1"/>
  <c r="D334" i="43" s="1"/>
  <c r="A321" i="43"/>
  <c r="F313" i="43"/>
  <c r="E313" i="43"/>
  <c r="C304" i="43"/>
  <c r="C302" i="43"/>
  <c r="C297" i="43"/>
  <c r="C295" i="43"/>
  <c r="C294" i="43"/>
  <c r="C291" i="43"/>
  <c r="C282" i="43"/>
  <c r="C278" i="43"/>
  <c r="A269" i="43"/>
  <c r="F261" i="43"/>
  <c r="E261" i="43"/>
  <c r="D261" i="43" s="1"/>
  <c r="C252" i="43"/>
  <c r="C251" i="43"/>
  <c r="C250" i="43"/>
  <c r="C249" i="43"/>
  <c r="C240" i="43"/>
  <c r="C238" i="43"/>
  <c r="C235" i="43"/>
  <c r="C230" i="43"/>
  <c r="C227" i="43"/>
  <c r="C220" i="43"/>
  <c r="C219" i="43"/>
  <c r="D222" i="43" s="1"/>
  <c r="D223" i="43" s="1"/>
  <c r="A208" i="43"/>
  <c r="F200" i="43"/>
  <c r="E200" i="43"/>
  <c r="D200" i="43"/>
  <c r="C194" i="43"/>
  <c r="C190" i="43"/>
  <c r="C186" i="43"/>
  <c r="C184" i="43"/>
  <c r="D201" i="43" s="1"/>
  <c r="D202" i="43" s="1"/>
  <c r="C182" i="43"/>
  <c r="C181" i="43"/>
  <c r="C170" i="43"/>
  <c r="D172" i="43" s="1"/>
  <c r="A161" i="43"/>
  <c r="F153" i="43"/>
  <c r="E153" i="43"/>
  <c r="D153" i="43" s="1"/>
  <c r="C147" i="43"/>
  <c r="D154" i="43" s="1"/>
  <c r="C145" i="43"/>
  <c r="C143" i="43"/>
  <c r="C138" i="43"/>
  <c r="C134" i="43"/>
  <c r="C132" i="43"/>
  <c r="C131" i="43"/>
  <c r="C129" i="43"/>
  <c r="C125" i="43"/>
  <c r="C115" i="43"/>
  <c r="D117" i="43" s="1"/>
  <c r="D118" i="43" s="1"/>
  <c r="A106" i="43"/>
  <c r="F99" i="43"/>
  <c r="E99" i="43"/>
  <c r="D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D194" i="37"/>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D118" i="37"/>
  <c r="D119" i="37" s="1"/>
  <c r="C116" i="37"/>
  <c r="C115" i="37"/>
  <c r="C112" i="37"/>
  <c r="C100" i="37"/>
  <c r="C99" i="37"/>
  <c r="C94" i="37"/>
  <c r="C93" i="37"/>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D458" i="36" s="1"/>
  <c r="A447" i="36"/>
  <c r="B439" i="36"/>
  <c r="C438" i="36"/>
  <c r="C432" i="36"/>
  <c r="C431" i="36"/>
  <c r="C425" i="36"/>
  <c r="C422" i="36"/>
  <c r="D426" i="36" s="1"/>
  <c r="D427" i="36" s="1"/>
  <c r="C415" i="36"/>
  <c r="C411" i="36"/>
  <c r="C405" i="36"/>
  <c r="C402" i="36"/>
  <c r="D406" i="36" s="1"/>
  <c r="D407" i="36" s="1"/>
  <c r="A394" i="36"/>
  <c r="B386" i="36"/>
  <c r="C381" i="36"/>
  <c r="C378" i="36"/>
  <c r="D387" i="36" s="1"/>
  <c r="C371" i="36"/>
  <c r="C369" i="36"/>
  <c r="C368" i="36"/>
  <c r="A361" i="36"/>
  <c r="C348" i="36"/>
  <c r="C344" i="36"/>
  <c r="C342" i="36"/>
  <c r="C340" i="36"/>
  <c r="C331" i="36"/>
  <c r="D333" i="36" s="1"/>
  <c r="D334" i="36" s="1"/>
  <c r="A321" i="36"/>
  <c r="C304" i="36"/>
  <c r="C302" i="36"/>
  <c r="C297" i="36"/>
  <c r="C295" i="36"/>
  <c r="C294" i="36"/>
  <c r="C291" i="36"/>
  <c r="C282" i="36"/>
  <c r="C278" i="36"/>
  <c r="D285" i="36" s="1"/>
  <c r="D286" i="36" s="1"/>
  <c r="A269" i="36"/>
  <c r="C252" i="36"/>
  <c r="C251" i="36"/>
  <c r="C250" i="36"/>
  <c r="C249" i="36"/>
  <c r="C240" i="36"/>
  <c r="C238" i="36"/>
  <c r="C235" i="36"/>
  <c r="C230" i="36"/>
  <c r="C227" i="36"/>
  <c r="D222" i="36"/>
  <c r="D223" i="36" s="1"/>
  <c r="C220" i="36"/>
  <c r="C219" i="36"/>
  <c r="A208" i="36"/>
  <c r="C194" i="36"/>
  <c r="C190" i="36"/>
  <c r="C186" i="36"/>
  <c r="C184" i="36"/>
  <c r="C182" i="36"/>
  <c r="C181" i="36"/>
  <c r="D172" i="36"/>
  <c r="C170" i="36"/>
  <c r="A161" i="36"/>
  <c r="C147" i="36"/>
  <c r="C145" i="36"/>
  <c r="C143" i="36"/>
  <c r="C138" i="36"/>
  <c r="C134" i="36"/>
  <c r="C132" i="36"/>
  <c r="C131" i="36"/>
  <c r="C129" i="36"/>
  <c r="C125" i="36"/>
  <c r="C115" i="36"/>
  <c r="D117" i="36" s="1"/>
  <c r="D118" i="36" s="1"/>
  <c r="A106" i="36"/>
  <c r="C91" i="36"/>
  <c r="D100" i="36" s="1"/>
  <c r="D101" i="36" s="1"/>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543" i="43" l="1"/>
  <c r="B543" i="43" s="1"/>
  <c r="D532" i="43"/>
  <c r="B532" i="43" s="1"/>
  <c r="D533" i="43" s="1"/>
  <c r="D534" i="43" s="1"/>
  <c r="B162" i="29" s="1"/>
  <c r="D386" i="43"/>
  <c r="B386" i="43" s="1"/>
  <c r="D149" i="35"/>
  <c r="D150" i="35" s="1"/>
  <c r="D502" i="43"/>
  <c r="D503" i="43" s="1"/>
  <c r="B143" i="29" s="1"/>
  <c r="D426" i="43"/>
  <c r="D427" i="43" s="1"/>
  <c r="D417" i="43"/>
  <c r="D418" i="43" s="1"/>
  <c r="D285" i="43"/>
  <c r="D286" i="43" s="1"/>
  <c r="D244" i="43"/>
  <c r="D245" i="43" s="1"/>
  <c r="D139" i="43"/>
  <c r="D140" i="43" s="1"/>
  <c r="D99" i="33"/>
  <c r="B99" i="33" s="1"/>
  <c r="D153" i="33"/>
  <c r="B153" i="33" s="1"/>
  <c r="D498" i="33"/>
  <c r="B498" i="33" s="1"/>
  <c r="D499" i="33" s="1"/>
  <c r="D544" i="33"/>
  <c r="D262" i="33"/>
  <c r="D265" i="33" s="1"/>
  <c r="D266" i="33" s="1"/>
  <c r="B90" i="29" s="1"/>
  <c r="D41" i="33"/>
  <c r="D547" i="33" s="1"/>
  <c r="B45" i="29" s="1"/>
  <c r="D201" i="33"/>
  <c r="D202" i="33" s="1"/>
  <c r="D533" i="33"/>
  <c r="D534" i="33" s="1"/>
  <c r="B163" i="29" s="1"/>
  <c r="D161" i="37"/>
  <c r="D162" i="37" s="1"/>
  <c r="D102" i="37"/>
  <c r="D103" i="37" s="1"/>
  <c r="D544" i="36"/>
  <c r="D533" i="36"/>
  <c r="D534" i="36" s="1"/>
  <c r="B161" i="29" s="1"/>
  <c r="D477" i="36"/>
  <c r="D478" i="36" s="1"/>
  <c r="D440" i="36"/>
  <c r="D373" i="36"/>
  <c r="D374" i="36" s="1"/>
  <c r="D354" i="36"/>
  <c r="D355" i="36" s="1"/>
  <c r="D42" i="36"/>
  <c r="D43" i="36" s="1"/>
  <c r="D314" i="36"/>
  <c r="D317" i="36" s="1"/>
  <c r="D318" i="36" s="1"/>
  <c r="B97" i="29" s="1"/>
  <c r="D201" i="36"/>
  <c r="D202" i="36" s="1"/>
  <c r="D154" i="36"/>
  <c r="D155" i="36" s="1"/>
  <c r="D544" i="43"/>
  <c r="D45" i="31"/>
  <c r="D46" i="31" s="1"/>
  <c r="B55" i="29" s="1"/>
  <c r="D43" i="31"/>
  <c r="D102" i="36"/>
  <c r="D103" i="36" s="1"/>
  <c r="B61" i="29" s="1"/>
  <c r="D85" i="36"/>
  <c r="D441" i="36"/>
  <c r="D195" i="35"/>
  <c r="D155" i="43"/>
  <c r="D480" i="36"/>
  <c r="D481" i="36" s="1"/>
  <c r="B133" i="29" s="1"/>
  <c r="D155" i="31"/>
  <c r="D157" i="31"/>
  <c r="D158" i="31" s="1"/>
  <c r="B73" i="29" s="1"/>
  <c r="D477" i="33"/>
  <c r="D204" i="31"/>
  <c r="D205" i="31" s="1"/>
  <c r="B82" i="29" s="1"/>
  <c r="D173" i="31"/>
  <c r="D262" i="31"/>
  <c r="B65" i="29"/>
  <c r="B41" i="33"/>
  <c r="D42" i="33" s="1"/>
  <c r="D100" i="33"/>
  <c r="D101" i="33"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D373" i="43"/>
  <c r="D374" i="43" s="1"/>
  <c r="D154" i="33"/>
  <c r="D244" i="33"/>
  <c r="D245" i="33" s="1"/>
  <c r="D285" i="33"/>
  <c r="D286" i="33" s="1"/>
  <c r="D353" i="33"/>
  <c r="B353" i="33" s="1"/>
  <c r="D354"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118" i="25"/>
  <c r="D119" i="25" s="1"/>
  <c r="D477" i="31"/>
  <c r="D547" i="43" l="1"/>
  <c r="B44" i="29" s="1"/>
  <c r="D157" i="43"/>
  <c r="D158" i="43" s="1"/>
  <c r="B71" i="29" s="1"/>
  <c r="D204" i="33"/>
  <c r="D205" i="33" s="1"/>
  <c r="B81" i="29" s="1"/>
  <c r="D263" i="33"/>
  <c r="D443" i="36"/>
  <c r="D444" i="36" s="1"/>
  <c r="B124" i="29" s="1"/>
  <c r="D390" i="36"/>
  <c r="D391" i="36" s="1"/>
  <c r="B115" i="29" s="1"/>
  <c r="D357" i="36"/>
  <c r="D358" i="36" s="1"/>
  <c r="B106" i="29" s="1"/>
  <c r="D31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<sst xmlns="http://schemas.openxmlformats.org/spreadsheetml/2006/main" count="4061" uniqueCount="482">
  <si>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</si>
  <si>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</si>
  <si>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</si>
  <si>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</si>
  <si>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</si>
  <si>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</si>
  <si>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</si>
  <si>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</si>
  <si>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</si>
  <si>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</si>
  <si>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</si>
  <si>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</si>
  <si>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</si>
  <si>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</si>
  <si>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</si>
  <si>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</si>
  <si>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</si>
  <si>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</si>
  <si>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</si>
  <si>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</si>
  <si>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</si>
  <si>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</si>
  <si>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</si>
  <si>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</si>
  <si>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</si>
  <si>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</si>
  <si>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</si>
  <si>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</si>
  <si>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</si>
  <si>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</si>
  <si>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</si>
  <si>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</si>
  <si>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</si>
  <si>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</si>
  <si>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</si>
  <si>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</si>
  <si>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</si>
  <si>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</si>
  <si>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</si>
  <si>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</si>
  <si>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</si>
  <si>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</si>
  <si>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</si>
  <si>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</si>
  <si>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</si>
  <si>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</si>
  <si>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</si>
  <si>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</si>
  <si>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</si>
  <si>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</si>
  <si>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</si>
  <si>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</si>
  <si>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</si>
  <si>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</si>
  <si>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</si>
  <si>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</si>
  <si>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</si>
  <si>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</si>
  <si>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</si>
  <si>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</si>
  <si>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</si>
  <si>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</si>
  <si>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</si>
  <si>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</si>
  <si>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</si>
  <si>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</si>
  <si>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</si>
  <si>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</si>
  <si>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</si>
  <si>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</si>
  <si>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</si>
  <si>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</si>
  <si>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</si>
  <si>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</si>
  <si>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</si>
  <si>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</si>
  <si>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</si>
  <si>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</si>
  <si>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</si>
  <si>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</si>
  <si>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</si>
  <si>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</si>
  <si>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</si>
  <si>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</si>
  <si>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</si>
  <si>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</si>
  <si>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</si>
  <si>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</si>
  <si>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</si>
  <si>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</si>
  <si>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</si>
  <si>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</si>
  <si>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</si>
  <si>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</si>
  <si>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</si>
  <si>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</si>
  <si>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</si>
  <si>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</si>
  <si>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</si>
  <si>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</si>
  <si>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</si>
  <si>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</si>
  <si>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</si>
  <si>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</si>
  <si>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</si>
  <si>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</si>
  <si>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</si>
  <si>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</si>
  <si>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</si>
  <si>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</si>
  <si>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</si>
  <si>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</si>
  <si>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</si>
  <si>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</si>
  <si>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</si>
  <si>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</si>
  <si>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</si>
  <si>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</si>
  <si>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</si>
  <si>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</si>
  <si>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</si>
  <si>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</si>
  <si>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</si>
  <si>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</si>
  <si>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</si>
  <si>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</si>
  <si>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</si>
  <si>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</si>
  <si>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</si>
  <si>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</si>
  <si>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</si>
  <si>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</si>
  <si>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</si>
  <si>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</si>
  <si>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</si>
  <si>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</si>
  <si>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</si>
  <si>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</si>
  <si>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</si>
  <si>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</si>
  <si>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</si>
  <si>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</si>
  <si>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</si>
  <si>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</si>
  <si>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</si>
  <si>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</si>
  <si>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</si>
  <si>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</si>
  <si>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</si>
  <si>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</si>
  <si>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</si>
  <si>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</si>
  <si>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</si>
  <si>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</si>
  <si>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</si>
  <si>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</si>
  <si>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</si>
  <si>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</si>
  <si>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</si>
  <si>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</si>
  <si>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</si>
  <si>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</si>
  <si>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</si>
  <si>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</si>
  <si>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</si>
  <si>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</si>
  <si>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</si>
  <si>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</si>
  <si>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</si>
  <si>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</si>
  <si>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</si>
  <si>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</si>
  <si>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</si>
  <si>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</si>
  <si>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</si>
  <si>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</si>
  <si>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</si>
  <si>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</si>
  <si>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</si>
  <si>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</si>
  <si>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</si>
  <si>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</si>
  <si>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</si>
  <si>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</si>
  <si>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</si>
  <si>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</si>
  <si>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</si>
  <si>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</si>
  <si>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</si>
  <si>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</si>
  <si>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</si>
  <si>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</si>
  <si>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</si>
  <si>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</si>
  <si>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</si>
  <si>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</si>
  <si>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</si>
  <si>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</si>
  <si>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</si>
  <si>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</si>
  <si>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</si>
  <si>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</si>
  <si>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</si>
  <si>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</si>
  <si>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</si>
  <si>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</si>
  <si>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</si>
  <si>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</si>
  <si>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</si>
  <si>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</si>
  <si>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</si>
  <si>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</si>
  <si>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</si>
  <si>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</si>
  <si>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</si>
  <si>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</si>
  <si>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</si>
  <si>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</si>
  <si>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</si>
  <si>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</si>
  <si>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</si>
  <si>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</si>
  <si>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</si>
  <si>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</si>
  <si>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</si>
  <si>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</si>
  <si>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</si>
  <si>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</si>
  <si>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</si>
  <si>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</si>
  <si>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</si>
  <si>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</si>
  <si>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</si>
  <si>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</si>
  <si>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</si>
  <si>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</si>
  <si>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</si>
  <si>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</si>
  <si>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</si>
  <si>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</si>
  <si>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</si>
  <si>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</si>
  <si>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</si>
  <si>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</si>
  <si>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</si>
  <si>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</si>
  <si>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</si>
  <si>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</si>
  <si>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</si>
  <si>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</si>
  <si>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</si>
  <si>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</si>
  <si>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</si>
  <si>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</si>
  <si>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</si>
  <si>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</si>
  <si>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</si>
  <si>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</si>
  <si>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</si>
  <si>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</si>
  <si>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</si>
  <si>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</si>
  <si>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</si>
  <si>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</si>
  <si>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</si>
  <si>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</si>
  <si>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</si>
  <si>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</si>
  <si>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</si>
  <si>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</si>
  <si>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</si>
  <si>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</si>
  <si>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</si>
  <si>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</si>
  <si>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</si>
  <si>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</si>
  <si>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</si>
  <si>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</si>
  <si>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</si>
  <si>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</si>
  <si>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</si>
  <si>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</si>
  <si>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</si>
  <si>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</si>
  <si>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</si>
  <si>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</si>
  <si>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</si>
  <si>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</si>
  <si>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</si>
  <si>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</si>
  <si>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</si>
  <si>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</si>
  <si>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</si>
  <si>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</si>
  <si>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</si>
  <si>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</si>
  <si>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</si>
  <si>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</si>
  <si>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</si>
  <si>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</si>
  <si>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</si>
  <si>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</si>
  <si>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</si>
  <si>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</si>
  <si>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</si>
  <si>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</si>
  <si>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</si>
  <si>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</si>
  <si>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</si>
  <si>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</si>
  <si>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</si>
  <si>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</si>
  <si>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</si>
  <si>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</si>
  <si>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</si>
  <si>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</si>
  <si>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</si>
  <si>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</si>
  <si>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</si>
  <si>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</si>
  <si>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</si>
  <si>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</si>
  <si>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</si>
  <si>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</si>
  <si>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</si>
  <si>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</si>
  <si>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</si>
  <si>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</si>
  <si>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</si>
  <si>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</si>
  <si>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</si>
  <si>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</si>
  <si>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</si>
  <si>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</si>
  <si>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</si>
  <si>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</si>
  <si>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</si>
  <si>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</si>
  <si>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</si>
  <si>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</si>
  <si>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</si>
  <si>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</si>
  <si>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</si>
  <si>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</si>
  <si>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</si>
  <si>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</si>
  <si>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</si>
  <si>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</si>
  <si>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</si>
  <si>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</si>
  <si>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</si>
  <si>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</si>
  <si>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</si>
  <si>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</si>
  <si>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</si>
  <si>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</si>
  <si>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</si>
  <si>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</si>
  <si>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</si>
  <si>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</si>
  <si>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</si>
  <si>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</si>
  <si>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</si>
  <si>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</si>
  <si>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</si>
  <si>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</si>
  <si>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</si>
  <si>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</si>
  <si>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</si>
  <si>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</si>
  <si>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</si>
  <si>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</si>
  <si>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</si>
  <si>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</si>
  <si>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</si>
  <si>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</si>
  <si>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</si>
  <si>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</si>
  <si>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</si>
  <si>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</si>
  <si>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</si>
  <si>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</si>
  <si>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</si>
  <si>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</si>
  <si>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</si>
  <si>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</si>
  <si>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</si>
  <si>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</si>
  <si>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</si>
  <si>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</si>
  <si>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</si>
  <si>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</si>
  <si>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</si>
  <si>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</si>
  <si>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</si>
  <si>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</si>
  <si>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</si>
  <si>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</si>
  <si>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</si>
  <si>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</si>
  <si>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</si>
  <si>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</si>
  <si>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</si>
  <si>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</si>
  <si>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</si>
  <si>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</si>
  <si>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</si>
  <si>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</si>
  <si>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Kelibia</t>
  </si>
  <si>
    <t>M Dhia Mechlaoui</t>
  </si>
  <si>
    <t>Directeur magasin et Chef rayons</t>
  </si>
  <si>
    <t>Enregistrer les autocontrôles sur la nouvelle version.
L'enregistrement des autocontrôles doit etre quotidien (inscrire la semaine)</t>
  </si>
  <si>
    <t>Renforcer le nettoyage au niveau des étagères du rayon PGC.</t>
  </si>
  <si>
    <t xml:space="preserve">Utilisation d'une ancienne version de la fiche d'enregistrement des autocontrôles de nettoyage.
L'enregistrement n'était pas quotidien
 </t>
  </si>
  <si>
    <t>HR= 45%, correct.</t>
  </si>
  <si>
    <t>L'évaporateur du réfrigérateur des produits pour alimentation animale était souillé.</t>
  </si>
  <si>
    <t>Procéder aux réparations nécessaires.</t>
  </si>
  <si>
    <t>Vu l'étroitesse du magasin, il n'y avait pas de salle de pause.</t>
  </si>
  <si>
    <t>Pas de dispositif pour la conservation des repas, les employés dejeunent chez eux.</t>
  </si>
  <si>
    <t>Absence d'un local de déchets.</t>
  </si>
  <si>
    <t>Absence d'un quai de réception, la réception passe par l'entrée des clients.</t>
  </si>
  <si>
    <t>Le sol au niveau de l'entrée était abimé (mouvement continu des transpalettes)</t>
  </si>
  <si>
    <t>Les jointures de deux meubles froids négatifs étaient abimées et rouillées.</t>
  </si>
  <si>
    <t>Présence de givres au niveau du meuble froid négatif (Nuggets et autres produits surgelés).</t>
  </si>
  <si>
    <t>Température affichée: 5°C
Température mesurée: 3,5°C
Acquisition des nouveaux meubles froids pour le rayon PLS, le froid était satisfaisant et maintenue.</t>
  </si>
  <si>
    <t>Présence d'un appât libre et non protégé derrière un meuble froid (rayon PLS).</t>
  </si>
  <si>
    <t>Les appâts doivent être mises dans des portes-appâts protégés.</t>
  </si>
  <si>
    <t xml:space="preserve">Utilisation d'une ancienne version de la fiche d'enregistrement des autocontrôles de nettoyage.
L'enregistrement n'était effectué que pour le rayon PLS.
 </t>
  </si>
  <si>
    <t xml:space="preserve">Absence des enregistrements des autocontrôles de nettoyage et de désinfection. </t>
  </si>
  <si>
    <t>Les enregistrements des autocontrôles de nettoyage et de désinfection doivent être quotidien.</t>
  </si>
  <si>
    <t>La dernière vérification était réalisée en avril.</t>
  </si>
  <si>
    <t>La vérification doit être mensuelle.</t>
  </si>
  <si>
    <t>Enregistrer les autocontrôles sur la nouvelle version.
L'enregistrement des autocontrôles doit être quotidien (inscrire la semaine)</t>
  </si>
  <si>
    <t>Le nettoyage des rayons était insuffisante.</t>
  </si>
  <si>
    <t>Les DF et DLC de deux unités de "Chamia papillons" étaient illisibles, renforcer le tri des produits exposés.</t>
  </si>
  <si>
    <t>Une unité de "beurre Jadida" était trouée, l'élimination du produit été immédiate, renforcer le tri.
Les DF et DLC étaient illisibles pour deux unités de "Glace Boules D'OR", le fournisseur était présent le jour de l'audit et il a accepté le retour des deux unités.
Veuillez augmenter la fréquence du tri des produits exposés.</t>
  </si>
  <si>
    <t>Présence de signes de décongélation au niveau du meuble surgelé (salade de fruits de mer), renforcer le contrôle des températures affichées et mesurée.</t>
  </si>
  <si>
    <t>Le plan n'était pas disponible, aviser la société "DELLMAN" sur cet écart.</t>
  </si>
  <si>
    <t>Présence d'un cadavre de cafard derrière un meuble froid.</t>
  </si>
  <si>
    <t>Présence de traces d'humidité au niveau du plafond au dessus du rayon PGC.</t>
  </si>
  <si>
    <t>M Souheil DRAOUI</t>
  </si>
  <si>
    <t>Directeur magasin et Gestionnaire de stock</t>
  </si>
  <si>
    <t>La balance était en panne.</t>
  </si>
  <si>
    <t>Veuillez assurer la réparation.</t>
  </si>
  <si>
    <t>Absence de l'enregistrement des autocontrôles du nettoyage depuis le 14/10/18.</t>
  </si>
  <si>
    <t>Assurer le suivi et l'enregistrement quotidien de cette procédure.</t>
  </si>
  <si>
    <t>Absence du suivi et de l'enregistrement des autocontrôles du nettoyage.</t>
  </si>
  <si>
    <t>Veuillez assurer l'enregistrement quotidien de l'autocontrôle du nettoyage.</t>
  </si>
  <si>
    <t>Absence d'éléments de stockage.</t>
  </si>
  <si>
    <t>Absence du thermomètre à sonde. Utilisation du thermomètre de la réception.</t>
  </si>
  <si>
    <t>Fournir un thermomètre pour chaque rayon.</t>
  </si>
  <si>
    <t>Présence de deux bouteilles de jus "BNINO" dont les DLC étaient dépassée depuis le 14/11/18 et le 15/11/18.</t>
  </si>
  <si>
    <t>Renforcer le contrôle des DLC des produits.</t>
  </si>
  <si>
    <t>L'autocontrôles du nettoyage n'était pas quotidien.</t>
  </si>
  <si>
    <t>Absence d'enregistrement des températures au niveau du tableau de relevé mensuel.
Absence de la signature du manager.</t>
  </si>
  <si>
    <t>Absence du papier essuie mains au niveau des sanitaires.</t>
  </si>
  <si>
    <t>Absence de salle de pause.</t>
  </si>
  <si>
    <t>Absence du plan de positionnement des portes appâts.</t>
  </si>
  <si>
    <t>Absence des fiches de l'état de santé des employés.</t>
  </si>
  <si>
    <t>Présence d'un flacon "DEPTIL MAINS" dont la DLC était dépassée depuis le 12/02/18.</t>
  </si>
  <si>
    <t>Seulement le directeur, gestionnaire du stock, et l'employé du rayon PLS ont assistés à une formation en BPH et reste 4 employés non formés.</t>
  </si>
  <si>
    <t>Absence de local poubelle.</t>
  </si>
  <si>
    <t>Certaines étagères étaient rouillés.</t>
  </si>
  <si>
    <t>Le taux d'hygromètrie était de 46% &lt; 65%, correct.</t>
  </si>
  <si>
    <t>Présence de givre au niveau du meuble des glaces et celui des produits surgelés.</t>
  </si>
  <si>
    <t>Le sol au niveau de l'entrée magasin était ébréché.</t>
  </si>
  <si>
    <t>Absence d'élément de stockage.</t>
  </si>
  <si>
    <t>Présence de rouille au niveau de certaines étagères d'exposition des produits du rayon PGC.
Présence de rouille au niveau du meuble froid d'exposition des glaces.</t>
  </si>
  <si>
    <t>Absence de local poubelles.</t>
  </si>
  <si>
    <t>Présence des bulletins d'analyse et plans d'action</t>
  </si>
  <si>
    <t>Enregistrements des autocontrôles de nettoyage et de désinfection</t>
  </si>
  <si>
    <t xml:space="preserve">Utilisation correcte des cadenciers de cuisson et de fabrication </t>
  </si>
  <si>
    <t>Présence d'un paquet de pâte (L'EPI D'OR) dont les DF, DLC et N°Lot étaient absentes.
Présence de tout un lots de pots de Hrouss (Epices et Saveurs) dont certains ingrédients étaient effacés.</t>
  </si>
  <si>
    <t>Taux de réalisation du plan d'action précédent</t>
  </si>
  <si>
    <t>Présence d'une trappe de visite non fermée au niveau du plafond de la réserve.</t>
  </si>
  <si>
    <t>Le revêtement du meuble froid d'exposition des glaces était rouillé.</t>
  </si>
  <si>
    <t>Absence de salle de pause. Absence de réfrigérateur pour la conservation des repas des employés. Utilisation d'une partie de l'armoire froide destinée aux produits retirés et non conformes.</t>
  </si>
  <si>
    <t>Veuillez aménager un espace cloisonné pour un local poubelles.</t>
  </si>
  <si>
    <t>Certaines feuilles de réception (celles des dates où il n'y a pas de réception) étaient absentes. Inscrire "Pas de réception" sur les fiches vierges</t>
  </si>
  <si>
    <t>Présence de 16 pots de crème Danette (8 pistaches et 8 chocolat) dont les DLC étaient dépassées depuis le 19/11/18 et le 21/11/18.</t>
  </si>
  <si>
    <t>Présence d'une sachet du produits saucisses de FRANKFURT dont les DF, DLC, et N°Lot étaient absentes.</t>
  </si>
  <si>
    <t>L'étanchéité de la porte au niveau de la réserve n'était pas satisfaisante.
Absence de quai de réception. La réception des produits se fait à travers la porte d'entrée des clients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</si>
</sst>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0" fontId="14" fillId="0" borderId="3" xfId="0" applyFont="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0.8928571428571429</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48398016"/>
        <c:axId val="1848398560"/>
      </c:barChart>
      <c:catAx>
        <c:axId val="184839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8398560"/>
        <c:crosses val="autoZero"/>
        <c:auto val="1"/>
        <c:lblAlgn val="ctr"/>
        <c:lblOffset val="100"/>
        <c:noMultiLvlLbl val="0"/>
      </c:catAx>
      <c:valAx>
        <c:axId val="184839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839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70355872"/>
        <c:axId val="1971167424"/>
      </c:barChart>
      <c:catAx>
        <c:axId val="197035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167424"/>
        <c:crosses val="autoZero"/>
        <c:auto val="1"/>
        <c:lblAlgn val="ctr"/>
        <c:lblOffset val="100"/>
        <c:noMultiLvlLbl val="0"/>
      </c:catAx>
      <c:valAx>
        <c:axId val="197116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5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971169056"/>
        <c:axId val="1971169600"/>
      </c:barChart>
      <c:catAx>
        <c:axId val="197116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169600"/>
        <c:crosses val="autoZero"/>
        <c:auto val="1"/>
        <c:lblAlgn val="ctr"/>
        <c:lblOffset val="100"/>
        <c:noMultiLvlLbl val="0"/>
      </c:catAx>
      <c:valAx>
        <c:axId val="197116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16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71171232"/>
        <c:axId val="1971166880"/>
      </c:barChart>
      <c:catAx>
        <c:axId val="197117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166880"/>
        <c:crosses val="autoZero"/>
        <c:auto val="1"/>
        <c:lblAlgn val="ctr"/>
        <c:lblOffset val="100"/>
        <c:noMultiLvlLbl val="0"/>
      </c:catAx>
      <c:valAx>
        <c:axId val="197116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17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0.8125</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71168512"/>
        <c:axId val="1971164704"/>
      </c:barChart>
      <c:catAx>
        <c:axId val="197116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164704"/>
        <c:crosses val="autoZero"/>
        <c:auto val="1"/>
        <c:lblAlgn val="ctr"/>
        <c:lblOffset val="100"/>
        <c:noMultiLvlLbl val="0"/>
      </c:catAx>
      <c:valAx>
        <c:axId val="197116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16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71965328"/>
        <c:axId val="1971964240"/>
      </c:barChart>
      <c:catAx>
        <c:axId val="197196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964240"/>
        <c:crosses val="autoZero"/>
        <c:auto val="1"/>
        <c:lblAlgn val="ctr"/>
        <c:lblOffset val="100"/>
        <c:noMultiLvlLbl val="0"/>
      </c:catAx>
      <c:valAx>
        <c:axId val="197196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96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0.82894736842105265</c:v>
                </c:pt>
                <c:pt idx="1">
                  <c:v>0.80555555555555558</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71965872"/>
        <c:axId val="1971969680"/>
      </c:barChart>
      <c:catAx>
        <c:axId val="197196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969680"/>
        <c:crosses val="autoZero"/>
        <c:auto val="1"/>
        <c:lblAlgn val="ctr"/>
        <c:lblOffset val="100"/>
        <c:noMultiLvlLbl val="0"/>
      </c:catAx>
      <c:valAx>
        <c:axId val="197196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96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0.90588235294117647</c:v>
                </c:pt>
                <c:pt idx="1">
                  <c:v>0.72435897435897434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71977840"/>
        <c:axId val="1971978928"/>
      </c:barChart>
      <c:catAx>
        <c:axId val="197197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978928"/>
        <c:crosses val="autoZero"/>
        <c:auto val="1"/>
        <c:lblAlgn val="ctr"/>
        <c:lblOffset val="100"/>
        <c:noMultiLvlLbl val="0"/>
      </c:catAx>
      <c:valAx>
        <c:axId val="197197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97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0.86741486068111451</c:v>
                </c:pt>
                <c:pt idx="1">
                  <c:v>0.7649572649572649</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71964784"/>
        <c:axId val="1971971856"/>
        <c:extLst xmlns:c16r2="http://schemas.microsoft.com/office/drawing/2015/06/chart"/>
      </c:barChart>
      <c:catAx>
        <c:axId val="19719647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971856"/>
        <c:crosses val="autoZero"/>
        <c:auto val="1"/>
        <c:lblAlgn val="ctr"/>
        <c:lblOffset val="100"/>
        <c:noMultiLvlLbl val="0"/>
      </c:catAx>
      <c:valAx>
        <c:axId val="19719718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7196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0.42361111111111105</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71966960"/>
        <c:axId val="1971970768"/>
        <c:extLst xmlns:c16r2="http://schemas.microsoft.com/office/drawing/2015/06/chart"/>
      </c:barChart>
      <c:catAx>
        <c:axId val="197196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970768"/>
        <c:crosses val="autoZero"/>
        <c:auto val="1"/>
        <c:lblAlgn val="ctr"/>
        <c:lblOffset val="100"/>
        <c:noMultiLvlLbl val="0"/>
      </c:catAx>
      <c:valAx>
        <c:axId val="197197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7196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48404544"/>
        <c:axId val="1848407808"/>
      </c:barChart>
      <c:catAx>
        <c:axId val="184840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8407808"/>
        <c:crosses val="autoZero"/>
        <c:auto val="1"/>
        <c:lblAlgn val="ctr"/>
        <c:lblOffset val="100"/>
        <c:noMultiLvlLbl val="0"/>
      </c:catAx>
      <c:valAx>
        <c:axId val="184840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840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70359136"/>
        <c:axId val="1970358592"/>
      </c:barChart>
      <c:catAx>
        <c:axId val="197035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58592"/>
        <c:crosses val="autoZero"/>
        <c:auto val="1"/>
        <c:lblAlgn val="ctr"/>
        <c:lblOffset val="100"/>
        <c:noMultiLvlLbl val="0"/>
      </c:catAx>
      <c:valAx>
        <c:axId val="197035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5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70365664"/>
        <c:axId val="1970360224"/>
      </c:barChart>
      <c:catAx>
        <c:axId val="1970365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60224"/>
        <c:crosses val="autoZero"/>
        <c:auto val="1"/>
        <c:lblAlgn val="ctr"/>
        <c:lblOffset val="100"/>
        <c:noMultiLvlLbl val="0"/>
      </c:catAx>
      <c:valAx>
        <c:axId val="197036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65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70361312"/>
        <c:axId val="1970356960"/>
      </c:barChart>
      <c:catAx>
        <c:axId val="197036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56960"/>
        <c:crosses val="autoZero"/>
        <c:auto val="1"/>
        <c:lblAlgn val="ctr"/>
        <c:lblOffset val="100"/>
        <c:noMultiLvlLbl val="0"/>
      </c:catAx>
      <c:valAx>
        <c:axId val="197035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6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70367840"/>
        <c:axId val="1970361856"/>
      </c:barChart>
      <c:catAx>
        <c:axId val="197036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61856"/>
        <c:crosses val="autoZero"/>
        <c:auto val="1"/>
        <c:lblAlgn val="ctr"/>
        <c:lblOffset val="100"/>
        <c:noMultiLvlLbl val="0"/>
      </c:catAx>
      <c:valAx>
        <c:axId val="197036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6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70365120"/>
        <c:axId val="1970366208"/>
      </c:barChart>
      <c:catAx>
        <c:axId val="197036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66208"/>
        <c:crosses val="autoZero"/>
        <c:auto val="1"/>
        <c:lblAlgn val="ctr"/>
        <c:lblOffset val="100"/>
        <c:noMultiLvlLbl val="0"/>
      </c:catAx>
      <c:valAx>
        <c:axId val="197036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6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70354784"/>
        <c:axId val="1970362944"/>
      </c:barChart>
      <c:catAx>
        <c:axId val="197035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62944"/>
        <c:crosses val="autoZero"/>
        <c:auto val="1"/>
        <c:lblAlgn val="ctr"/>
        <c:lblOffset val="100"/>
        <c:noMultiLvlLbl val="0"/>
      </c:catAx>
      <c:valAx>
        <c:axId val="197036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5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0.54166666666666663</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70364576"/>
        <c:axId val="1970368928"/>
      </c:barChart>
      <c:catAx>
        <c:axId val="197036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0368928"/>
        <c:crosses val="autoZero"/>
        <c:auto val="1"/>
        <c:lblAlgn val="ctr"/>
        <c:lblOffset val="100"/>
        <c:noMultiLvlLbl val="0"/>
      </c:catAx>
      <c:valAx>
        <c:axId val="197036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036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9" t="s">
        <v>407</v>
      </c>
      <c r="B18" s="319"/>
      <c r="C18" s="319"/>
      <c r="D18" s="320" t="s">
        <v>408</v>
      </c>
      <c r="E18" s="320"/>
      <c r="F18" s="320"/>
      <c r="G18" s="320"/>
      <c r="H18" s="320"/>
      <c r="I18" s="320"/>
      <c r="J18" s="320"/>
      <c r="K18" s="320"/>
    </row>
    <row r="20" spans="1:11" ht="16.5" x14ac:dyDescent="0.3">
      <c r="A20" s="66"/>
      <c r="B20" s="61"/>
      <c r="C20" s="61"/>
      <c r="D20" s="61"/>
      <c r="E20" s="61"/>
      <c r="F20" s="61"/>
      <c r="G20" s="61"/>
      <c r="H20" s="61"/>
      <c r="I20" s="61"/>
    </row>
    <row r="21" spans="1:11" x14ac:dyDescent="0.25">
      <c r="A21" s="321" t="s">
        <v>324</v>
      </c>
      <c r="B21" s="321"/>
      <c r="C21" s="321"/>
      <c r="D21" s="321"/>
      <c r="E21" s="321"/>
      <c r="F21" s="321"/>
      <c r="G21" s="321"/>
      <c r="H21" s="321"/>
      <c r="I21" s="321"/>
      <c r="J21" s="321"/>
      <c r="K21" s="321"/>
    </row>
    <row r="22" spans="1:11" x14ac:dyDescent="0.25">
      <c r="A22" s="67"/>
      <c r="B22" s="62"/>
      <c r="C22" s="62"/>
      <c r="D22" s="61"/>
      <c r="E22" s="61"/>
      <c r="F22" s="61"/>
      <c r="G22" s="61"/>
      <c r="H22" s="61"/>
      <c r="I22" s="61"/>
    </row>
    <row r="23" spans="1:11" ht="42" customHeight="1" x14ac:dyDescent="0.25">
      <c r="A23" s="241" t="s">
        <v>325</v>
      </c>
      <c r="B23" s="315" t="s">
        <v>326</v>
      </c>
      <c r="C23" s="315"/>
      <c r="D23" s="61"/>
      <c r="E23" s="61"/>
      <c r="F23" s="61"/>
      <c r="G23" s="61"/>
      <c r="H23" s="61"/>
      <c r="I23" s="61"/>
      <c r="J23" s="60" t="str">
        <f>D18</f>
        <v>Kelibia</v>
      </c>
    </row>
    <row r="24" spans="1:11" ht="33" customHeight="1" x14ac:dyDescent="0.25">
      <c r="A24" s="242" t="s">
        <v>327</v>
      </c>
      <c r="B24" s="314">
        <f>AVERAGE('A1 Exploitation'!D549,'A1 Technique'!D199)</f>
        <v>0.86741486068111451</v>
      </c>
      <c r="C24" s="314"/>
      <c r="D24" s="61"/>
      <c r="E24" s="61"/>
      <c r="F24" s="61"/>
      <c r="G24" s="61"/>
      <c r="H24" s="61"/>
      <c r="I24" s="61"/>
    </row>
    <row r="25" spans="1:11" ht="33" customHeight="1" x14ac:dyDescent="0.25">
      <c r="A25" s="241" t="s">
        <v>328</v>
      </c>
      <c r="B25" s="314">
        <f>AVERAGE('A2 Exploitation'!D549,'A2 Technique'!D199)</f>
        <v>0.7649572649572649</v>
      </c>
      <c r="C25" s="314"/>
      <c r="D25" s="61"/>
      <c r="E25" s="61"/>
      <c r="F25" s="61"/>
      <c r="G25" s="61"/>
      <c r="H25" s="61"/>
      <c r="I25" s="61"/>
    </row>
    <row r="26" spans="1:11" ht="33" customHeight="1" x14ac:dyDescent="0.25">
      <c r="A26" s="242" t="s">
        <v>329</v>
      </c>
      <c r="B26" s="314">
        <f>AVERAGE('A3 Exploitation'!D549,'A3 Technique'!D199)</f>
        <v>0</v>
      </c>
      <c r="C26" s="314"/>
      <c r="D26" s="61"/>
      <c r="E26" s="61"/>
      <c r="F26" s="61"/>
      <c r="G26" s="61"/>
      <c r="H26" s="61"/>
      <c r="I26" s="61"/>
    </row>
    <row r="27" spans="1:11" ht="33" customHeight="1" x14ac:dyDescent="0.25">
      <c r="A27" s="242" t="s">
        <v>330</v>
      </c>
      <c r="B27" s="314">
        <f>AVERAGE('A4 Exploitation'!D549,'A4 Technique'!D199)</f>
        <v>0</v>
      </c>
      <c r="C27" s="314"/>
      <c r="D27" s="61"/>
      <c r="E27" s="61"/>
      <c r="F27" s="61"/>
      <c r="G27" s="61"/>
      <c r="H27" s="61"/>
      <c r="I27" s="61"/>
    </row>
    <row r="28" spans="1:11" ht="33" customHeight="1" x14ac:dyDescent="0.25">
      <c r="A28" s="241" t="s">
        <v>331</v>
      </c>
      <c r="B28" s="314"/>
      <c r="C28" s="314"/>
      <c r="D28" s="61"/>
      <c r="E28" s="61"/>
      <c r="F28" s="61"/>
      <c r="G28" s="61"/>
      <c r="H28" s="61"/>
      <c r="I28" s="61"/>
    </row>
    <row r="29" spans="1:11" ht="33" customHeight="1" x14ac:dyDescent="0.25">
      <c r="A29" s="241" t="s">
        <v>332</v>
      </c>
      <c r="B29" s="314"/>
      <c r="C29" s="314"/>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5" t="s">
        <v>333</v>
      </c>
      <c r="C33" s="315"/>
      <c r="D33" s="61"/>
      <c r="E33" s="61"/>
      <c r="F33" s="61"/>
      <c r="G33" s="61"/>
      <c r="H33" s="61"/>
      <c r="I33" s="61"/>
      <c r="J33" s="60" t="str">
        <f>D18</f>
        <v>Kelibia</v>
      </c>
    </row>
    <row r="34" spans="1:10" ht="33" customHeight="1" x14ac:dyDescent="0.25">
      <c r="A34" s="242" t="s">
        <v>327</v>
      </c>
      <c r="B34" s="314">
        <f>'A1 Exploitation'!D549</f>
        <v>0.90588235294117647</v>
      </c>
      <c r="C34" s="314"/>
      <c r="D34" s="61"/>
      <c r="E34" s="61"/>
      <c r="F34" s="61"/>
      <c r="G34" s="61"/>
      <c r="H34" s="61"/>
      <c r="I34" s="61"/>
    </row>
    <row r="35" spans="1:10" ht="33" customHeight="1" x14ac:dyDescent="0.25">
      <c r="A35" s="241" t="s">
        <v>328</v>
      </c>
      <c r="B35" s="314">
        <f>'A2 Exploitation'!D549</f>
        <v>0.72435897435897434</v>
      </c>
      <c r="C35" s="314"/>
      <c r="D35" s="61"/>
      <c r="E35" s="61"/>
      <c r="F35" s="61"/>
      <c r="G35" s="61"/>
      <c r="H35" s="61"/>
      <c r="I35" s="61"/>
    </row>
    <row r="36" spans="1:10" ht="33" customHeight="1" x14ac:dyDescent="0.25">
      <c r="A36" s="242" t="s">
        <v>329</v>
      </c>
      <c r="B36" s="314">
        <f>'A3 Exploitation'!D549</f>
        <v>0</v>
      </c>
      <c r="C36" s="314"/>
      <c r="D36" s="61"/>
      <c r="E36" s="61"/>
      <c r="F36" s="61"/>
      <c r="G36" s="61"/>
      <c r="H36" s="61"/>
      <c r="I36" s="61"/>
    </row>
    <row r="37" spans="1:10" ht="33" customHeight="1" x14ac:dyDescent="0.25">
      <c r="A37" s="242" t="s">
        <v>330</v>
      </c>
      <c r="B37" s="314">
        <f>'A4 Exploitation'!D549</f>
        <v>0</v>
      </c>
      <c r="C37" s="314"/>
      <c r="D37" s="61"/>
      <c r="E37" s="61"/>
      <c r="F37" s="61"/>
      <c r="G37" s="61"/>
      <c r="H37" s="61"/>
      <c r="I37" s="61"/>
    </row>
    <row r="38" spans="1:10" ht="33" customHeight="1" x14ac:dyDescent="0.25">
      <c r="A38" s="241" t="s">
        <v>331</v>
      </c>
      <c r="B38" s="314"/>
      <c r="C38" s="314"/>
      <c r="D38" s="61"/>
      <c r="E38" s="61"/>
      <c r="F38" s="61"/>
      <c r="G38" s="61"/>
      <c r="H38" s="61"/>
      <c r="I38" s="61"/>
    </row>
    <row r="39" spans="1:10" ht="33" customHeight="1" x14ac:dyDescent="0.25">
      <c r="A39" s="241" t="s">
        <v>332</v>
      </c>
      <c r="B39" s="314"/>
      <c r="C39" s="314"/>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8" t="s">
        <v>334</v>
      </c>
      <c r="C42" s="318"/>
      <c r="D42" s="61"/>
      <c r="E42" s="61"/>
      <c r="F42" s="61"/>
      <c r="G42" s="61"/>
      <c r="H42" s="61"/>
      <c r="I42" s="61"/>
      <c r="J42" s="60" t="str">
        <f>D18</f>
        <v>Kelibia</v>
      </c>
    </row>
    <row r="43" spans="1:10" ht="33" customHeight="1" x14ac:dyDescent="0.25">
      <c r="A43" s="242" t="s">
        <v>327</v>
      </c>
      <c r="B43" s="314">
        <f>AVERAGE('A1 Exploitation'!D547, 'A1 Technique'!D197)</f>
        <v>0.5</v>
      </c>
      <c r="C43" s="314"/>
      <c r="D43" s="61"/>
      <c r="E43" s="61"/>
      <c r="F43" s="61"/>
      <c r="G43" s="61"/>
      <c r="H43" s="61"/>
      <c r="I43" s="61"/>
    </row>
    <row r="44" spans="1:10" ht="33" customHeight="1" x14ac:dyDescent="0.25">
      <c r="A44" s="241" t="s">
        <v>328</v>
      </c>
      <c r="B44" s="314">
        <f>AVERAGE('A2 Exploitation'!D547, 'A2 Technique'!D197)</f>
        <v>0.42361111111111105</v>
      </c>
      <c r="C44" s="314"/>
      <c r="D44" s="61"/>
      <c r="E44" s="61"/>
      <c r="F44" s="61"/>
      <c r="G44" s="61"/>
      <c r="H44" s="61"/>
      <c r="I44" s="61"/>
    </row>
    <row r="45" spans="1:10" ht="33" customHeight="1" x14ac:dyDescent="0.25">
      <c r="A45" s="242" t="s">
        <v>329</v>
      </c>
      <c r="B45" s="314" t="e">
        <f>AVERAGE('A3 Exploitation'!D547, 'A3 Technique'!D197)</f>
        <v>#DIV/0!</v>
      </c>
      <c r="C45" s="314"/>
      <c r="D45" s="61"/>
      <c r="E45" s="61"/>
      <c r="F45" s="61"/>
      <c r="G45" s="61"/>
      <c r="H45" s="61"/>
      <c r="I45" s="61"/>
    </row>
    <row r="46" spans="1:10" ht="33" customHeight="1" x14ac:dyDescent="0.25">
      <c r="A46" s="242" t="s">
        <v>330</v>
      </c>
      <c r="B46" s="314" t="e">
        <f>AVERAGE('A4 Exploitation'!D547, 'A4 Technique'!D197)</f>
        <v>#DIV/0!</v>
      </c>
      <c r="C46" s="314"/>
      <c r="D46" s="61"/>
      <c r="E46" s="61"/>
      <c r="F46" s="61"/>
      <c r="G46" s="61"/>
      <c r="H46" s="61"/>
      <c r="I46" s="61"/>
    </row>
    <row r="47" spans="1:10" ht="33" customHeight="1" x14ac:dyDescent="0.25">
      <c r="A47" s="241" t="s">
        <v>331</v>
      </c>
      <c r="B47" s="314"/>
      <c r="C47" s="314"/>
      <c r="D47" s="61"/>
      <c r="E47" s="61"/>
      <c r="F47" s="61"/>
      <c r="G47" s="61"/>
      <c r="H47" s="61"/>
      <c r="I47" s="61"/>
    </row>
    <row r="48" spans="1:10" ht="33" customHeight="1" x14ac:dyDescent="0.25">
      <c r="A48" s="241" t="s">
        <v>332</v>
      </c>
      <c r="B48" s="314"/>
      <c r="C48" s="314"/>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5" t="s">
        <v>335</v>
      </c>
      <c r="C51" s="315"/>
      <c r="D51" s="61"/>
      <c r="E51" s="61"/>
      <c r="F51" s="61"/>
      <c r="G51" s="61"/>
      <c r="H51" s="61"/>
      <c r="I51" s="61"/>
      <c r="J51" s="60" t="str">
        <f>D18</f>
        <v>Kelibia</v>
      </c>
    </row>
    <row r="52" spans="1:10" ht="33" customHeight="1" x14ac:dyDescent="0.25">
      <c r="A52" s="242" t="s">
        <v>327</v>
      </c>
      <c r="B52" s="317">
        <f>'A1 Exploitation'!D46</f>
        <v>0.9375</v>
      </c>
      <c r="C52" s="317"/>
      <c r="D52" s="61"/>
      <c r="E52" s="61"/>
      <c r="F52" s="61"/>
      <c r="G52" s="61"/>
      <c r="H52" s="61"/>
      <c r="I52" s="61"/>
    </row>
    <row r="53" spans="1:10" ht="33" customHeight="1" x14ac:dyDescent="0.25">
      <c r="A53" s="241" t="s">
        <v>328</v>
      </c>
      <c r="B53" s="317">
        <f>'A2 Exploitation'!D46</f>
        <v>0.8928571428571429</v>
      </c>
      <c r="C53" s="317"/>
      <c r="D53" s="61"/>
      <c r="E53" s="61"/>
      <c r="F53" s="61"/>
      <c r="G53" s="61"/>
      <c r="H53" s="61"/>
      <c r="I53" s="61"/>
    </row>
    <row r="54" spans="1:10" ht="33" customHeight="1" x14ac:dyDescent="0.25">
      <c r="A54" s="242" t="s">
        <v>329</v>
      </c>
      <c r="B54" s="317">
        <f>'A3 Exploitation'!D46</f>
        <v>0</v>
      </c>
      <c r="C54" s="317"/>
      <c r="D54" s="61"/>
      <c r="E54" s="61"/>
      <c r="F54" s="61"/>
      <c r="G54" s="61"/>
      <c r="H54" s="61"/>
      <c r="I54" s="61"/>
    </row>
    <row r="55" spans="1:10" ht="33" customHeight="1" x14ac:dyDescent="0.25">
      <c r="A55" s="242" t="s">
        <v>330</v>
      </c>
      <c r="B55" s="317">
        <f>'A4 Exploitation'!D46</f>
        <v>0</v>
      </c>
      <c r="C55" s="317"/>
      <c r="D55" s="61"/>
      <c r="E55" s="61"/>
      <c r="F55" s="61"/>
      <c r="G55" s="61"/>
      <c r="H55" s="61"/>
      <c r="I55" s="61"/>
    </row>
    <row r="56" spans="1:10" ht="33" customHeight="1" x14ac:dyDescent="0.25">
      <c r="A56" s="241" t="s">
        <v>331</v>
      </c>
      <c r="B56" s="317"/>
      <c r="C56" s="317"/>
      <c r="D56" s="61"/>
      <c r="E56" s="61"/>
      <c r="F56" s="61"/>
      <c r="G56" s="61"/>
      <c r="H56" s="61"/>
      <c r="I56" s="61"/>
    </row>
    <row r="57" spans="1:10" ht="33" customHeight="1" x14ac:dyDescent="0.25">
      <c r="A57" s="241" t="s">
        <v>332</v>
      </c>
      <c r="B57" s="317"/>
      <c r="C57" s="317"/>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5" t="s">
        <v>336</v>
      </c>
      <c r="C60" s="315"/>
      <c r="D60" s="61"/>
      <c r="E60" s="61"/>
      <c r="F60" s="61"/>
      <c r="G60" s="61"/>
      <c r="H60" s="61"/>
      <c r="I60" s="61"/>
      <c r="J60" s="60" t="str">
        <f>D18</f>
        <v>Kelibia</v>
      </c>
    </row>
    <row r="61" spans="1:10" ht="33" customHeight="1" x14ac:dyDescent="0.25">
      <c r="A61" s="242" t="s">
        <v>327</v>
      </c>
      <c r="B61" s="314" t="e">
        <f>'A1 Exploitation'!D103</f>
        <v>#DIV/0!</v>
      </c>
      <c r="C61" s="314"/>
      <c r="D61" s="61"/>
      <c r="E61" s="61"/>
      <c r="F61" s="61"/>
      <c r="G61" s="61"/>
      <c r="H61" s="61"/>
      <c r="I61" s="61"/>
    </row>
    <row r="62" spans="1:10" ht="33" customHeight="1" x14ac:dyDescent="0.25">
      <c r="A62" s="241" t="s">
        <v>328</v>
      </c>
      <c r="B62" s="314" t="e">
        <f>'A2 Exploitation'!D103</f>
        <v>#DIV/0!</v>
      </c>
      <c r="C62" s="314"/>
      <c r="D62" s="61"/>
      <c r="E62" s="61"/>
      <c r="F62" s="61"/>
      <c r="G62" s="61"/>
      <c r="H62" s="61"/>
      <c r="I62" s="61"/>
    </row>
    <row r="63" spans="1:10" ht="33" customHeight="1" x14ac:dyDescent="0.25">
      <c r="A63" s="242" t="s">
        <v>329</v>
      </c>
      <c r="B63" s="314">
        <f>'A3 Exploitation'!D103</f>
        <v>0</v>
      </c>
      <c r="C63" s="314"/>
      <c r="D63" s="61"/>
      <c r="E63" s="61"/>
      <c r="F63" s="61"/>
      <c r="G63" s="61"/>
      <c r="H63" s="61"/>
      <c r="I63" s="61"/>
    </row>
    <row r="64" spans="1:10" ht="33" customHeight="1" x14ac:dyDescent="0.25">
      <c r="A64" s="242" t="s">
        <v>330</v>
      </c>
      <c r="B64" s="314">
        <f>'A4 Exploitation'!D103</f>
        <v>0</v>
      </c>
      <c r="C64" s="314"/>
      <c r="D64" s="61"/>
      <c r="E64" s="61"/>
      <c r="F64" s="61"/>
      <c r="G64" s="61"/>
      <c r="H64" s="61"/>
      <c r="I64" s="61"/>
    </row>
    <row r="65" spans="1:10" ht="33" customHeight="1" x14ac:dyDescent="0.25">
      <c r="A65" s="241" t="s">
        <v>331</v>
      </c>
      <c r="B65" s="314" t="e">
        <f>#REF!</f>
        <v>#REF!</v>
      </c>
      <c r="C65" s="314"/>
      <c r="D65" s="61"/>
      <c r="E65" s="61"/>
      <c r="F65" s="61"/>
      <c r="G65" s="61"/>
      <c r="H65" s="61"/>
      <c r="I65" s="61"/>
    </row>
    <row r="66" spans="1:10" ht="33" customHeight="1" x14ac:dyDescent="0.25">
      <c r="A66" s="241" t="s">
        <v>332</v>
      </c>
      <c r="B66" s="314" t="e">
        <f>#REF!</f>
        <v>#REF!</v>
      </c>
      <c r="C66" s="314"/>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5" t="s">
        <v>337</v>
      </c>
      <c r="C69" s="315"/>
      <c r="D69" s="61"/>
      <c r="E69" s="61"/>
      <c r="F69" s="61"/>
      <c r="G69" s="61"/>
      <c r="H69" s="61"/>
      <c r="I69" s="61"/>
      <c r="J69" s="60" t="str">
        <f>D18</f>
        <v>Kelibia</v>
      </c>
    </row>
    <row r="70" spans="1:10" ht="33" customHeight="1" x14ac:dyDescent="0.25">
      <c r="A70" s="242" t="s">
        <v>327</v>
      </c>
      <c r="B70" s="314" t="e">
        <f>'A1 Exploitation'!D158</f>
        <v>#DIV/0!</v>
      </c>
      <c r="C70" s="314"/>
      <c r="D70" s="61"/>
      <c r="E70" s="61"/>
      <c r="F70" s="61"/>
      <c r="G70" s="61"/>
      <c r="H70" s="61"/>
      <c r="I70" s="61"/>
    </row>
    <row r="71" spans="1:10" ht="33" customHeight="1" x14ac:dyDescent="0.25">
      <c r="A71" s="241" t="s">
        <v>328</v>
      </c>
      <c r="B71" s="314" t="e">
        <f>'A2 Exploitation'!D158</f>
        <v>#DIV/0!</v>
      </c>
      <c r="C71" s="314"/>
      <c r="D71" s="61"/>
      <c r="E71" s="61"/>
      <c r="F71" s="61"/>
      <c r="G71" s="61"/>
      <c r="H71" s="61"/>
      <c r="I71" s="61"/>
    </row>
    <row r="72" spans="1:10" ht="33" customHeight="1" x14ac:dyDescent="0.25">
      <c r="A72" s="242" t="s">
        <v>329</v>
      </c>
      <c r="B72" s="314">
        <f>'A3 Exploitation'!D158</f>
        <v>0</v>
      </c>
      <c r="C72" s="314"/>
      <c r="D72" s="61"/>
      <c r="E72" s="61"/>
      <c r="F72" s="61"/>
      <c r="G72" s="61"/>
      <c r="H72" s="61"/>
      <c r="I72" s="61"/>
    </row>
    <row r="73" spans="1:10" ht="33" customHeight="1" x14ac:dyDescent="0.25">
      <c r="A73" s="242" t="s">
        <v>330</v>
      </c>
      <c r="B73" s="314">
        <f>'A4 Exploitation'!D158</f>
        <v>0</v>
      </c>
      <c r="C73" s="314"/>
      <c r="D73" s="61"/>
      <c r="E73" s="61"/>
      <c r="F73" s="61"/>
      <c r="G73" s="61"/>
      <c r="H73" s="61"/>
      <c r="I73" s="61"/>
    </row>
    <row r="74" spans="1:10" ht="33" customHeight="1" x14ac:dyDescent="0.25">
      <c r="A74" s="241" t="s">
        <v>331</v>
      </c>
      <c r="B74" s="314"/>
      <c r="C74" s="314"/>
      <c r="D74" s="61"/>
      <c r="E74" s="61"/>
      <c r="F74" s="61"/>
      <c r="G74" s="61"/>
      <c r="H74" s="61"/>
      <c r="I74" s="61"/>
    </row>
    <row r="75" spans="1:10" ht="33" customHeight="1" x14ac:dyDescent="0.25">
      <c r="A75" s="241" t="s">
        <v>332</v>
      </c>
      <c r="B75" s="314"/>
      <c r="C75" s="314"/>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5" t="s">
        <v>338</v>
      </c>
      <c r="C78" s="315"/>
      <c r="D78" s="61"/>
      <c r="E78" s="61"/>
      <c r="F78" s="61"/>
      <c r="G78" s="61"/>
      <c r="H78" s="61"/>
      <c r="I78" s="61"/>
      <c r="J78" s="60" t="str">
        <f>D18</f>
        <v>Kelibia</v>
      </c>
    </row>
    <row r="79" spans="1:10" ht="33" customHeight="1" x14ac:dyDescent="0.25">
      <c r="A79" s="242" t="s">
        <v>327</v>
      </c>
      <c r="B79" s="314" t="e">
        <f>'A1 Exploitation'!D205</f>
        <v>#DIV/0!</v>
      </c>
      <c r="C79" s="314"/>
      <c r="D79" s="61"/>
      <c r="E79" s="61"/>
      <c r="F79" s="61"/>
      <c r="G79" s="61"/>
      <c r="H79" s="61"/>
      <c r="I79" s="61"/>
    </row>
    <row r="80" spans="1:10" ht="33" customHeight="1" x14ac:dyDescent="0.25">
      <c r="A80" s="241" t="s">
        <v>328</v>
      </c>
      <c r="B80" s="314" t="e">
        <f>'A2 Exploitation'!D205</f>
        <v>#DIV/0!</v>
      </c>
      <c r="C80" s="314"/>
      <c r="D80" s="61"/>
      <c r="E80" s="61"/>
      <c r="F80" s="61"/>
      <c r="G80" s="61"/>
      <c r="H80" s="61"/>
      <c r="I80" s="61"/>
    </row>
    <row r="81" spans="1:10" ht="33" customHeight="1" x14ac:dyDescent="0.25">
      <c r="A81" s="242" t="s">
        <v>329</v>
      </c>
      <c r="B81" s="314">
        <f>'A3 Exploitation'!D205</f>
        <v>0</v>
      </c>
      <c r="C81" s="314"/>
      <c r="D81" s="61"/>
      <c r="E81" s="61"/>
      <c r="F81" s="61"/>
      <c r="G81" s="61"/>
      <c r="H81" s="61"/>
      <c r="I81" s="61"/>
    </row>
    <row r="82" spans="1:10" ht="33" customHeight="1" x14ac:dyDescent="0.25">
      <c r="A82" s="242" t="s">
        <v>330</v>
      </c>
      <c r="B82" s="314">
        <f>'A4 Exploitation'!D205</f>
        <v>0</v>
      </c>
      <c r="C82" s="314"/>
      <c r="D82" s="61"/>
      <c r="E82" s="61"/>
      <c r="F82" s="61"/>
      <c r="G82" s="61"/>
      <c r="H82" s="61"/>
      <c r="I82" s="61"/>
    </row>
    <row r="83" spans="1:10" ht="33" customHeight="1" x14ac:dyDescent="0.25">
      <c r="A83" s="241" t="s">
        <v>331</v>
      </c>
      <c r="B83" s="314"/>
      <c r="C83" s="314"/>
      <c r="D83" s="61"/>
      <c r="E83" s="61"/>
      <c r="F83" s="61"/>
      <c r="G83" s="61"/>
      <c r="H83" s="61"/>
      <c r="I83" s="61"/>
    </row>
    <row r="84" spans="1:10" ht="33" customHeight="1" x14ac:dyDescent="0.25">
      <c r="A84" s="241" t="s">
        <v>332</v>
      </c>
      <c r="B84" s="314"/>
      <c r="C84" s="314"/>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5" t="s">
        <v>339</v>
      </c>
      <c r="C87" s="315"/>
      <c r="D87" s="61"/>
      <c r="E87" s="61"/>
      <c r="F87" s="61"/>
      <c r="G87" s="61"/>
      <c r="H87" s="61"/>
      <c r="I87" s="61"/>
      <c r="J87" s="60" t="str">
        <f>D18</f>
        <v>Kelibia</v>
      </c>
    </row>
    <row r="88" spans="1:10" ht="33" customHeight="1" x14ac:dyDescent="0.25">
      <c r="A88" s="242" t="s">
        <v>327</v>
      </c>
      <c r="B88" s="314" t="e">
        <f>'A1 Exploitation'!D266</f>
        <v>#DIV/0!</v>
      </c>
      <c r="C88" s="314"/>
      <c r="D88" s="61"/>
      <c r="E88" s="61"/>
      <c r="F88" s="61"/>
      <c r="G88" s="61"/>
      <c r="H88" s="61"/>
      <c r="I88" s="61"/>
    </row>
    <row r="89" spans="1:10" ht="33" customHeight="1" x14ac:dyDescent="0.25">
      <c r="A89" s="241" t="s">
        <v>328</v>
      </c>
      <c r="B89" s="314" t="e">
        <f>'A2 Exploitation'!D266</f>
        <v>#DIV/0!</v>
      </c>
      <c r="C89" s="314"/>
      <c r="D89" s="61"/>
      <c r="E89" s="61"/>
      <c r="F89" s="61"/>
      <c r="G89" s="61"/>
      <c r="H89" s="61"/>
      <c r="I89" s="61"/>
    </row>
    <row r="90" spans="1:10" ht="33" customHeight="1" x14ac:dyDescent="0.25">
      <c r="A90" s="242" t="s">
        <v>329</v>
      </c>
      <c r="B90" s="314">
        <f>'A3 Exploitation'!D266</f>
        <v>0</v>
      </c>
      <c r="C90" s="314"/>
      <c r="D90" s="61"/>
      <c r="E90" s="61"/>
      <c r="F90" s="61"/>
      <c r="G90" s="61"/>
      <c r="H90" s="61"/>
      <c r="I90" s="61"/>
    </row>
    <row r="91" spans="1:10" ht="33" customHeight="1" x14ac:dyDescent="0.25">
      <c r="A91" s="242" t="s">
        <v>330</v>
      </c>
      <c r="B91" s="314">
        <f>'A4 Exploitation'!D266</f>
        <v>0</v>
      </c>
      <c r="C91" s="314"/>
      <c r="D91" s="61"/>
      <c r="E91" s="61"/>
      <c r="F91" s="61"/>
      <c r="G91" s="61"/>
      <c r="H91" s="61"/>
      <c r="I91" s="61"/>
    </row>
    <row r="92" spans="1:10" ht="33" customHeight="1" x14ac:dyDescent="0.25">
      <c r="A92" s="241" t="s">
        <v>331</v>
      </c>
      <c r="B92" s="314"/>
      <c r="C92" s="314"/>
      <c r="D92" s="61"/>
      <c r="E92" s="61"/>
      <c r="F92" s="61"/>
      <c r="G92" s="61"/>
      <c r="H92" s="61"/>
      <c r="I92" s="61"/>
    </row>
    <row r="93" spans="1:10" ht="33" customHeight="1" x14ac:dyDescent="0.25">
      <c r="A93" s="241" t="s">
        <v>332</v>
      </c>
      <c r="B93" s="314"/>
      <c r="C93" s="314"/>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5" t="s">
        <v>340</v>
      </c>
      <c r="C96" s="315"/>
      <c r="D96" s="61"/>
      <c r="E96" s="61"/>
      <c r="F96" s="61"/>
      <c r="G96" s="61"/>
      <c r="H96" s="61"/>
      <c r="I96" s="61"/>
      <c r="J96" s="60" t="str">
        <f>D18</f>
        <v>Kelibia</v>
      </c>
    </row>
    <row r="97" spans="1:10" ht="33" customHeight="1" x14ac:dyDescent="0.25">
      <c r="A97" s="242" t="s">
        <v>327</v>
      </c>
      <c r="B97" s="314" t="e">
        <f>'A1 Exploitation'!D318</f>
        <v>#DIV/0!</v>
      </c>
      <c r="C97" s="314"/>
      <c r="D97" s="61"/>
      <c r="E97" s="61"/>
      <c r="F97" s="61"/>
      <c r="G97" s="61"/>
      <c r="H97" s="61"/>
      <c r="I97" s="61"/>
    </row>
    <row r="98" spans="1:10" ht="33" customHeight="1" x14ac:dyDescent="0.25">
      <c r="A98" s="241" t="s">
        <v>328</v>
      </c>
      <c r="B98" s="314" t="e">
        <f>'A2 Exploitation'!D318</f>
        <v>#DIV/0!</v>
      </c>
      <c r="C98" s="314"/>
      <c r="D98" s="61"/>
      <c r="E98" s="61"/>
      <c r="F98" s="61"/>
      <c r="G98" s="61"/>
      <c r="H98" s="61"/>
      <c r="I98" s="61"/>
    </row>
    <row r="99" spans="1:10" ht="33" customHeight="1" x14ac:dyDescent="0.25">
      <c r="A99" s="242" t="s">
        <v>329</v>
      </c>
      <c r="B99" s="314">
        <f>'A3 Exploitation'!D318</f>
        <v>0</v>
      </c>
      <c r="C99" s="314"/>
      <c r="D99" s="61"/>
      <c r="E99" s="61"/>
      <c r="F99" s="61"/>
      <c r="G99" s="61"/>
      <c r="H99" s="61"/>
      <c r="I99" s="61"/>
    </row>
    <row r="100" spans="1:10" ht="33" customHeight="1" x14ac:dyDescent="0.25">
      <c r="A100" s="242" t="s">
        <v>330</v>
      </c>
      <c r="B100" s="314">
        <f>'A4 Exploitation'!D318</f>
        <v>0</v>
      </c>
      <c r="C100" s="314"/>
      <c r="D100" s="61"/>
      <c r="E100" s="61"/>
      <c r="F100" s="61"/>
      <c r="G100" s="61"/>
      <c r="H100" s="61"/>
      <c r="I100" s="61"/>
    </row>
    <row r="101" spans="1:10" ht="33" customHeight="1" x14ac:dyDescent="0.25">
      <c r="A101" s="241" t="s">
        <v>331</v>
      </c>
      <c r="B101" s="314"/>
      <c r="C101" s="314"/>
      <c r="D101" s="61"/>
      <c r="E101" s="61"/>
      <c r="F101" s="61"/>
      <c r="G101" s="61"/>
      <c r="H101" s="61"/>
      <c r="I101" s="61"/>
    </row>
    <row r="102" spans="1:10" ht="33" customHeight="1" x14ac:dyDescent="0.25">
      <c r="A102" s="241" t="s">
        <v>332</v>
      </c>
      <c r="B102" s="314"/>
      <c r="C102" s="314"/>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5" t="s">
        <v>341</v>
      </c>
      <c r="C105" s="315"/>
      <c r="D105" s="61"/>
      <c r="E105" s="61"/>
      <c r="F105" s="61"/>
      <c r="G105" s="61"/>
      <c r="H105" s="61"/>
      <c r="I105" s="61"/>
      <c r="J105" s="60" t="str">
        <f>D18</f>
        <v>Kelibia</v>
      </c>
    </row>
    <row r="106" spans="1:10" ht="33" customHeight="1" x14ac:dyDescent="0.25">
      <c r="A106" s="242" t="s">
        <v>327</v>
      </c>
      <c r="B106" s="314" t="e">
        <f>'A1 Exploitation'!D358</f>
        <v>#DIV/0!</v>
      </c>
      <c r="C106" s="314"/>
      <c r="D106" s="61"/>
      <c r="E106" s="61"/>
      <c r="F106" s="61"/>
      <c r="G106" s="61"/>
      <c r="H106" s="61"/>
      <c r="I106" s="61"/>
    </row>
    <row r="107" spans="1:10" ht="33" customHeight="1" x14ac:dyDescent="0.25">
      <c r="A107" s="241" t="s">
        <v>328</v>
      </c>
      <c r="B107" s="314" t="e">
        <f>'A2 Exploitation'!D358</f>
        <v>#DIV/0!</v>
      </c>
      <c r="C107" s="314"/>
      <c r="D107" s="61"/>
      <c r="E107" s="61"/>
      <c r="F107" s="61"/>
      <c r="G107" s="61"/>
      <c r="H107" s="61"/>
      <c r="I107" s="61"/>
    </row>
    <row r="108" spans="1:10" ht="33" customHeight="1" x14ac:dyDescent="0.25">
      <c r="A108" s="242" t="s">
        <v>329</v>
      </c>
      <c r="B108" s="314">
        <f>'A3 Exploitation'!D358</f>
        <v>0</v>
      </c>
      <c r="C108" s="314"/>
      <c r="D108" s="61"/>
      <c r="E108" s="61"/>
      <c r="F108" s="61"/>
      <c r="G108" s="61"/>
      <c r="H108" s="61"/>
      <c r="I108" s="61"/>
    </row>
    <row r="109" spans="1:10" ht="33" customHeight="1" x14ac:dyDescent="0.25">
      <c r="A109" s="242" t="s">
        <v>330</v>
      </c>
      <c r="B109" s="314">
        <f>'A4 Exploitation'!D358</f>
        <v>0</v>
      </c>
      <c r="C109" s="314"/>
      <c r="D109" s="61"/>
      <c r="E109" s="61"/>
      <c r="F109" s="61"/>
      <c r="G109" s="61"/>
      <c r="H109" s="61"/>
      <c r="I109" s="61"/>
    </row>
    <row r="110" spans="1:10" ht="33" customHeight="1" x14ac:dyDescent="0.25">
      <c r="A110" s="241" t="s">
        <v>331</v>
      </c>
      <c r="B110" s="314"/>
      <c r="C110" s="314"/>
      <c r="D110" s="61"/>
      <c r="E110" s="61"/>
      <c r="F110" s="61"/>
      <c r="G110" s="61"/>
      <c r="H110" s="61"/>
      <c r="I110" s="61"/>
    </row>
    <row r="111" spans="1:10" ht="33" customHeight="1" x14ac:dyDescent="0.25">
      <c r="A111" s="241" t="s">
        <v>332</v>
      </c>
      <c r="B111" s="314"/>
      <c r="C111" s="314"/>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5" t="s">
        <v>342</v>
      </c>
      <c r="C114" s="315"/>
      <c r="D114" s="61"/>
      <c r="E114" s="61"/>
      <c r="F114" s="61"/>
      <c r="G114" s="61"/>
      <c r="H114" s="61"/>
      <c r="I114" s="61"/>
      <c r="J114" s="60" t="str">
        <f>D18</f>
        <v>Kelibia</v>
      </c>
    </row>
    <row r="115" spans="1:10" ht="33" customHeight="1" x14ac:dyDescent="0.25">
      <c r="A115" s="242" t="s">
        <v>327</v>
      </c>
      <c r="B115" s="314">
        <f>'A1 Exploitation'!D391</f>
        <v>0.8529411764705882</v>
      </c>
      <c r="C115" s="314"/>
      <c r="D115" s="61"/>
      <c r="E115" s="61"/>
      <c r="F115" s="61"/>
      <c r="G115" s="61"/>
      <c r="H115" s="61"/>
      <c r="I115" s="61"/>
    </row>
    <row r="116" spans="1:10" ht="33" customHeight="1" x14ac:dyDescent="0.25">
      <c r="A116" s="241" t="s">
        <v>328</v>
      </c>
      <c r="B116" s="314">
        <f>'A2 Exploitation'!D391</f>
        <v>0.66666666666666663</v>
      </c>
      <c r="C116" s="314"/>
      <c r="D116" s="61"/>
      <c r="E116" s="61"/>
      <c r="F116" s="61"/>
      <c r="G116" s="61"/>
      <c r="H116" s="61"/>
      <c r="I116" s="61"/>
    </row>
    <row r="117" spans="1:10" ht="33" customHeight="1" x14ac:dyDescent="0.25">
      <c r="A117" s="242" t="s">
        <v>329</v>
      </c>
      <c r="B117" s="314">
        <f>'A3 Exploitation'!D391</f>
        <v>0</v>
      </c>
      <c r="C117" s="314"/>
      <c r="D117" s="61"/>
      <c r="E117" s="61"/>
      <c r="F117" s="61"/>
      <c r="G117" s="61"/>
      <c r="H117" s="61"/>
      <c r="I117" s="61"/>
    </row>
    <row r="118" spans="1:10" ht="33" customHeight="1" x14ac:dyDescent="0.25">
      <c r="A118" s="242" t="s">
        <v>330</v>
      </c>
      <c r="B118" s="314">
        <f>'A4 Exploitation'!D391</f>
        <v>0</v>
      </c>
      <c r="C118" s="314"/>
      <c r="D118" s="61"/>
      <c r="E118" s="61"/>
      <c r="F118" s="61"/>
      <c r="G118" s="61"/>
      <c r="H118" s="61"/>
      <c r="I118" s="61"/>
    </row>
    <row r="119" spans="1:10" ht="33" customHeight="1" x14ac:dyDescent="0.25">
      <c r="A119" s="241" t="s">
        <v>331</v>
      </c>
      <c r="B119" s="314"/>
      <c r="C119" s="314"/>
      <c r="D119" s="61"/>
      <c r="E119" s="61"/>
      <c r="F119" s="61"/>
      <c r="G119" s="61"/>
      <c r="H119" s="61"/>
      <c r="I119" s="61"/>
    </row>
    <row r="120" spans="1:10" ht="33" customHeight="1" x14ac:dyDescent="0.25">
      <c r="A120" s="241" t="s">
        <v>332</v>
      </c>
      <c r="B120" s="314"/>
      <c r="C120" s="314"/>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5" t="s">
        <v>343</v>
      </c>
      <c r="C123" s="315"/>
      <c r="D123" s="61"/>
      <c r="E123" s="61"/>
      <c r="F123" s="61"/>
      <c r="G123" s="61"/>
      <c r="H123" s="61"/>
      <c r="I123" s="61"/>
      <c r="J123" s="60" t="str">
        <f>D18</f>
        <v>Kelibia</v>
      </c>
    </row>
    <row r="124" spans="1:10" ht="33" customHeight="1" x14ac:dyDescent="0.25">
      <c r="A124" s="242" t="s">
        <v>327</v>
      </c>
      <c r="B124" s="314">
        <f>'A1 Exploitation'!D444</f>
        <v>0.87931034482758619</v>
      </c>
      <c r="C124" s="314"/>
      <c r="D124" s="61"/>
      <c r="E124" s="61"/>
      <c r="F124" s="61"/>
      <c r="G124" s="61"/>
      <c r="H124" s="61"/>
      <c r="I124" s="61"/>
    </row>
    <row r="125" spans="1:10" ht="33" customHeight="1" x14ac:dyDescent="0.25">
      <c r="A125" s="241" t="s">
        <v>328</v>
      </c>
      <c r="B125" s="314">
        <f>'A2 Exploitation'!D444</f>
        <v>0.54166666666666663</v>
      </c>
      <c r="C125" s="314"/>
      <c r="D125" s="61"/>
      <c r="E125" s="61"/>
      <c r="F125" s="61"/>
      <c r="G125" s="61"/>
      <c r="H125" s="61"/>
      <c r="I125" s="61"/>
    </row>
    <row r="126" spans="1:10" ht="33" customHeight="1" x14ac:dyDescent="0.25">
      <c r="A126" s="242" t="s">
        <v>329</v>
      </c>
      <c r="B126" s="314">
        <f>'A3 Exploitation'!D444</f>
        <v>0</v>
      </c>
      <c r="C126" s="314"/>
      <c r="D126" s="61"/>
      <c r="E126" s="61"/>
      <c r="F126" s="61"/>
      <c r="G126" s="61"/>
      <c r="H126" s="61"/>
      <c r="I126" s="61"/>
    </row>
    <row r="127" spans="1:10" ht="33" customHeight="1" x14ac:dyDescent="0.25">
      <c r="A127" s="242" t="s">
        <v>330</v>
      </c>
      <c r="B127" s="314">
        <f>'A4 Exploitation'!D444</f>
        <v>0</v>
      </c>
      <c r="C127" s="314"/>
      <c r="D127" s="61"/>
      <c r="E127" s="61"/>
      <c r="F127" s="61"/>
      <c r="G127" s="61"/>
      <c r="H127" s="61"/>
      <c r="I127" s="61"/>
    </row>
    <row r="128" spans="1:10" ht="33" customHeight="1" x14ac:dyDescent="0.25">
      <c r="A128" s="241" t="s">
        <v>331</v>
      </c>
      <c r="B128" s="314"/>
      <c r="C128" s="314"/>
      <c r="D128" s="61"/>
      <c r="E128" s="61"/>
      <c r="F128" s="61"/>
      <c r="G128" s="61"/>
      <c r="H128" s="61"/>
      <c r="I128" s="61"/>
    </row>
    <row r="129" spans="1:10" ht="33" customHeight="1" x14ac:dyDescent="0.25">
      <c r="A129" s="241" t="s">
        <v>332</v>
      </c>
      <c r="B129" s="314"/>
      <c r="C129" s="314"/>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5" t="s">
        <v>344</v>
      </c>
      <c r="C132" s="315"/>
      <c r="D132" s="61"/>
      <c r="E132" s="61"/>
      <c r="F132" s="61"/>
      <c r="G132" s="61"/>
      <c r="H132" s="61"/>
      <c r="I132" s="61"/>
      <c r="J132" s="60" t="str">
        <f>D18</f>
        <v>Kelibia</v>
      </c>
    </row>
    <row r="133" spans="1:10" ht="33" customHeight="1" x14ac:dyDescent="0.25">
      <c r="A133" s="242" t="s">
        <v>327</v>
      </c>
      <c r="B133" s="314" t="e">
        <f>'A1 Exploitation'!D481</f>
        <v>#DIV/0!</v>
      </c>
      <c r="C133" s="314"/>
      <c r="D133" s="61"/>
      <c r="E133" s="61"/>
      <c r="F133" s="61"/>
      <c r="G133" s="61"/>
      <c r="H133" s="61"/>
      <c r="I133" s="61"/>
    </row>
    <row r="134" spans="1:10" ht="33" customHeight="1" x14ac:dyDescent="0.25">
      <c r="A134" s="241" t="s">
        <v>328</v>
      </c>
      <c r="B134" s="314" t="e">
        <f>'A2 Exploitation'!D481</f>
        <v>#DIV/0!</v>
      </c>
      <c r="C134" s="314"/>
      <c r="D134" s="61"/>
      <c r="E134" s="61"/>
      <c r="F134" s="61"/>
      <c r="G134" s="61"/>
      <c r="H134" s="61"/>
      <c r="I134" s="61"/>
    </row>
    <row r="135" spans="1:10" ht="33" customHeight="1" x14ac:dyDescent="0.25">
      <c r="A135" s="242" t="s">
        <v>329</v>
      </c>
      <c r="B135" s="314">
        <f>'A3 Exploitation'!D481</f>
        <v>0</v>
      </c>
      <c r="C135" s="314"/>
      <c r="D135" s="61"/>
      <c r="E135" s="61"/>
      <c r="F135" s="61"/>
      <c r="G135" s="61"/>
      <c r="H135" s="61"/>
      <c r="I135" s="61"/>
    </row>
    <row r="136" spans="1:10" ht="33" customHeight="1" x14ac:dyDescent="0.25">
      <c r="A136" s="242" t="s">
        <v>330</v>
      </c>
      <c r="B136" s="314">
        <f>'A4 Exploitation'!D481</f>
        <v>0</v>
      </c>
      <c r="C136" s="314"/>
      <c r="D136" s="61"/>
      <c r="E136" s="61"/>
      <c r="F136" s="61"/>
      <c r="G136" s="61"/>
      <c r="H136" s="61"/>
      <c r="I136" s="61"/>
    </row>
    <row r="137" spans="1:10" ht="33" customHeight="1" x14ac:dyDescent="0.25">
      <c r="A137" s="241" t="s">
        <v>331</v>
      </c>
      <c r="B137" s="314"/>
      <c r="C137" s="314"/>
      <c r="D137" s="61"/>
      <c r="E137" s="61"/>
      <c r="F137" s="61"/>
      <c r="G137" s="61"/>
      <c r="H137" s="61"/>
      <c r="I137" s="61"/>
    </row>
    <row r="138" spans="1:10" ht="33" customHeight="1" x14ac:dyDescent="0.25">
      <c r="A138" s="241" t="s">
        <v>332</v>
      </c>
      <c r="B138" s="314"/>
      <c r="C138" s="314"/>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5" t="s">
        <v>345</v>
      </c>
      <c r="C141" s="315"/>
      <c r="D141" s="61"/>
      <c r="E141" s="61"/>
      <c r="F141" s="61"/>
      <c r="G141" s="61"/>
      <c r="H141" s="61"/>
      <c r="I141" s="61"/>
      <c r="J141" s="60" t="str">
        <f>D18</f>
        <v>Kelibia</v>
      </c>
    </row>
    <row r="142" spans="1:10" ht="33" customHeight="1" x14ac:dyDescent="0.25">
      <c r="A142" s="242" t="s">
        <v>327</v>
      </c>
      <c r="B142" s="314">
        <f>'A1 Exploitation'!D503</f>
        <v>1</v>
      </c>
      <c r="C142" s="314"/>
      <c r="D142" s="61"/>
      <c r="E142" s="61"/>
      <c r="F142" s="61"/>
      <c r="G142" s="61"/>
      <c r="H142" s="61"/>
      <c r="I142" s="61"/>
    </row>
    <row r="143" spans="1:10" ht="33" customHeight="1" x14ac:dyDescent="0.25">
      <c r="A143" s="241" t="s">
        <v>328</v>
      </c>
      <c r="B143" s="314">
        <f>'A2 Exploitation'!D503</f>
        <v>0.9285714285714286</v>
      </c>
      <c r="C143" s="314"/>
      <c r="D143" s="61"/>
      <c r="E143" s="61"/>
      <c r="F143" s="61"/>
      <c r="G143" s="61"/>
      <c r="H143" s="61"/>
      <c r="I143" s="61"/>
    </row>
    <row r="144" spans="1:10" ht="33" customHeight="1" x14ac:dyDescent="0.25">
      <c r="A144" s="242" t="s">
        <v>329</v>
      </c>
      <c r="B144" s="314">
        <f>'A3 Exploitation'!D503</f>
        <v>0</v>
      </c>
      <c r="C144" s="314"/>
      <c r="D144" s="61"/>
      <c r="E144" s="61"/>
      <c r="F144" s="61"/>
      <c r="G144" s="61"/>
      <c r="H144" s="61"/>
      <c r="I144" s="61"/>
    </row>
    <row r="145" spans="1:10" ht="33" customHeight="1" x14ac:dyDescent="0.25">
      <c r="A145" s="242" t="s">
        <v>330</v>
      </c>
      <c r="B145" s="314">
        <f>'A4 Exploitation'!D503</f>
        <v>0</v>
      </c>
      <c r="C145" s="314"/>
      <c r="D145" s="61"/>
      <c r="E145" s="61"/>
      <c r="F145" s="61"/>
      <c r="G145" s="61"/>
      <c r="H145" s="61"/>
      <c r="I145" s="61"/>
    </row>
    <row r="146" spans="1:10" ht="33" customHeight="1" x14ac:dyDescent="0.25">
      <c r="A146" s="241" t="s">
        <v>331</v>
      </c>
      <c r="B146" s="314"/>
      <c r="C146" s="314"/>
      <c r="D146" s="61"/>
      <c r="E146" s="61"/>
      <c r="F146" s="61"/>
      <c r="G146" s="61"/>
      <c r="H146" s="61"/>
      <c r="I146" s="61"/>
    </row>
    <row r="147" spans="1:10" ht="33" customHeight="1" x14ac:dyDescent="0.25">
      <c r="A147" s="241" t="s">
        <v>332</v>
      </c>
      <c r="B147" s="314"/>
      <c r="C147" s="314"/>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5" t="s">
        <v>346</v>
      </c>
      <c r="C150" s="315"/>
      <c r="D150" s="61"/>
      <c r="E150" s="61"/>
      <c r="F150" s="61"/>
      <c r="G150" s="61"/>
      <c r="H150" s="61"/>
      <c r="I150" s="61"/>
      <c r="J150" s="60" t="str">
        <f>D18</f>
        <v>Kelibia</v>
      </c>
    </row>
    <row r="151" spans="1:10" ht="33" customHeight="1" x14ac:dyDescent="0.25">
      <c r="A151" s="242" t="s">
        <v>327</v>
      </c>
      <c r="B151" s="314">
        <f>'A1 Exploitation'!D514</f>
        <v>0.75</v>
      </c>
      <c r="C151" s="314"/>
      <c r="D151" s="61"/>
      <c r="E151" s="61"/>
      <c r="F151" s="61"/>
      <c r="G151" s="61"/>
      <c r="H151" s="61"/>
      <c r="I151" s="61"/>
    </row>
    <row r="152" spans="1:10" ht="33" customHeight="1" x14ac:dyDescent="0.25">
      <c r="A152" s="241" t="s">
        <v>328</v>
      </c>
      <c r="B152" s="314">
        <f>'A2 Exploitation'!D514</f>
        <v>0.75</v>
      </c>
      <c r="C152" s="314"/>
      <c r="D152" s="61"/>
      <c r="E152" s="61"/>
      <c r="F152" s="61"/>
      <c r="G152" s="61"/>
      <c r="H152" s="61"/>
      <c r="I152" s="61"/>
    </row>
    <row r="153" spans="1:10" ht="33" customHeight="1" x14ac:dyDescent="0.25">
      <c r="A153" s="242" t="s">
        <v>329</v>
      </c>
      <c r="B153" s="314">
        <f>'A3 Exploitation'!D514</f>
        <v>0</v>
      </c>
      <c r="C153" s="314"/>
      <c r="D153" s="61"/>
      <c r="E153" s="61"/>
      <c r="F153" s="61"/>
      <c r="G153" s="61"/>
      <c r="H153" s="61"/>
      <c r="I153" s="61"/>
    </row>
    <row r="154" spans="1:10" ht="33" customHeight="1" x14ac:dyDescent="0.25">
      <c r="A154" s="242" t="s">
        <v>330</v>
      </c>
      <c r="B154" s="314">
        <f>'A4 Exploitation'!D514</f>
        <v>0</v>
      </c>
      <c r="C154" s="314"/>
      <c r="D154" s="61"/>
      <c r="E154" s="61"/>
      <c r="F154" s="61"/>
      <c r="G154" s="61"/>
      <c r="H154" s="61"/>
      <c r="I154" s="61"/>
    </row>
    <row r="155" spans="1:10" ht="33" customHeight="1" x14ac:dyDescent="0.25">
      <c r="A155" s="241" t="s">
        <v>331</v>
      </c>
      <c r="B155" s="314"/>
      <c r="C155" s="314"/>
      <c r="D155" s="61"/>
      <c r="E155" s="61"/>
      <c r="F155" s="61"/>
      <c r="G155" s="61"/>
      <c r="H155" s="61"/>
      <c r="I155" s="61"/>
    </row>
    <row r="156" spans="1:10" ht="33" customHeight="1" x14ac:dyDescent="0.25">
      <c r="A156" s="241" t="s">
        <v>332</v>
      </c>
      <c r="B156" s="314"/>
      <c r="C156" s="314"/>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6"/>
      <c r="C159" s="316"/>
      <c r="D159" s="61"/>
      <c r="E159" s="61"/>
      <c r="F159" s="61"/>
      <c r="G159" s="61"/>
      <c r="H159" s="61"/>
      <c r="I159" s="61"/>
    </row>
    <row r="160" spans="1:10" ht="33" customHeight="1" x14ac:dyDescent="0.25">
      <c r="A160" s="241" t="s">
        <v>325</v>
      </c>
      <c r="B160" s="315" t="s">
        <v>347</v>
      </c>
      <c r="C160" s="315"/>
      <c r="D160" s="61"/>
      <c r="E160" s="61"/>
      <c r="F160" s="61"/>
      <c r="G160" s="61"/>
      <c r="H160" s="61"/>
      <c r="I160" s="61"/>
      <c r="J160" s="60" t="str">
        <f>D18</f>
        <v>Kelibia</v>
      </c>
    </row>
    <row r="161" spans="1:10" ht="33" customHeight="1" x14ac:dyDescent="0.25">
      <c r="A161" s="242" t="s">
        <v>327</v>
      </c>
      <c r="B161" s="314">
        <f>'A1 Exploitation'!D534</f>
        <v>1</v>
      </c>
      <c r="C161" s="314"/>
      <c r="D161" s="61"/>
      <c r="E161" s="61"/>
      <c r="F161" s="61"/>
      <c r="G161" s="61"/>
      <c r="H161" s="61"/>
      <c r="I161" s="61"/>
    </row>
    <row r="162" spans="1:10" ht="33" customHeight="1" x14ac:dyDescent="0.25">
      <c r="A162" s="241" t="s">
        <v>328</v>
      </c>
      <c r="B162" s="314">
        <f>'A2 Exploitation'!D534</f>
        <v>0.8125</v>
      </c>
      <c r="C162" s="314"/>
      <c r="D162" s="61"/>
      <c r="E162" s="61"/>
      <c r="F162" s="61"/>
      <c r="G162" s="61"/>
      <c r="H162" s="61"/>
      <c r="I162" s="61"/>
    </row>
    <row r="163" spans="1:10" ht="33" customHeight="1" x14ac:dyDescent="0.25">
      <c r="A163" s="242" t="s">
        <v>329</v>
      </c>
      <c r="B163" s="314">
        <f>'A3 Exploitation'!D534</f>
        <v>0</v>
      </c>
      <c r="C163" s="314"/>
      <c r="D163" s="61"/>
      <c r="E163" s="61"/>
      <c r="F163" s="61"/>
      <c r="G163" s="61"/>
      <c r="H163" s="61"/>
      <c r="I163" s="61"/>
    </row>
    <row r="164" spans="1:10" ht="33" customHeight="1" x14ac:dyDescent="0.25">
      <c r="A164" s="242" t="s">
        <v>330</v>
      </c>
      <c r="B164" s="314">
        <f>'A4 Exploitation'!D534</f>
        <v>0</v>
      </c>
      <c r="C164" s="314"/>
    </row>
    <row r="165" spans="1:10" ht="33" customHeight="1" x14ac:dyDescent="0.25">
      <c r="A165" s="241" t="s">
        <v>331</v>
      </c>
      <c r="B165" s="314"/>
      <c r="C165" s="314"/>
    </row>
    <row r="166" spans="1:10" ht="18" x14ac:dyDescent="0.25">
      <c r="A166" s="241" t="s">
        <v>332</v>
      </c>
      <c r="B166" s="314"/>
      <c r="C166" s="314"/>
    </row>
    <row r="167" spans="1:10" ht="18.75" x14ac:dyDescent="0.25">
      <c r="A167" s="70"/>
      <c r="B167" s="65"/>
      <c r="C167" s="65"/>
    </row>
    <row r="168" spans="1:10" ht="33" customHeight="1" x14ac:dyDescent="0.25">
      <c r="A168" s="70"/>
      <c r="B168" s="65"/>
      <c r="C168" s="65"/>
    </row>
    <row r="169" spans="1:10" ht="33" customHeight="1" x14ac:dyDescent="0.25">
      <c r="A169" s="241" t="s">
        <v>325</v>
      </c>
      <c r="B169" s="315" t="s">
        <v>348</v>
      </c>
      <c r="C169" s="315"/>
      <c r="J169" s="60" t="str">
        <f>D18</f>
        <v>Kelibia</v>
      </c>
    </row>
    <row r="170" spans="1:10" ht="33" customHeight="1" x14ac:dyDescent="0.25">
      <c r="A170" s="242" t="s">
        <v>327</v>
      </c>
      <c r="B170" s="314">
        <f>'A1 Exploitation'!D545</f>
        <v>1</v>
      </c>
      <c r="C170" s="314"/>
    </row>
    <row r="171" spans="1:10" ht="33" customHeight="1" x14ac:dyDescent="0.25">
      <c r="A171" s="241" t="s">
        <v>328</v>
      </c>
      <c r="B171" s="314">
        <f>'A2 Exploitation'!D545</f>
        <v>1</v>
      </c>
      <c r="C171" s="314"/>
    </row>
    <row r="172" spans="1:10" ht="33" customHeight="1" x14ac:dyDescent="0.25">
      <c r="A172" s="242" t="s">
        <v>329</v>
      </c>
      <c r="B172" s="314">
        <f>'A3 Exploitation'!D545</f>
        <v>0</v>
      </c>
      <c r="C172" s="314"/>
    </row>
    <row r="173" spans="1:10" ht="33" customHeight="1" x14ac:dyDescent="0.25">
      <c r="A173" s="242" t="s">
        <v>330</v>
      </c>
      <c r="B173" s="314">
        <f>'A4 Exploitation'!D545</f>
        <v>0</v>
      </c>
      <c r="C173" s="314"/>
    </row>
    <row r="174" spans="1:10" ht="33" customHeight="1" x14ac:dyDescent="0.25">
      <c r="A174" s="241" t="s">
        <v>331</v>
      </c>
      <c r="B174" s="314"/>
      <c r="C174" s="314"/>
    </row>
    <row r="175" spans="1:10" ht="18" x14ac:dyDescent="0.25">
      <c r="A175" s="241" t="s">
        <v>332</v>
      </c>
      <c r="B175" s="314"/>
      <c r="C175" s="314"/>
    </row>
    <row r="176" spans="1:10" ht="18.75" x14ac:dyDescent="0.25">
      <c r="A176" s="70"/>
      <c r="B176" s="65"/>
      <c r="C176" s="65"/>
    </row>
    <row r="177" spans="1:10" ht="33" customHeight="1" x14ac:dyDescent="0.25">
      <c r="A177" s="70"/>
      <c r="B177" s="65"/>
      <c r="C177" s="65"/>
    </row>
    <row r="178" spans="1:10" ht="33" customHeight="1" x14ac:dyDescent="0.25">
      <c r="A178" s="241" t="s">
        <v>325</v>
      </c>
      <c r="B178" s="315" t="s">
        <v>349</v>
      </c>
      <c r="C178" s="315"/>
      <c r="J178" s="60" t="str">
        <f>D18</f>
        <v>Kelibia</v>
      </c>
    </row>
    <row r="179" spans="1:10" ht="33" customHeight="1" x14ac:dyDescent="0.25">
      <c r="A179" s="242" t="s">
        <v>327</v>
      </c>
      <c r="B179" s="314">
        <f>'A1 Technique'!D199</f>
        <v>0.82894736842105265</v>
      </c>
      <c r="C179" s="314"/>
    </row>
    <row r="180" spans="1:10" ht="33" customHeight="1" x14ac:dyDescent="0.25">
      <c r="A180" s="241" t="s">
        <v>328</v>
      </c>
      <c r="B180" s="314">
        <f>'A2 Technique'!D199</f>
        <v>0.80555555555555558</v>
      </c>
      <c r="C180" s="314"/>
    </row>
    <row r="181" spans="1:10" ht="33" customHeight="1" x14ac:dyDescent="0.25">
      <c r="A181" s="242" t="s">
        <v>329</v>
      </c>
      <c r="B181" s="314">
        <f>'A3 Technique'!D199</f>
        <v>0</v>
      </c>
      <c r="C181" s="314"/>
    </row>
    <row r="182" spans="1:10" ht="33" customHeight="1" x14ac:dyDescent="0.25">
      <c r="A182" s="242" t="s">
        <v>330</v>
      </c>
      <c r="B182" s="314">
        <f>'A4 Technique'!D199</f>
        <v>0</v>
      </c>
      <c r="C182" s="314"/>
    </row>
    <row r="183" spans="1:10" ht="33" customHeight="1" x14ac:dyDescent="0.25">
      <c r="A183" s="241" t="s">
        <v>331</v>
      </c>
      <c r="B183" s="314"/>
      <c r="C183" s="314"/>
    </row>
    <row r="184" spans="1:10" ht="18" x14ac:dyDescent="0.25">
      <c r="A184" s="241" t="s">
        <v>332</v>
      </c>
      <c r="B184" s="314"/>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8" zoomScale="80" zoomScaleSheetLayoutView="80" workbookViewId="0">
      <selection activeCell="F541" sqref="F541"/>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tr">
        <f>'Page de garde'!D18</f>
        <v>Kelibia</v>
      </c>
      <c r="B8" s="343"/>
      <c r="C8" s="343"/>
      <c r="D8" s="343"/>
      <c r="E8" s="343"/>
      <c r="F8" s="343"/>
      <c r="G8" s="104"/>
    </row>
    <row r="9" spans="1:7" ht="24" x14ac:dyDescent="0.45">
      <c r="A9" s="245" t="s">
        <v>42</v>
      </c>
      <c r="B9" s="344" t="s">
        <v>409</v>
      </c>
      <c r="C9" s="344"/>
      <c r="D9" s="344"/>
      <c r="E9" s="344"/>
      <c r="F9" s="344"/>
      <c r="G9" s="104"/>
    </row>
    <row r="10" spans="1:7" ht="24" x14ac:dyDescent="0.45">
      <c r="A10" s="246" t="s">
        <v>44</v>
      </c>
      <c r="B10" s="345" t="s">
        <v>410</v>
      </c>
      <c r="C10" s="345"/>
      <c r="D10" s="345"/>
      <c r="E10" s="345"/>
      <c r="F10" s="345"/>
      <c r="G10" s="104"/>
    </row>
    <row r="11" spans="1:7" ht="24" x14ac:dyDescent="0.45">
      <c r="A11" s="245" t="s">
        <v>43</v>
      </c>
      <c r="B11" s="340">
        <v>43249</v>
      </c>
      <c r="C11" s="340"/>
      <c r="D11" s="340"/>
      <c r="E11" s="340"/>
      <c r="F11" s="340"/>
      <c r="G11" s="104"/>
    </row>
    <row r="12" spans="1:7" ht="24" x14ac:dyDescent="0.45">
      <c r="A12" s="245" t="s">
        <v>239</v>
      </c>
      <c r="B12" s="338">
        <f>D549</f>
        <v>0.90588235294117647</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43249</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2" t="s">
        <v>378</v>
      </c>
      <c r="B38" s="333"/>
      <c r="C38" s="333"/>
      <c r="D38" s="333"/>
      <c r="E38" s="333"/>
      <c r="F38" s="334"/>
    </row>
    <row r="39" spans="1:7" ht="30.75" customHeight="1" x14ac:dyDescent="0.3">
      <c r="A39" s="4" t="s">
        <v>360</v>
      </c>
      <c r="B39" s="109">
        <v>2</v>
      </c>
      <c r="C39" s="109"/>
      <c r="D39" s="74"/>
      <c r="E39" s="73"/>
      <c r="F39" s="158"/>
    </row>
    <row r="40" spans="1:7" ht="117.75" customHeight="1" x14ac:dyDescent="0.3">
      <c r="A40" s="53" t="s">
        <v>380</v>
      </c>
      <c r="B40" s="109">
        <v>0</v>
      </c>
      <c r="C40" s="109"/>
      <c r="D40" s="74" t="s">
        <v>427</v>
      </c>
      <c r="E40" s="74" t="s">
        <v>411</v>
      </c>
      <c r="F40" s="158" t="s">
        <v>356</v>
      </c>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30</v>
      </c>
    </row>
    <row r="46" spans="1:7" ht="18" x14ac:dyDescent="0.35">
      <c r="A46" s="268" t="s">
        <v>198</v>
      </c>
      <c r="B46" s="278"/>
      <c r="C46" s="279"/>
      <c r="D46" s="272">
        <f>D45/(COUNT(B29:C37,B21:C24,B39:C41)*2)</f>
        <v>0.9375</v>
      </c>
    </row>
    <row r="47" spans="1:7" x14ac:dyDescent="0.3">
      <c r="A47" s="117"/>
      <c r="B47" s="103"/>
      <c r="C47" s="111"/>
      <c r="D47" s="103"/>
    </row>
    <row r="48" spans="1:7" ht="18" x14ac:dyDescent="0.35">
      <c r="A48" s="280" t="s">
        <v>124</v>
      </c>
      <c r="B48" s="280"/>
      <c r="C48" s="280"/>
      <c r="D48" s="280"/>
      <c r="E48" s="280"/>
      <c r="F48" s="281"/>
    </row>
    <row r="49" spans="1:7" x14ac:dyDescent="0.3">
      <c r="A49" s="118">
        <f>B11</f>
        <v>43249</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43249</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43249</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43249</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8" t="s">
        <v>378</v>
      </c>
      <c r="B256" s="328"/>
      <c r="C256" s="328"/>
      <c r="D256" s="328"/>
      <c r="E256" s="328"/>
      <c r="F256" s="328"/>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43249</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43249</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t="s">
        <v>32</v>
      </c>
      <c r="C350" s="181"/>
      <c r="D350" s="233"/>
      <c r="E350" s="233"/>
      <c r="F350" s="158"/>
      <c r="G350" s="106"/>
    </row>
    <row r="351" spans="1:7" s="91" customFormat="1" x14ac:dyDescent="0.3">
      <c r="A351" s="173" t="s">
        <v>390</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109" t="s">
        <v>32</v>
      </c>
      <c r="C353" s="109"/>
      <c r="D353" s="199"/>
      <c r="E353" s="200"/>
      <c r="F353" s="201"/>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43249</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49.5" x14ac:dyDescent="0.3">
      <c r="A377" s="53" t="s">
        <v>100</v>
      </c>
      <c r="B377" s="109">
        <v>0</v>
      </c>
      <c r="C377" s="109"/>
      <c r="D377" s="74" t="s">
        <v>433</v>
      </c>
      <c r="E377" s="74" t="s">
        <v>412</v>
      </c>
      <c r="F377" s="158" t="s">
        <v>355</v>
      </c>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49.5" x14ac:dyDescent="0.3">
      <c r="A381" s="237" t="s">
        <v>101</v>
      </c>
      <c r="B381" s="109">
        <v>1</v>
      </c>
      <c r="C381" s="225" t="str">
        <f>IF(B381=0, -5, "0")</f>
        <v>0</v>
      </c>
      <c r="D381" s="121" t="s">
        <v>434</v>
      </c>
      <c r="E381" s="73"/>
      <c r="F381" s="158" t="s">
        <v>356</v>
      </c>
      <c r="G381" s="106"/>
    </row>
    <row r="382" spans="1:7" ht="27" customHeight="1" x14ac:dyDescent="0.3">
      <c r="A382" s="53" t="s">
        <v>178</v>
      </c>
      <c r="B382" s="109">
        <v>2</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2</v>
      </c>
      <c r="C384" s="109"/>
      <c r="D384" s="121"/>
      <c r="E384" s="73"/>
      <c r="F384" s="158"/>
      <c r="G384" s="106"/>
    </row>
    <row r="385" spans="1:7" ht="92.25" customHeight="1" x14ac:dyDescent="0.3">
      <c r="A385" s="9" t="s">
        <v>390</v>
      </c>
      <c r="B385" s="109">
        <v>0</v>
      </c>
      <c r="C385" s="109"/>
      <c r="D385" s="92" t="s">
        <v>428</v>
      </c>
      <c r="E385" s="74" t="s">
        <v>429</v>
      </c>
      <c r="F385" s="158" t="s">
        <v>356</v>
      </c>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13</v>
      </c>
      <c r="G387" s="106"/>
    </row>
    <row r="388" spans="1:7" x14ac:dyDescent="0.3">
      <c r="A388" s="248" t="s">
        <v>35</v>
      </c>
      <c r="B388" s="249"/>
      <c r="C388" s="250"/>
      <c r="D388" s="251">
        <f>D387/(COUNT(B377:C382,B384:C386)*2)</f>
        <v>0.72222222222222221</v>
      </c>
      <c r="G388" s="106"/>
    </row>
    <row r="389" spans="1:7" x14ac:dyDescent="0.3">
      <c r="A389" s="2"/>
      <c r="B389" s="111"/>
      <c r="C389" s="111"/>
      <c r="D389" s="111"/>
      <c r="G389" s="106"/>
    </row>
    <row r="390" spans="1:7" ht="18" x14ac:dyDescent="0.35">
      <c r="A390" s="268" t="s">
        <v>40</v>
      </c>
      <c r="B390" s="269"/>
      <c r="C390" s="270"/>
      <c r="D390" s="271">
        <f>SUM(D387,D373)</f>
        <v>29</v>
      </c>
      <c r="G390" s="106"/>
    </row>
    <row r="391" spans="1:7" ht="18" x14ac:dyDescent="0.35">
      <c r="A391" s="268" t="s">
        <v>205</v>
      </c>
      <c r="B391" s="269"/>
      <c r="C391" s="270"/>
      <c r="D391" s="273">
        <f>D390/(COUNT(B377:C382,B365:C372,B384:C386)*2)</f>
        <v>0.8529411764705882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43249</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0</v>
      </c>
      <c r="C404" s="109"/>
      <c r="D404" s="74" t="s">
        <v>430</v>
      </c>
      <c r="E404" s="74" t="s">
        <v>431</v>
      </c>
      <c r="F404" s="158" t="s">
        <v>356</v>
      </c>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14</v>
      </c>
      <c r="G406" s="106"/>
    </row>
    <row r="407" spans="1:7" x14ac:dyDescent="0.3">
      <c r="A407" s="248" t="s">
        <v>35</v>
      </c>
      <c r="B407" s="249"/>
      <c r="C407" s="250"/>
      <c r="D407" s="251">
        <f>D406/(COUNT(B398:C405)*2)</f>
        <v>0.875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172.5" customHeight="1" x14ac:dyDescent="0.3">
      <c r="A415" s="164" t="s">
        <v>105</v>
      </c>
      <c r="B415" s="109">
        <v>1</v>
      </c>
      <c r="C415" s="112" t="str">
        <f>IF(B415=0, -5, "0")</f>
        <v>0</v>
      </c>
      <c r="D415" s="312" t="s">
        <v>435</v>
      </c>
      <c r="E415" s="73"/>
      <c r="F415" s="158" t="s">
        <v>356</v>
      </c>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ht="66" x14ac:dyDescent="0.3">
      <c r="A431" s="164" t="s">
        <v>137</v>
      </c>
      <c r="B431" s="109">
        <v>1</v>
      </c>
      <c r="C431" s="122" t="str">
        <f>IF(B431=0, -5, "0")</f>
        <v>0</v>
      </c>
      <c r="D431" s="123" t="s">
        <v>436</v>
      </c>
      <c r="E431" s="73"/>
      <c r="F431" s="158" t="s">
        <v>355</v>
      </c>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2</v>
      </c>
      <c r="C436" s="109"/>
      <c r="D436" s="108"/>
      <c r="E436" s="73"/>
      <c r="F436" s="158"/>
      <c r="G436" s="186"/>
    </row>
    <row r="437" spans="1:7" ht="115.5" x14ac:dyDescent="0.3">
      <c r="A437" s="9" t="s">
        <v>390</v>
      </c>
      <c r="B437" s="109">
        <v>0</v>
      </c>
      <c r="C437" s="109"/>
      <c r="D437" s="74" t="s">
        <v>413</v>
      </c>
      <c r="E437" s="74" t="s">
        <v>432</v>
      </c>
      <c r="F437" s="158" t="s">
        <v>356</v>
      </c>
      <c r="G437" s="11"/>
    </row>
    <row r="438" spans="1:7" x14ac:dyDescent="0.3">
      <c r="A438" s="240" t="s">
        <v>391</v>
      </c>
      <c r="B438" s="109">
        <v>1</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0.77777777777777779</v>
      </c>
    </row>
    <row r="442" spans="1:7" x14ac:dyDescent="0.3">
      <c r="A442" s="2"/>
      <c r="B442" s="111"/>
      <c r="C442" s="111"/>
      <c r="D442" s="111"/>
    </row>
    <row r="443" spans="1:7" ht="18" x14ac:dyDescent="0.35">
      <c r="A443" s="268" t="s">
        <v>41</v>
      </c>
      <c r="B443" s="269"/>
      <c r="C443" s="270"/>
      <c r="D443" s="271">
        <f>SUM(D440,D417,D426,D406)</f>
        <v>51</v>
      </c>
    </row>
    <row r="444" spans="1:7" ht="18" x14ac:dyDescent="0.35">
      <c r="A444" s="268" t="s">
        <v>206</v>
      </c>
      <c r="B444" s="269"/>
      <c r="C444" s="270"/>
      <c r="D444" s="272">
        <f>D443/(COUNT(B430:C434,B410:C416,B421:C425,B398:C405,B436:C439)*2)</f>
        <v>0.87931034482758619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43249</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43249</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43249</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ht="33" x14ac:dyDescent="0.3">
      <c r="A509" s="5" t="s">
        <v>15</v>
      </c>
      <c r="B509" s="109">
        <v>1</v>
      </c>
      <c r="C509" s="109"/>
      <c r="D509" s="74" t="s">
        <v>437</v>
      </c>
      <c r="E509" s="73"/>
      <c r="F509" s="158" t="s">
        <v>356</v>
      </c>
    </row>
    <row r="510" spans="1:7" ht="18" x14ac:dyDescent="0.3">
      <c r="A510" s="8" t="s">
        <v>218</v>
      </c>
      <c r="B510" s="109">
        <v>2</v>
      </c>
      <c r="C510" s="109"/>
      <c r="D510" s="124"/>
      <c r="E510" s="73"/>
      <c r="F510" s="158"/>
    </row>
    <row r="511" spans="1:7" ht="33" x14ac:dyDescent="0.3">
      <c r="A511" s="8" t="s">
        <v>16</v>
      </c>
      <c r="B511" s="109">
        <v>1</v>
      </c>
      <c r="C511" s="109"/>
      <c r="D511" s="114" t="s">
        <v>438</v>
      </c>
      <c r="E511" s="73"/>
      <c r="F511" s="158" t="s">
        <v>355</v>
      </c>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6</v>
      </c>
    </row>
    <row r="514" spans="1:7" x14ac:dyDescent="0.3">
      <c r="A514" s="248" t="s">
        <v>35</v>
      </c>
      <c r="B514" s="249"/>
      <c r="C514" s="250"/>
      <c r="D514" s="251">
        <f>D513/(COUNT(B509:C512)*2)</f>
        <v>0.75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43249</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t="s">
        <v>32</v>
      </c>
      <c r="C520" s="109"/>
      <c r="D520" s="74"/>
      <c r="E520" s="73"/>
      <c r="F520" s="158"/>
    </row>
    <row r="521" spans="1:7" x14ac:dyDescent="0.3">
      <c r="A521" s="53" t="s">
        <v>389</v>
      </c>
      <c r="B521" s="109">
        <v>2</v>
      </c>
      <c r="C521" s="109"/>
      <c r="D521" s="74"/>
      <c r="E521" s="73"/>
      <c r="F521" s="158" t="s">
        <v>355</v>
      </c>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t="s">
        <v>32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43249</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154</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0.90588235294117647</v>
      </c>
    </row>
  </sheetData>
  <sheetProtection algorithmName="SHA-512" hashValue="NkouwJTWMLSRCD6yYOolNrK1ISaTaT+pdu1/HrewdkT/dR3vQbHQwsCObwh8LC3rprM+FLSS3RjGu8pJxbTXtA==" saltValue="7JJWr7Usc7GCNi4Gx7XJm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309:B313 B520:B531 B53:B60 B65:B83 B88:B93 B39:B40 B95:B99 B110:B116 B121:B138 B540:B542 B149:B153 B165:B171 B143:B147 B196:B200 B212:B221 B226:B243 B176:B194 B257:B261 B273:B284 B248:B255 B29:B37 B325:B332 B289:B307 B365:B372 B377:B382 B337:B348 B398:B405 B410:B416 B350:B353 B421:B425 B384:B385 B461:B470 B430:B434 B436:B438 B472:B476 B451:B456 B496:B497 B509:B511 B488:B49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386 B439"/>
  </dataValidations>
  <pageMargins left="0.7" right="0.7" top="0.75" bottom="0.75" header="0.3" footer="0.3"/>
  <pageSetup paperSize="9" scale="36" orientation="portrait" r:id="rId1"/>
  <rowBreaks count="6" manualBreakCount="6">
    <brk id="86" max="6" man="1"/>
    <brk id="174" max="6" man="1"/>
    <brk id="267" max="6" man="1"/>
    <brk id="359" max="6" man="1"/>
    <brk id="445"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 zoomScale="80" zoomScaleNormal="90" zoomScaleSheetLayoutView="80" workbookViewId="0">
      <selection activeCell="F191" sqref="F191"/>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2" t="s">
        <v>50</v>
      </c>
      <c r="B6" s="362"/>
      <c r="C6" s="362"/>
      <c r="D6" s="362"/>
      <c r="E6" s="362"/>
      <c r="F6" s="362"/>
      <c r="G6" s="104"/>
    </row>
    <row r="7" spans="1:7" s="11" customFormat="1" ht="21.75" customHeight="1" x14ac:dyDescent="0.45">
      <c r="A7" s="343" t="str">
        <f>'A1 Exploitation'!A8:F8</f>
        <v>Kelibia</v>
      </c>
      <c r="B7" s="343"/>
      <c r="C7" s="343"/>
      <c r="D7" s="343"/>
      <c r="E7" s="343"/>
      <c r="F7" s="343"/>
      <c r="G7" s="104"/>
    </row>
    <row r="8" spans="1:7" s="11" customFormat="1" ht="24" x14ac:dyDescent="0.45">
      <c r="A8" s="245" t="s">
        <v>42</v>
      </c>
      <c r="B8" s="363" t="str">
        <f>'A1 Exploitation'!B9:F9</f>
        <v>M Dhia Mechlaoui</v>
      </c>
      <c r="C8" s="363"/>
      <c r="D8" s="363"/>
      <c r="E8" s="363"/>
      <c r="F8" s="363"/>
      <c r="G8" s="104"/>
    </row>
    <row r="9" spans="1:7" s="11" customFormat="1" ht="24" x14ac:dyDescent="0.45">
      <c r="A9" s="246" t="s">
        <v>44</v>
      </c>
      <c r="B9" s="364" t="str">
        <f>'A1 Exploitation'!B10:F10</f>
        <v>Directeur magasin et Chef rayons</v>
      </c>
      <c r="C9" s="364"/>
      <c r="D9" s="364"/>
      <c r="E9" s="364"/>
      <c r="F9" s="364"/>
      <c r="G9" s="104"/>
    </row>
    <row r="10" spans="1:7" s="11" customFormat="1" ht="24" x14ac:dyDescent="0.45">
      <c r="A10" s="245" t="s">
        <v>43</v>
      </c>
      <c r="B10" s="361">
        <f>'A1 Exploitation'!B11:F11</f>
        <v>43249</v>
      </c>
      <c r="C10" s="361"/>
      <c r="D10" s="361"/>
      <c r="E10" s="361"/>
      <c r="F10" s="361"/>
      <c r="G10" s="104"/>
    </row>
    <row r="11" spans="1:7" s="11" customFormat="1" ht="24" x14ac:dyDescent="0.45">
      <c r="A11" s="245" t="s">
        <v>294</v>
      </c>
      <c r="B11" s="360">
        <f>D199</f>
        <v>0.82894736842105265</v>
      </c>
      <c r="C11" s="360"/>
      <c r="D11" s="360"/>
      <c r="E11" s="360"/>
      <c r="F11" s="360"/>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ht="49.5" x14ac:dyDescent="0.3">
      <c r="A17" s="14" t="s">
        <v>269</v>
      </c>
      <c r="B17" s="73">
        <v>0</v>
      </c>
      <c r="C17" s="73"/>
      <c r="D17" s="74" t="s">
        <v>420</v>
      </c>
      <c r="E17" s="73"/>
      <c r="F17" s="73" t="s">
        <v>356</v>
      </c>
      <c r="G17" s="105" t="s">
        <v>356</v>
      </c>
    </row>
    <row r="18" spans="1:7" x14ac:dyDescent="0.3">
      <c r="A18" s="17" t="s">
        <v>80</v>
      </c>
      <c r="B18" s="73">
        <v>2</v>
      </c>
      <c r="C18" s="73"/>
      <c r="D18" s="74"/>
      <c r="E18" s="73"/>
      <c r="F18" s="73"/>
    </row>
    <row r="19" spans="1:7" ht="33" x14ac:dyDescent="0.3">
      <c r="A19" s="14" t="s">
        <v>81</v>
      </c>
      <c r="B19" s="73">
        <v>1</v>
      </c>
      <c r="C19" s="73"/>
      <c r="D19" s="74" t="s">
        <v>421</v>
      </c>
      <c r="E19" s="74"/>
      <c r="F19" s="73" t="s">
        <v>356</v>
      </c>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7" t="s">
        <v>36</v>
      </c>
      <c r="B22" s="353"/>
      <c r="C22" s="354"/>
      <c r="D22" s="290">
        <f>SUM(B17:C21)</f>
        <v>7</v>
      </c>
    </row>
    <row r="23" spans="1:7" x14ac:dyDescent="0.3">
      <c r="A23" s="348" t="s">
        <v>295</v>
      </c>
      <c r="B23" s="349"/>
      <c r="C23" s="350"/>
      <c r="D23" s="288">
        <f>D22/(COUNT(B17:C21)*2)</f>
        <v>0.7</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48" t="s">
        <v>36</v>
      </c>
      <c r="B33" s="349"/>
      <c r="C33" s="350"/>
      <c r="D33" s="289">
        <f>SUM(B26:C32)</f>
        <v>0</v>
      </c>
    </row>
    <row r="34" spans="1:7" x14ac:dyDescent="0.3">
      <c r="A34" s="348" t="s">
        <v>295</v>
      </c>
      <c r="B34" s="349"/>
      <c r="C34" s="350"/>
      <c r="D34" s="288" t="e">
        <f>D33/(COUNT(B26:C32)*2)</f>
        <v>#DIV/0!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t="e">
        <f>D42/(COUNT(B37:C41)*2)</f>
        <v>#DIV/0!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ht="49.5" x14ac:dyDescent="0.3">
      <c r="A46" s="14" t="s">
        <v>270</v>
      </c>
      <c r="B46" s="73">
        <v>1</v>
      </c>
      <c r="C46" s="73"/>
      <c r="D46" s="74" t="s">
        <v>439</v>
      </c>
      <c r="E46" s="73"/>
      <c r="F46" s="73" t="s">
        <v>356</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414</v>
      </c>
      <c r="E50" s="73"/>
      <c r="F50" s="73"/>
    </row>
    <row r="51" spans="1:7" ht="18" x14ac:dyDescent="0.35">
      <c r="A51" s="29" t="s">
        <v>296</v>
      </c>
      <c r="B51" s="73">
        <v>2</v>
      </c>
      <c r="C51" s="99" t="str">
        <f>IF(B51=0, -5, "0")</f>
        <v>0</v>
      </c>
      <c r="D51" s="77"/>
      <c r="E51" s="73"/>
      <c r="F51" s="73"/>
    </row>
    <row r="52" spans="1:7" x14ac:dyDescent="0.3">
      <c r="A52" s="348" t="s">
        <v>36</v>
      </c>
      <c r="B52" s="349"/>
      <c r="C52" s="350"/>
      <c r="D52" s="289">
        <f>SUM(B46:C51)</f>
        <v>11</v>
      </c>
    </row>
    <row r="53" spans="1:7" x14ac:dyDescent="0.3">
      <c r="A53" s="348" t="s">
        <v>295</v>
      </c>
      <c r="B53" s="349"/>
      <c r="C53" s="350"/>
      <c r="D53" s="288">
        <f>D52/(COUNT(B46:C51)*2)</f>
        <v>0.91666666666666663</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v>2</v>
      </c>
      <c r="C56" s="99" t="str">
        <f>IF(B56=0, -5, "0")</f>
        <v>0</v>
      </c>
      <c r="D56" s="77"/>
      <c r="E56" s="73"/>
      <c r="F56" s="73"/>
    </row>
    <row r="57" spans="1:7" ht="49.5" x14ac:dyDescent="0.3">
      <c r="A57" s="18" t="s">
        <v>168</v>
      </c>
      <c r="B57" s="73">
        <v>1</v>
      </c>
      <c r="C57" s="73"/>
      <c r="D57" s="74" t="s">
        <v>415</v>
      </c>
      <c r="E57" s="78"/>
      <c r="F57" s="73" t="s">
        <v>355</v>
      </c>
    </row>
    <row r="58" spans="1:7" ht="49.5" x14ac:dyDescent="0.3">
      <c r="A58" s="20" t="s">
        <v>244</v>
      </c>
      <c r="B58" s="73">
        <v>0</v>
      </c>
      <c r="C58" s="73"/>
      <c r="D58" s="74" t="s">
        <v>422</v>
      </c>
      <c r="E58" s="74" t="s">
        <v>416</v>
      </c>
      <c r="F58" s="73" t="s">
        <v>356</v>
      </c>
    </row>
    <row r="59" spans="1:7" ht="56.25" customHeight="1" x14ac:dyDescent="0.3">
      <c r="A59" s="20" t="s">
        <v>92</v>
      </c>
      <c r="B59" s="73">
        <v>1</v>
      </c>
      <c r="C59" s="73"/>
      <c r="D59" s="74" t="s">
        <v>423</v>
      </c>
      <c r="E59" s="73"/>
      <c r="F59" s="73" t="s">
        <v>356</v>
      </c>
    </row>
    <row r="60" spans="1:7" ht="90" customHeight="1" x14ac:dyDescent="0.35">
      <c r="A60" s="30" t="s">
        <v>221</v>
      </c>
      <c r="B60" s="73">
        <v>2</v>
      </c>
      <c r="C60" s="99" t="str">
        <f>IF(B60=0, -5, "0")</f>
        <v>0</v>
      </c>
      <c r="D60" s="74" t="s">
        <v>424</v>
      </c>
      <c r="E60" s="73"/>
      <c r="F60" s="73"/>
    </row>
    <row r="61" spans="1:7" ht="18" x14ac:dyDescent="0.35">
      <c r="A61" s="29" t="s">
        <v>297</v>
      </c>
      <c r="B61" s="73" t="s">
        <v>32</v>
      </c>
      <c r="C61" s="99" t="str">
        <f>IF(B61=0, -5, "0")</f>
        <v>0</v>
      </c>
      <c r="D61" s="74"/>
      <c r="E61" s="73"/>
      <c r="F61" s="73"/>
    </row>
    <row r="62" spans="1:7" x14ac:dyDescent="0.3">
      <c r="A62" s="14" t="s">
        <v>293</v>
      </c>
      <c r="B62" s="73">
        <v>2</v>
      </c>
      <c r="C62" s="73"/>
      <c r="D62" s="77"/>
      <c r="E62" s="73"/>
      <c r="F62" s="73"/>
    </row>
    <row r="63" spans="1:7" x14ac:dyDescent="0.3">
      <c r="A63" s="348" t="s">
        <v>36</v>
      </c>
      <c r="B63" s="349"/>
      <c r="C63" s="350"/>
      <c r="D63" s="289">
        <f>SUM(B56:C62)</f>
        <v>8</v>
      </c>
    </row>
    <row r="64" spans="1:7" x14ac:dyDescent="0.3">
      <c r="A64" s="348" t="s">
        <v>295</v>
      </c>
      <c r="B64" s="349"/>
      <c r="C64" s="350"/>
      <c r="D64" s="288">
        <f>D63/(COUNT(B56:C62)*2)</f>
        <v>0.66666666666666663</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8" t="s">
        <v>36</v>
      </c>
      <c r="B84" s="349"/>
      <c r="C84" s="350"/>
      <c r="D84" s="289">
        <f>SUM(B67:C83)</f>
        <v>0</v>
      </c>
    </row>
    <row r="85" spans="1:7" x14ac:dyDescent="0.3">
      <c r="A85" s="348" t="s">
        <v>295</v>
      </c>
      <c r="B85" s="349"/>
      <c r="C85" s="350"/>
      <c r="D85" s="288" t="e">
        <f>D84/(COUNT(B67:C83)*2)</f>
        <v>#DIV/0!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8" t="s">
        <v>36</v>
      </c>
      <c r="B102" s="349"/>
      <c r="C102" s="350"/>
      <c r="D102" s="289">
        <f>SUM(B88:C101)</f>
        <v>0</v>
      </c>
    </row>
    <row r="103" spans="1:7" x14ac:dyDescent="0.3">
      <c r="A103" s="348" t="s">
        <v>295</v>
      </c>
      <c r="B103" s="349"/>
      <c r="C103" s="350"/>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t="e">
        <f>D118/(COUNT(B107:C117)*2)</f>
        <v>#DIV/0!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t="e">
        <f>D133/(COUNT(B122:C132)*2)</f>
        <v>#DIV/0!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8" t="s">
        <v>36</v>
      </c>
      <c r="B149" s="349"/>
      <c r="C149" s="350"/>
      <c r="D149" s="289">
        <f>SUM(B137:C148)</f>
        <v>0</v>
      </c>
    </row>
    <row r="150" spans="1:7" x14ac:dyDescent="0.3">
      <c r="A150" s="348" t="s">
        <v>295</v>
      </c>
      <c r="B150" s="349"/>
      <c r="C150" s="350"/>
      <c r="D150" s="288" t="e">
        <f>D149/(COUNT(B137:C148)*2)</f>
        <v>#DIV/0!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74"/>
      <c r="E158" s="73"/>
      <c r="F158" s="73"/>
    </row>
    <row r="159" spans="1:7" ht="33" x14ac:dyDescent="0.3">
      <c r="A159" s="58" t="s">
        <v>321</v>
      </c>
      <c r="B159" s="73">
        <v>1</v>
      </c>
      <c r="C159" s="73"/>
      <c r="D159" s="313" t="s">
        <v>417</v>
      </c>
      <c r="E159" s="73"/>
      <c r="F159" s="73" t="s">
        <v>356</v>
      </c>
    </row>
    <row r="160" spans="1:7" ht="49.5" x14ac:dyDescent="0.3">
      <c r="A160" s="58" t="s">
        <v>164</v>
      </c>
      <c r="B160" s="73">
        <v>1</v>
      </c>
      <c r="C160" s="73"/>
      <c r="D160" s="313" t="s">
        <v>418</v>
      </c>
      <c r="E160" s="73"/>
      <c r="F160" s="73" t="s">
        <v>356</v>
      </c>
    </row>
    <row r="161" spans="1:7" x14ac:dyDescent="0.3">
      <c r="A161" s="348" t="s">
        <v>36</v>
      </c>
      <c r="B161" s="353"/>
      <c r="C161" s="354"/>
      <c r="D161" s="290">
        <f>SUM(B153:C160)</f>
        <v>14</v>
      </c>
    </row>
    <row r="162" spans="1:7" x14ac:dyDescent="0.3">
      <c r="A162" s="348" t="s">
        <v>295</v>
      </c>
      <c r="B162" s="349"/>
      <c r="C162" s="350"/>
      <c r="D162" s="288">
        <f>D161/(COUNT(B153:C160)*2)</f>
        <v>0.875</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2</v>
      </c>
      <c r="C166" s="73"/>
      <c r="D166" s="74"/>
      <c r="E166" s="73"/>
      <c r="F166" s="73" t="s">
        <v>355</v>
      </c>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48" t="s">
        <v>36</v>
      </c>
      <c r="B169" s="349"/>
      <c r="C169" s="350"/>
      <c r="D169" s="289">
        <f>SUM(B165:C168)</f>
        <v>4</v>
      </c>
    </row>
    <row r="170" spans="1:7" x14ac:dyDescent="0.3">
      <c r="A170" s="348" t="s">
        <v>295</v>
      </c>
      <c r="B170" s="349"/>
      <c r="C170" s="350"/>
      <c r="D170" s="288">
        <f>D169/(COUNT(B165:C168)*2)</f>
        <v>1</v>
      </c>
    </row>
    <row r="171" spans="1:7" s="19" customFormat="1" x14ac:dyDescent="0.3">
      <c r="A171" s="23"/>
      <c r="B171" s="24"/>
      <c r="C171" s="24"/>
      <c r="D171" s="25"/>
      <c r="G171" s="105"/>
    </row>
    <row r="172" spans="1:7" ht="19.5" x14ac:dyDescent="0.4">
      <c r="A172" s="351" t="s">
        <v>17</v>
      </c>
      <c r="B172" s="352"/>
      <c r="C172" s="352"/>
      <c r="D172" s="352"/>
      <c r="E172" s="352"/>
      <c r="F172" s="352"/>
    </row>
    <row r="173" spans="1:7" ht="74.25" customHeight="1" x14ac:dyDescent="0.3">
      <c r="A173" s="17" t="s">
        <v>180</v>
      </c>
      <c r="B173" s="73">
        <v>0</v>
      </c>
      <c r="C173" s="73"/>
      <c r="D173" s="74" t="s">
        <v>425</v>
      </c>
      <c r="E173" s="74" t="s">
        <v>426</v>
      </c>
      <c r="F173" s="73" t="s">
        <v>355</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8" t="s">
        <v>36</v>
      </c>
      <c r="B177" s="349"/>
      <c r="C177" s="350"/>
      <c r="D177" s="289">
        <f>SUM(B173:C176)</f>
        <v>6</v>
      </c>
    </row>
    <row r="178" spans="1:7" x14ac:dyDescent="0.3">
      <c r="A178" s="348" t="s">
        <v>295</v>
      </c>
      <c r="B178" s="349"/>
      <c r="C178" s="350"/>
      <c r="D178" s="288">
        <f>D177/(COUNT(B173:C176)*2)</f>
        <v>0.75</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1</v>
      </c>
      <c r="C181" s="73"/>
      <c r="D181" s="74" t="s">
        <v>419</v>
      </c>
      <c r="E181" s="74"/>
      <c r="F181" s="73" t="s">
        <v>356</v>
      </c>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8" t="s">
        <v>36</v>
      </c>
      <c r="B186" s="349"/>
      <c r="C186" s="350"/>
      <c r="D186" s="289">
        <f>SUM(B181:C185)</f>
        <v>9</v>
      </c>
    </row>
    <row r="187" spans="1:7" x14ac:dyDescent="0.3">
      <c r="A187" s="348" t="s">
        <v>295</v>
      </c>
      <c r="B187" s="349"/>
      <c r="C187" s="350"/>
      <c r="D187" s="288">
        <f>D186/(COUNT(B181:C185)*2)</f>
        <v>0.9</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2</v>
      </c>
      <c r="C190" s="73"/>
      <c r="D190" s="73"/>
      <c r="E190" s="73"/>
      <c r="F190" s="73" t="s">
        <v>355</v>
      </c>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48" t="s">
        <v>36</v>
      </c>
      <c r="B194" s="349"/>
      <c r="C194" s="350"/>
      <c r="D194" s="259">
        <f>SUM(B190:C193)</f>
        <v>4</v>
      </c>
    </row>
    <row r="195" spans="1:6" x14ac:dyDescent="0.3">
      <c r="A195" s="348" t="s">
        <v>295</v>
      </c>
      <c r="B195" s="349"/>
      <c r="C195" s="350"/>
      <c r="D195" s="288">
        <f>D194/(COUNT(B190:C193)*2)</f>
        <v>1</v>
      </c>
    </row>
    <row r="197" spans="1:6" ht="18" x14ac:dyDescent="0.35">
      <c r="A197" s="47" t="s">
        <v>246</v>
      </c>
      <c r="B197" s="46"/>
      <c r="C197" s="46"/>
      <c r="D197" s="238">
        <v>0</v>
      </c>
      <c r="E197" s="231"/>
      <c r="F197" s="232"/>
    </row>
    <row r="198" spans="1:6" ht="22.5" x14ac:dyDescent="0.3">
      <c r="A198" s="263" t="s">
        <v>322</v>
      </c>
      <c r="B198" s="284"/>
      <c r="C198" s="285"/>
      <c r="D198" s="286">
        <f>SUM(D194,D186,D177,D169,D161,D63,D52,D33,D22,D118,D149,D133,D102,D84,D42)</f>
        <v>63</v>
      </c>
    </row>
    <row r="199" spans="1:6" ht="22.5" x14ac:dyDescent="0.3">
      <c r="A199" s="263" t="s">
        <v>323</v>
      </c>
      <c r="B199" s="284"/>
      <c r="C199" s="285"/>
      <c r="D199" s="287">
        <f>D198/(COUNT(B190:C193,B181:C185,B173:C176,B165:C168,B153:C160,B56:C62,B46:C51,B26:C32,B17:C21,B107:C117,B137:C148,B122:C132,B88:C101,B67:C83,B37:C41)*2)</f>
        <v>0.82894736842105265</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 zoomScaleSheetLayoutView="100"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2" t="s">
        <v>179</v>
      </c>
      <c r="B7" s="342"/>
      <c r="C7" s="342"/>
      <c r="D7" s="342"/>
      <c r="E7" s="342"/>
      <c r="F7" s="342"/>
      <c r="G7" s="104"/>
    </row>
    <row r="8" spans="1:7" ht="29.25" x14ac:dyDescent="0.45">
      <c r="A8" s="343" t="str">
        <f>'Page de garde'!D18</f>
        <v>Kelibia</v>
      </c>
      <c r="B8" s="343"/>
      <c r="C8" s="343"/>
      <c r="D8" s="343"/>
      <c r="E8" s="343"/>
      <c r="F8" s="343"/>
      <c r="G8" s="104"/>
    </row>
    <row r="9" spans="1:7" ht="24" x14ac:dyDescent="0.45">
      <c r="A9" s="245" t="s">
        <v>42</v>
      </c>
      <c r="B9" s="344" t="s">
        <v>440</v>
      </c>
      <c r="C9" s="344"/>
      <c r="D9" s="344"/>
      <c r="E9" s="344"/>
      <c r="F9" s="344"/>
      <c r="G9" s="104"/>
    </row>
    <row r="10" spans="1:7" ht="24" x14ac:dyDescent="0.45">
      <c r="A10" s="246" t="s">
        <v>44</v>
      </c>
      <c r="B10" s="345" t="s">
        <v>441</v>
      </c>
      <c r="C10" s="345"/>
      <c r="D10" s="345"/>
      <c r="E10" s="345"/>
      <c r="F10" s="345"/>
      <c r="G10" s="104"/>
    </row>
    <row r="11" spans="1:7" ht="24" x14ac:dyDescent="0.45">
      <c r="A11" s="245" t="s">
        <v>43</v>
      </c>
      <c r="B11" s="340">
        <v>43426</v>
      </c>
      <c r="C11" s="340"/>
      <c r="D11" s="340"/>
      <c r="E11" s="340"/>
      <c r="F11" s="340"/>
      <c r="G11" s="104"/>
    </row>
    <row r="12" spans="1:7" ht="24" x14ac:dyDescent="0.45">
      <c r="A12" s="245" t="s">
        <v>239</v>
      </c>
      <c r="B12" s="338">
        <f>D549</f>
        <v>0.72435897435897434</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43426</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1</v>
      </c>
      <c r="C34" s="172" t="str">
        <f>IF(B34=0, -5, "0")</f>
        <v>0</v>
      </c>
      <c r="D34" s="74" t="s">
        <v>478</v>
      </c>
      <c r="E34" s="73"/>
      <c r="F34" s="158"/>
      <c r="G34" s="106"/>
    </row>
    <row r="35" spans="1:7" ht="33" x14ac:dyDescent="0.3">
      <c r="A35" s="145" t="s">
        <v>11</v>
      </c>
      <c r="B35" s="109">
        <v>2</v>
      </c>
      <c r="C35" s="112" t="str">
        <f>IF(B35=0, -5, "0")</f>
        <v>0</v>
      </c>
      <c r="D35" s="102"/>
      <c r="E35" s="73"/>
      <c r="F35" s="158"/>
    </row>
    <row r="36" spans="1:7" x14ac:dyDescent="0.3">
      <c r="A36" s="4" t="s">
        <v>250</v>
      </c>
      <c r="B36" s="109">
        <v>2</v>
      </c>
      <c r="C36" s="110"/>
      <c r="D36" s="73"/>
      <c r="F36" s="158"/>
      <c r="G36" s="106"/>
    </row>
    <row r="37" spans="1:7" x14ac:dyDescent="0.3">
      <c r="A37" s="4" t="s">
        <v>181</v>
      </c>
      <c r="B37" s="109">
        <v>2</v>
      </c>
      <c r="C37" s="109"/>
      <c r="D37" s="74"/>
      <c r="E37" s="73"/>
      <c r="F37" s="158"/>
    </row>
    <row r="38" spans="1:7" x14ac:dyDescent="0.3">
      <c r="A38" s="332" t="s">
        <v>378</v>
      </c>
      <c r="B38" s="333"/>
      <c r="C38" s="333"/>
      <c r="D38" s="333"/>
      <c r="E38" s="333"/>
      <c r="F38" s="334"/>
    </row>
    <row r="39" spans="1:7" ht="30.75" customHeight="1" x14ac:dyDescent="0.3">
      <c r="A39" s="4" t="s">
        <v>360</v>
      </c>
      <c r="B39" s="109">
        <v>2</v>
      </c>
      <c r="C39" s="109"/>
      <c r="D39" s="74"/>
      <c r="E39" s="73"/>
      <c r="F39" s="158"/>
    </row>
    <row r="40" spans="1:7" ht="68.25" customHeight="1" x14ac:dyDescent="0.3">
      <c r="A40" s="53" t="s">
        <v>380</v>
      </c>
      <c r="B40" s="109">
        <v>0</v>
      </c>
      <c r="C40" s="109"/>
      <c r="D40" s="74" t="s">
        <v>444</v>
      </c>
      <c r="E40" s="92" t="s">
        <v>445</v>
      </c>
      <c r="F40" s="158"/>
    </row>
    <row r="41" spans="1:7" ht="45" x14ac:dyDescent="0.3">
      <c r="A41" s="4" t="s">
        <v>249</v>
      </c>
      <c r="B41" s="225" t="str">
        <f>IF(D41=1, 2, IF(AND(D41&lt;1,D41&gt;0), 1, "0"))</f>
        <v>0</v>
      </c>
      <c r="C41" s="109"/>
      <c r="D41" s="226">
        <f>IFERROR(E41/F41,"N.A")</f>
        <v>0</v>
      </c>
      <c r="E41" s="227">
        <f>COUNTIF('A1 Exploitation'!F21:F40,"ok")</f>
        <v>0</v>
      </c>
      <c r="F41" s="228">
        <f>COUNTA('A1 Exploitation'!F21:F40)</f>
        <v>1</v>
      </c>
    </row>
    <row r="42" spans="1:7" x14ac:dyDescent="0.3">
      <c r="A42" s="252" t="s">
        <v>36</v>
      </c>
      <c r="B42" s="252"/>
      <c r="C42" s="252"/>
      <c r="D42" s="252">
        <f>SUM(B29:C37,B39:C41)</f>
        <v>19</v>
      </c>
    </row>
    <row r="43" spans="1:7" x14ac:dyDescent="0.3">
      <c r="A43" s="248" t="s">
        <v>35</v>
      </c>
      <c r="B43" s="249"/>
      <c r="C43" s="250"/>
      <c r="D43" s="251">
        <f>D42/(COUNT(B29:C37,B39:C41)*2)</f>
        <v>0.86363636363636365</v>
      </c>
    </row>
    <row r="44" spans="1:7" x14ac:dyDescent="0.3">
      <c r="A44" s="2"/>
      <c r="B44" s="111"/>
      <c r="C44" s="111"/>
      <c r="D44" s="111"/>
    </row>
    <row r="45" spans="1:7" ht="18" x14ac:dyDescent="0.35">
      <c r="A45" s="268" t="s">
        <v>38</v>
      </c>
      <c r="B45" s="278"/>
      <c r="C45" s="279"/>
      <c r="D45" s="271">
        <f>SUM(D42,D25)</f>
        <v>25</v>
      </c>
    </row>
    <row r="46" spans="1:7" ht="18" x14ac:dyDescent="0.35">
      <c r="A46" s="268" t="s">
        <v>198</v>
      </c>
      <c r="B46" s="278"/>
      <c r="C46" s="279"/>
      <c r="D46" s="272">
        <f>D45/(COUNT(B29:C37,B21:C24,B39:C41)*2)</f>
        <v>0.8928571428571429</v>
      </c>
    </row>
    <row r="47" spans="1:7" x14ac:dyDescent="0.3">
      <c r="A47" s="117"/>
      <c r="B47" s="103"/>
      <c r="C47" s="111"/>
      <c r="D47" s="103"/>
    </row>
    <row r="48" spans="1:7" ht="18" x14ac:dyDescent="0.35">
      <c r="A48" s="280" t="s">
        <v>124</v>
      </c>
      <c r="B48" s="280"/>
      <c r="C48" s="280"/>
      <c r="D48" s="280"/>
      <c r="E48" s="280"/>
      <c r="F48" s="281"/>
    </row>
    <row r="49" spans="1:7" x14ac:dyDescent="0.3">
      <c r="A49" s="118">
        <f>B11</f>
        <v>43426</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469</v>
      </c>
      <c r="B96" s="109" t="s">
        <v>32</v>
      </c>
      <c r="C96" s="167"/>
      <c r="D96" s="177"/>
      <c r="E96" s="85"/>
      <c r="F96" s="158"/>
      <c r="G96" s="106"/>
    </row>
    <row r="97" spans="1:7" s="91" customFormat="1" ht="31.5" customHeight="1" x14ac:dyDescent="0.3">
      <c r="A97" s="173" t="s">
        <v>470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43426</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471</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469</v>
      </c>
      <c r="B150" s="109" t="s">
        <v>32</v>
      </c>
      <c r="C150" s="179"/>
      <c r="D150" s="95"/>
      <c r="E150" s="95"/>
      <c r="F150" s="158"/>
      <c r="G150" s="106"/>
    </row>
    <row r="151" spans="1:7" s="91" customFormat="1" ht="30" x14ac:dyDescent="0.3">
      <c r="A151" s="173" t="s">
        <v>470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43426</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469</v>
      </c>
      <c r="B197" s="109" t="s">
        <v>32</v>
      </c>
      <c r="C197" s="110"/>
      <c r="D197" s="95"/>
      <c r="E197" s="85"/>
      <c r="F197" s="158"/>
      <c r="G197" s="106"/>
    </row>
    <row r="198" spans="1:7" s="91" customFormat="1" ht="33" customHeight="1" x14ac:dyDescent="0.3">
      <c r="A198" s="9" t="s">
        <v>470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43426</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292"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8" t="s">
        <v>378</v>
      </c>
      <c r="B256" s="328"/>
      <c r="C256" s="328"/>
      <c r="D256" s="328"/>
      <c r="E256" s="328"/>
      <c r="F256" s="328"/>
    </row>
    <row r="257" spans="1:7" ht="31.5" customHeight="1" x14ac:dyDescent="0.3">
      <c r="A257" s="43" t="s">
        <v>360</v>
      </c>
      <c r="B257" s="109" t="s">
        <v>32</v>
      </c>
      <c r="C257" s="181"/>
      <c r="D257" s="181"/>
      <c r="E257" s="181"/>
      <c r="F257" s="158"/>
      <c r="G257" s="106"/>
    </row>
    <row r="258" spans="1:7" x14ac:dyDescent="0.3">
      <c r="A258" s="41" t="s">
        <v>469</v>
      </c>
      <c r="B258" s="109" t="s">
        <v>32</v>
      </c>
      <c r="C258" s="110"/>
      <c r="D258" s="119"/>
      <c r="E258" s="85"/>
      <c r="F258" s="158"/>
      <c r="G258" s="106"/>
    </row>
    <row r="259" spans="1:7" ht="30" x14ac:dyDescent="0.3">
      <c r="A259" s="173" t="s">
        <v>470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43426</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t="s">
        <v>32</v>
      </c>
      <c r="C309" s="167"/>
      <c r="D309" s="132"/>
      <c r="E309" s="85"/>
      <c r="F309" s="158"/>
      <c r="G309" s="168"/>
    </row>
    <row r="310" spans="1:7" s="13" customFormat="1" x14ac:dyDescent="0.3">
      <c r="A310" s="41" t="s">
        <v>469</v>
      </c>
      <c r="B310" s="109" t="s">
        <v>32</v>
      </c>
      <c r="C310" s="167"/>
      <c r="D310" s="132"/>
      <c r="E310" s="85"/>
      <c r="F310" s="158"/>
      <c r="G310" s="168"/>
    </row>
    <row r="311" spans="1:7" s="13" customFormat="1" ht="30" x14ac:dyDescent="0.3">
      <c r="A311" s="173" t="s">
        <v>470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43426</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t="s">
        <v>32</v>
      </c>
      <c r="C350" s="181"/>
      <c r="D350" s="181"/>
      <c r="E350" s="181"/>
      <c r="F350" s="158"/>
      <c r="G350" s="106"/>
    </row>
    <row r="351" spans="1:7" s="91" customFormat="1" ht="30" x14ac:dyDescent="0.3">
      <c r="A351" s="173" t="s">
        <v>470</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109" t="s">
        <v>32</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43426</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50.25" x14ac:dyDescent="0.35">
      <c r="A378" s="206" t="s">
        <v>7</v>
      </c>
      <c r="B378" s="109">
        <v>1</v>
      </c>
      <c r="C378" s="112">
        <f>IF(B378=0, -10, IF(B378=1, -5, "0"))</f>
        <v>-5</v>
      </c>
      <c r="D378" s="74" t="s">
        <v>451</v>
      </c>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82.5" x14ac:dyDescent="0.3">
      <c r="A381" s="7" t="s">
        <v>101</v>
      </c>
      <c r="B381" s="109">
        <v>1</v>
      </c>
      <c r="C381" s="109" t="str">
        <f>IF(B381=0, -5, "0")</f>
        <v>0</v>
      </c>
      <c r="D381" s="121" t="s">
        <v>472</v>
      </c>
      <c r="E381" s="73"/>
      <c r="F381" s="158"/>
      <c r="G381" s="106"/>
    </row>
    <row r="382" spans="1:7" ht="27" customHeight="1" x14ac:dyDescent="0.3">
      <c r="A382" s="53" t="s">
        <v>178</v>
      </c>
      <c r="B382" s="109">
        <v>2</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2</v>
      </c>
      <c r="C384" s="109"/>
      <c r="D384" s="121"/>
      <c r="E384" s="73"/>
      <c r="F384" s="158"/>
      <c r="G384" s="106"/>
    </row>
    <row r="385" spans="1:7" ht="83.25" customHeight="1" x14ac:dyDescent="0.3">
      <c r="A385" s="9" t="s">
        <v>470</v>
      </c>
      <c r="B385" s="109">
        <v>0</v>
      </c>
      <c r="C385" s="109"/>
      <c r="D385" s="92" t="s">
        <v>446</v>
      </c>
      <c r="E385" s="92" t="s">
        <v>447</v>
      </c>
      <c r="F385" s="158"/>
      <c r="G385" s="106"/>
    </row>
    <row r="386" spans="1:7" ht="45" x14ac:dyDescent="0.3">
      <c r="A386" s="7" t="s">
        <v>249</v>
      </c>
      <c r="B386" s="225">
        <f>IF(D386=1, 2, IF(AND(D386&lt;1,D386&gt;0), 1, "0"))</f>
        <v>1</v>
      </c>
      <c r="C386" s="109"/>
      <c r="D386" s="226">
        <f>IFERROR(E386/F386,"N.A")</f>
        <v>0.33333333333333331</v>
      </c>
      <c r="E386" s="227">
        <f>COUNTIF('A1 Exploitation'!F365:F385,"ok")</f>
        <v>1</v>
      </c>
      <c r="F386" s="228">
        <f>COUNTA('A1 Exploitation'!F365:F385)</f>
        <v>3</v>
      </c>
      <c r="G386" s="106"/>
    </row>
    <row r="387" spans="1:7" ht="39.75" customHeight="1" x14ac:dyDescent="0.3">
      <c r="A387" s="252" t="s">
        <v>36</v>
      </c>
      <c r="B387" s="252"/>
      <c r="C387" s="252"/>
      <c r="D387" s="252">
        <f>SUM(B377:C382,B384:C386)</f>
        <v>8</v>
      </c>
      <c r="G387" s="106"/>
    </row>
    <row r="388" spans="1:7" x14ac:dyDescent="0.3">
      <c r="A388" s="248" t="s">
        <v>35</v>
      </c>
      <c r="B388" s="249"/>
      <c r="C388" s="250"/>
      <c r="D388" s="251">
        <f>D387/(COUNT(B377:C382,B384:C386)*2)</f>
        <v>0.4</v>
      </c>
      <c r="G388" s="106"/>
    </row>
    <row r="389" spans="1:7" x14ac:dyDescent="0.3">
      <c r="A389" s="2"/>
      <c r="B389" s="111"/>
      <c r="C389" s="111"/>
      <c r="D389" s="111"/>
      <c r="G389" s="106"/>
    </row>
    <row r="390" spans="1:7" ht="18" x14ac:dyDescent="0.35">
      <c r="A390" s="268" t="s">
        <v>40</v>
      </c>
      <c r="B390" s="269"/>
      <c r="C390" s="270"/>
      <c r="D390" s="271">
        <f>SUM(D387,D373)</f>
        <v>24</v>
      </c>
      <c r="G390" s="106"/>
    </row>
    <row r="391" spans="1:7" ht="18" x14ac:dyDescent="0.35">
      <c r="A391" s="268" t="s">
        <v>205</v>
      </c>
      <c r="B391" s="269"/>
      <c r="C391" s="270"/>
      <c r="D391" s="273">
        <f>D390/(COUNT(B377:C382,B365:C372,B384:C386)*2)</f>
        <v>0.66666666666666663</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43426</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t="s">
        <v>448</v>
      </c>
      <c r="E398" s="73"/>
      <c r="F398" s="158"/>
      <c r="G398" s="106"/>
    </row>
    <row r="399" spans="1:7" x14ac:dyDescent="0.3">
      <c r="A399" s="15" t="s">
        <v>265</v>
      </c>
      <c r="B399" s="109" t="s">
        <v>32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ht="33" x14ac:dyDescent="0.3">
      <c r="A404" s="6" t="s">
        <v>242</v>
      </c>
      <c r="B404" s="109">
        <v>0</v>
      </c>
      <c r="C404" s="109"/>
      <c r="D404" s="74" t="s">
        <v>449</v>
      </c>
      <c r="E404" s="74" t="s">
        <v>450</v>
      </c>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2</v>
      </c>
      <c r="G406" s="106"/>
    </row>
    <row r="407" spans="1:7" x14ac:dyDescent="0.3">
      <c r="A407" s="248" t="s">
        <v>35</v>
      </c>
      <c r="B407" s="249"/>
      <c r="C407" s="250"/>
      <c r="D407" s="251">
        <f>D406/(COUNT(B398:C405)*2)</f>
        <v>0.5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50.25" x14ac:dyDescent="0.35">
      <c r="A411" s="206" t="s">
        <v>55</v>
      </c>
      <c r="B411" s="109">
        <v>0</v>
      </c>
      <c r="C411" s="112">
        <f>IF(B411=0, -10, IF(B411=1, -5, "0"))</f>
        <v>-10</v>
      </c>
      <c r="D411" s="74" t="s">
        <v>479</v>
      </c>
      <c r="E411" s="74" t="s">
        <v>452</v>
      </c>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35.25" customHeight="1" x14ac:dyDescent="0.3">
      <c r="A414" s="7" t="s">
        <v>104</v>
      </c>
      <c r="B414" s="109">
        <v>2</v>
      </c>
      <c r="C414" s="109"/>
      <c r="D414" s="121"/>
      <c r="E414" s="73"/>
      <c r="F414" s="158"/>
      <c r="G414" s="106"/>
    </row>
    <row r="415" spans="1:7" ht="49.5" x14ac:dyDescent="0.3">
      <c r="A415" s="164" t="s">
        <v>105</v>
      </c>
      <c r="B415" s="109">
        <v>1</v>
      </c>
      <c r="C415" s="112" t="str">
        <f>IF(B415=0, -5, "0")</f>
        <v>0</v>
      </c>
      <c r="D415" s="132" t="s">
        <v>480</v>
      </c>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-1</v>
      </c>
    </row>
    <row r="418" spans="1:16382" x14ac:dyDescent="0.3">
      <c r="A418" s="248" t="s">
        <v>35</v>
      </c>
      <c r="B418" s="249"/>
      <c r="C418" s="249"/>
      <c r="D418" s="254">
        <f>D417/(COUNT(B410:C416)*2)</f>
        <v>-6.25E-2</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2</v>
      </c>
      <c r="C436" s="109"/>
      <c r="D436" s="108"/>
      <c r="E436" s="73"/>
      <c r="F436" s="158"/>
      <c r="G436" s="186"/>
    </row>
    <row r="437" spans="1:7" ht="33" x14ac:dyDescent="0.3">
      <c r="A437" s="9" t="s">
        <v>470</v>
      </c>
      <c r="B437" s="109">
        <v>1</v>
      </c>
      <c r="C437" s="109"/>
      <c r="D437" s="108" t="s">
        <v>453</v>
      </c>
      <c r="E437" s="73"/>
      <c r="F437" s="158"/>
      <c r="G437" s="11"/>
    </row>
    <row r="438" spans="1:7" ht="49.5" x14ac:dyDescent="0.3">
      <c r="A438" s="9" t="s">
        <v>391</v>
      </c>
      <c r="B438" s="109">
        <v>1</v>
      </c>
      <c r="C438" s="122" t="str">
        <f>IF(B438=0, -5, "0")</f>
        <v>0</v>
      </c>
      <c r="D438" s="108" t="s">
        <v>454</v>
      </c>
      <c r="E438" s="73"/>
      <c r="F438" s="158"/>
      <c r="G438" s="11"/>
    </row>
    <row r="439" spans="1:7" ht="45" x14ac:dyDescent="0.3">
      <c r="A439" s="4" t="s">
        <v>249</v>
      </c>
      <c r="B439" s="225">
        <f>IF(D439=1, 2, IF(AND(D439&lt;1,D439&gt;0), 1, "0"))</f>
        <v>1</v>
      </c>
      <c r="C439" s="109"/>
      <c r="D439" s="226">
        <f>IFERROR(E439/F439,"N.A")</f>
        <v>0.25</v>
      </c>
      <c r="E439" s="227">
        <f>COUNTIF('A1 Exploitation'!F398:F438,"ok")</f>
        <v>1</v>
      </c>
      <c r="F439" s="228">
        <f>COUNTA('A1 Exploitation'!F398:F438)</f>
        <v>4</v>
      </c>
      <c r="G439" s="11"/>
    </row>
    <row r="440" spans="1:7" ht="27.75" customHeight="1" x14ac:dyDescent="0.3">
      <c r="A440" s="252" t="s">
        <v>36</v>
      </c>
      <c r="B440" s="252"/>
      <c r="C440" s="252"/>
      <c r="D440" s="252">
        <f>SUM(B430:C434,B436:C439)</f>
        <v>15</v>
      </c>
    </row>
    <row r="441" spans="1:7" x14ac:dyDescent="0.3">
      <c r="A441" s="248" t="s">
        <v>35</v>
      </c>
      <c r="B441" s="249"/>
      <c r="C441" s="250"/>
      <c r="D441" s="251">
        <f>D440/(COUNT(B430:C434,B436:C439)*2)</f>
        <v>0.83333333333333337</v>
      </c>
    </row>
    <row r="442" spans="1:7" x14ac:dyDescent="0.3">
      <c r="A442" s="2"/>
      <c r="B442" s="111"/>
      <c r="C442" s="111"/>
      <c r="D442" s="111"/>
    </row>
    <row r="443" spans="1:7" ht="18" x14ac:dyDescent="0.35">
      <c r="A443" s="268" t="s">
        <v>41</v>
      </c>
      <c r="B443" s="269"/>
      <c r="C443" s="270"/>
      <c r="D443" s="271">
        <f>SUM(D440,D417,D426,D406)</f>
        <v>26</v>
      </c>
    </row>
    <row r="444" spans="1:7" ht="18" x14ac:dyDescent="0.35">
      <c r="A444" s="268" t="s">
        <v>206</v>
      </c>
      <c r="B444" s="269"/>
      <c r="C444" s="270"/>
      <c r="D444" s="272">
        <f>D443/(COUNT(B430:C434,B410:C416,B421:C425,B398:C404,B436:C439)*2)</f>
        <v>0.54166666666666663</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43426</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t="s">
        <v>32</v>
      </c>
      <c r="C472" s="167"/>
      <c r="D472" s="95"/>
      <c r="E472" s="85"/>
      <c r="F472" s="158"/>
      <c r="G472" s="106"/>
    </row>
    <row r="473" spans="1:7" s="91" customFormat="1" x14ac:dyDescent="0.3">
      <c r="A473" s="41" t="s">
        <v>469</v>
      </c>
      <c r="B473" s="109" t="s">
        <v>32</v>
      </c>
      <c r="C473" s="167"/>
      <c r="D473" s="95"/>
      <c r="E473" s="85"/>
      <c r="F473" s="158"/>
      <c r="G473" s="106"/>
    </row>
    <row r="474" spans="1:7" s="91" customFormat="1" ht="30" x14ac:dyDescent="0.3">
      <c r="A474" s="173" t="s">
        <v>470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43426</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455</v>
      </c>
      <c r="E492" s="85"/>
      <c r="F492" s="158"/>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t="s">
        <v>32</v>
      </c>
      <c r="C497" s="109"/>
      <c r="D497" s="74" t="s">
        <v>456</v>
      </c>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4</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13</v>
      </c>
    </row>
    <row r="503" spans="1:7" ht="18" x14ac:dyDescent="0.35">
      <c r="A503" s="268" t="s">
        <v>208</v>
      </c>
      <c r="B503" s="269"/>
      <c r="C503" s="270"/>
      <c r="D503" s="272">
        <f>D502/(COUNT(B496:C498,B488:C492)*2)</f>
        <v>0.9285714285714286</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43426</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65"/>
      <c r="E508" s="324"/>
      <c r="F508" s="324"/>
    </row>
    <row r="509" spans="1:7" ht="33" x14ac:dyDescent="0.3">
      <c r="A509" s="5" t="s">
        <v>15</v>
      </c>
      <c r="B509" s="109">
        <v>1</v>
      </c>
      <c r="C509" s="109"/>
      <c r="D509" s="74" t="s">
        <v>457</v>
      </c>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1</v>
      </c>
      <c r="C512" s="116"/>
      <c r="D512" s="226">
        <f>IFERROR(E512/F512,"N.A")</f>
        <v>0.5</v>
      </c>
      <c r="E512" s="229">
        <f>COUNTIF('A1 Exploitation'!F509:F511,"ok")</f>
        <v>1</v>
      </c>
      <c r="F512" s="230">
        <f>COUNTA('A1 Exploitation'!F509:F511)</f>
        <v>2</v>
      </c>
    </row>
    <row r="513" spans="1:7" x14ac:dyDescent="0.3">
      <c r="A513" s="248" t="s">
        <v>36</v>
      </c>
      <c r="B513" s="248"/>
      <c r="C513" s="248"/>
      <c r="D513" s="252">
        <f>SUM(B509:C512)</f>
        <v>6</v>
      </c>
    </row>
    <row r="514" spans="1:7" x14ac:dyDescent="0.3">
      <c r="A514" s="248" t="s">
        <v>35</v>
      </c>
      <c r="B514" s="249"/>
      <c r="C514" s="250"/>
      <c r="D514" s="251">
        <f>D513/(COUNT(B509:C512)*2)</f>
        <v>0.75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43426</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65"/>
      <c r="E519" s="324"/>
      <c r="F519" s="324"/>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3" x14ac:dyDescent="0.3">
      <c r="A522" s="4" t="s">
        <v>47</v>
      </c>
      <c r="B522" s="109">
        <v>1</v>
      </c>
      <c r="C522" s="109"/>
      <c r="D522" s="74" t="s">
        <v>458</v>
      </c>
      <c r="E522" s="73"/>
      <c r="F522" s="158"/>
    </row>
    <row r="523" spans="1:7" x14ac:dyDescent="0.3">
      <c r="A523" s="53" t="s">
        <v>384</v>
      </c>
      <c r="B523" s="109" t="s">
        <v>32</v>
      </c>
      <c r="C523" s="110"/>
      <c r="D523" s="74"/>
      <c r="E523" s="73"/>
      <c r="F523" s="158"/>
    </row>
    <row r="524" spans="1:7" ht="34.5" customHeight="1" x14ac:dyDescent="0.3">
      <c r="A524" s="7" t="s">
        <v>108</v>
      </c>
      <c r="B524" s="109">
        <v>1</v>
      </c>
      <c r="C524" s="109"/>
      <c r="D524" s="92" t="s">
        <v>459</v>
      </c>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66" x14ac:dyDescent="0.3">
      <c r="A528" s="41" t="s">
        <v>352</v>
      </c>
      <c r="B528" s="109">
        <v>1</v>
      </c>
      <c r="C528" s="234" t="str">
        <f>IF(B528=0, -5, "0")</f>
        <v>0</v>
      </c>
      <c r="D528" s="137" t="s">
        <v>460</v>
      </c>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t="s">
        <v>461</v>
      </c>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COUNTIF('A1 Exploitation'!F520:F531,"ok")</f>
        <v>1</v>
      </c>
    </row>
    <row r="533" spans="1:7" x14ac:dyDescent="0.3">
      <c r="A533" s="248" t="s">
        <v>36</v>
      </c>
      <c r="B533" s="248"/>
      <c r="C533" s="248"/>
      <c r="D533" s="248">
        <f>SUM(B520:C532)</f>
        <v>13</v>
      </c>
    </row>
    <row r="534" spans="1:7" x14ac:dyDescent="0.3">
      <c r="A534" s="248" t="s">
        <v>35</v>
      </c>
      <c r="B534" s="249"/>
      <c r="C534" s="250"/>
      <c r="D534" s="251">
        <f>D533/(COUNT(B520:C532)*2)</f>
        <v>0.8125</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43426</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65"/>
      <c r="E539" s="324"/>
      <c r="F539" s="324"/>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1</v>
      </c>
      <c r="F543" s="228">
        <f>COUNTA('A2 Technique'!F540:F542)</f>
        <v>0</v>
      </c>
    </row>
    <row r="544" spans="1:7" x14ac:dyDescent="0.3">
      <c r="A544" s="248" t="s">
        <v>36</v>
      </c>
      <c r="B544" s="248"/>
      <c r="C544" s="260"/>
      <c r="D544" s="248">
        <f>SUM(B540:C543)</f>
        <v>6</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0.51388888888888884</v>
      </c>
    </row>
    <row r="548" spans="1:4" ht="22.5" x14ac:dyDescent="0.45">
      <c r="A548" s="263" t="s">
        <v>45</v>
      </c>
      <c r="B548" s="264"/>
      <c r="C548" s="265"/>
      <c r="D548" s="266">
        <f>SUM(D544,D533,D513,D502,D443,D390,D357,D45,D317,D265,D157,D480,D204,D102)</f>
        <v>113</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0.72435897435897434</v>
      </c>
    </row>
  </sheetData>
  <sheetProtection algorithmName="SHA-512" hashValue="L2qowdP4k8wKGyrwBzatAgFQivLVsnsce92D9lpUuYAKyWfXC62rrC+u7FsHxcgu4zYtTmTsJQSQDrLZMYKflw==" saltValue="y/iCqebJMYuVHubDr73Rq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95:B99 B110:B116 B121:B138 B540:B542 B149:B153 B165:B171 B143:B147 B196:B200 B212:B221 B226:B243 B176:B194 B257:B261 B273:B284 B248:B255 B309:B313 B325:B332 B289:B307 B365:B372 B377:B382 B337:B348 B398:B405 B410:B416 B421:B425 B430:B434 B384:B385 B350:B353 B451:B456 B436:B438 B488:B492 B461:B470 B496:B497 B509:B511 B472:B476">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532 B512 B498 B386 B439"/>
  </dataValidations>
  <pageMargins left="0.7" right="0.7" top="0.75" bottom="0.75" header="0.3" footer="0.3"/>
  <pageSetup paperSize="9" scale="30" orientation="portrait" r:id="rId1"/>
  <rowBreaks count="5" manualBreakCount="5">
    <brk id="85" max="6" man="1"/>
    <brk id="205" max="6" man="1"/>
    <brk id="267" max="6" man="1"/>
    <brk id="359" max="6" man="1"/>
    <brk id="44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 zoomScaleNormal="90" zoomScaleSheetLayoutView="100"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8" t="s">
        <v>50</v>
      </c>
      <c r="B6" s="368"/>
      <c r="C6" s="368"/>
      <c r="D6" s="368"/>
      <c r="E6" s="368"/>
      <c r="F6" s="368"/>
      <c r="G6" s="104"/>
    </row>
    <row r="7" spans="1:7" s="11" customFormat="1" ht="21.75" customHeight="1" x14ac:dyDescent="0.45">
      <c r="A7" s="369" t="str">
        <f>'A2 Exploitation'!A8:F8</f>
        <v>Kelibia</v>
      </c>
      <c r="B7" s="369"/>
      <c r="C7" s="369"/>
      <c r="D7" s="369"/>
      <c r="E7" s="369"/>
      <c r="F7" s="369"/>
      <c r="G7" s="104"/>
    </row>
    <row r="8" spans="1:7" s="11" customFormat="1" ht="24" x14ac:dyDescent="0.45">
      <c r="A8" s="243" t="s">
        <v>42</v>
      </c>
      <c r="B8" s="370" t="str">
        <f>'A2 Exploitation'!B9:F9</f>
        <v>M Souheil DRAOUI</v>
      </c>
      <c r="C8" s="370"/>
      <c r="D8" s="370"/>
      <c r="E8" s="370"/>
      <c r="F8" s="370"/>
      <c r="G8" s="104"/>
    </row>
    <row r="9" spans="1:7" s="11" customFormat="1" ht="24" x14ac:dyDescent="0.45">
      <c r="A9" s="244" t="s">
        <v>44</v>
      </c>
      <c r="B9" s="371" t="str">
        <f>'A2 Exploitation'!B10:F10</f>
        <v>Directeur magasin et Gestionnaire de stock</v>
      </c>
      <c r="C9" s="371"/>
      <c r="D9" s="371"/>
      <c r="E9" s="371"/>
      <c r="F9" s="371"/>
      <c r="G9" s="104"/>
    </row>
    <row r="10" spans="1:7" s="11" customFormat="1" ht="24" x14ac:dyDescent="0.45">
      <c r="A10" s="243" t="s">
        <v>43</v>
      </c>
      <c r="B10" s="367">
        <f>'A2 Exploitation'!B11:F11</f>
        <v>43426</v>
      </c>
      <c r="C10" s="367"/>
      <c r="D10" s="367"/>
      <c r="E10" s="367"/>
      <c r="F10" s="367"/>
      <c r="G10" s="104"/>
    </row>
    <row r="11" spans="1:7" s="11" customFormat="1" ht="24" x14ac:dyDescent="0.45">
      <c r="A11" s="243" t="s">
        <v>294</v>
      </c>
      <c r="B11" s="366">
        <f>D199</f>
        <v>0.80555555555555558</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ht="82.5" x14ac:dyDescent="0.3">
      <c r="A17" s="14" t="s">
        <v>269</v>
      </c>
      <c r="B17" s="73">
        <v>1</v>
      </c>
      <c r="C17" s="73"/>
      <c r="D17" s="74" t="s">
        <v>481</v>
      </c>
      <c r="E17" s="73"/>
      <c r="F17" s="73"/>
      <c r="G17" s="105" t="s">
        <v>356</v>
      </c>
    </row>
    <row r="18" spans="1:7" ht="33" x14ac:dyDescent="0.3">
      <c r="A18" s="17" t="s">
        <v>80</v>
      </c>
      <c r="B18" s="73">
        <v>0</v>
      </c>
      <c r="C18" s="73"/>
      <c r="D18" s="95" t="s">
        <v>442</v>
      </c>
      <c r="E18" s="95" t="s">
        <v>443</v>
      </c>
      <c r="F18" s="73"/>
    </row>
    <row r="19" spans="1:7" ht="33" x14ac:dyDescent="0.3">
      <c r="A19" s="14" t="s">
        <v>81</v>
      </c>
      <c r="B19" s="73">
        <v>1</v>
      </c>
      <c r="C19" s="73"/>
      <c r="D19" s="74" t="s">
        <v>465</v>
      </c>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7" t="s">
        <v>36</v>
      </c>
      <c r="B22" s="353"/>
      <c r="C22" s="354"/>
      <c r="D22" s="290">
        <f>SUM(B17:C21)</f>
        <v>6</v>
      </c>
    </row>
    <row r="23" spans="1:7" x14ac:dyDescent="0.3">
      <c r="A23" s="348" t="s">
        <v>295</v>
      </c>
      <c r="B23" s="349"/>
      <c r="C23" s="350"/>
      <c r="D23" s="288">
        <f>D22/(COUNT(B17:C21)*2)</f>
        <v>0.6</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48" t="s">
        <v>36</v>
      </c>
      <c r="B33" s="349"/>
      <c r="C33" s="350"/>
      <c r="D33" s="289">
        <f>SUM(B26:C32)</f>
        <v>0</v>
      </c>
    </row>
    <row r="34" spans="1:7" x14ac:dyDescent="0.3">
      <c r="A34" s="348" t="s">
        <v>295</v>
      </c>
      <c r="B34" s="349"/>
      <c r="C34" s="350"/>
      <c r="D34" s="288" t="e">
        <f>D33/(COUNT(B26:C32)*2)</f>
        <v>#DIV/0!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t="e">
        <f>D42/(COUNT(B37:C41)*2)</f>
        <v>#DIV/0!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ht="49.5" x14ac:dyDescent="0.3">
      <c r="A46" s="14" t="s">
        <v>270</v>
      </c>
      <c r="B46" s="73">
        <v>1</v>
      </c>
      <c r="C46" s="73"/>
      <c r="D46" s="74" t="s">
        <v>474</v>
      </c>
      <c r="E46" s="73"/>
      <c r="F46" s="73"/>
    </row>
    <row r="47" spans="1:7" x14ac:dyDescent="0.3">
      <c r="A47" s="14" t="s">
        <v>83</v>
      </c>
      <c r="B47" s="73">
        <v>2</v>
      </c>
      <c r="C47" s="73"/>
      <c r="D47" s="77"/>
      <c r="E47" s="73"/>
      <c r="F47" s="73"/>
    </row>
    <row r="48" spans="1:7" x14ac:dyDescent="0.3">
      <c r="A48" s="14" t="s">
        <v>231</v>
      </c>
      <c r="B48" s="73">
        <v>1</v>
      </c>
      <c r="C48" s="73"/>
      <c r="D48" s="74" t="s">
        <v>462</v>
      </c>
      <c r="E48" s="73"/>
      <c r="F48" s="73"/>
    </row>
    <row r="49" spans="1:7" x14ac:dyDescent="0.3">
      <c r="A49" s="14" t="s">
        <v>24</v>
      </c>
      <c r="B49" s="73">
        <v>2</v>
      </c>
      <c r="C49" s="73"/>
      <c r="D49" s="74"/>
      <c r="E49" s="73"/>
      <c r="F49" s="73"/>
    </row>
    <row r="50" spans="1:7" ht="33" x14ac:dyDescent="0.3">
      <c r="A50" s="14" t="s">
        <v>84</v>
      </c>
      <c r="B50" s="73">
        <v>2</v>
      </c>
      <c r="C50" s="73"/>
      <c r="D50" s="74" t="s">
        <v>463</v>
      </c>
      <c r="E50" s="73"/>
      <c r="F50" s="73"/>
    </row>
    <row r="51" spans="1:7" ht="18" x14ac:dyDescent="0.35">
      <c r="A51" s="29" t="s">
        <v>296</v>
      </c>
      <c r="B51" s="73">
        <v>2</v>
      </c>
      <c r="C51" s="99" t="str">
        <f>IF(B51=0, -5, "0")</f>
        <v>0</v>
      </c>
      <c r="D51" s="77"/>
      <c r="E51" s="73"/>
      <c r="F51" s="73"/>
    </row>
    <row r="52" spans="1:7" x14ac:dyDescent="0.3">
      <c r="A52" s="348" t="s">
        <v>36</v>
      </c>
      <c r="B52" s="349"/>
      <c r="C52" s="350"/>
      <c r="D52" s="289">
        <f>SUM(B46:C51)</f>
        <v>10</v>
      </c>
    </row>
    <row r="53" spans="1:7" x14ac:dyDescent="0.3">
      <c r="A53" s="348" t="s">
        <v>295</v>
      </c>
      <c r="B53" s="349"/>
      <c r="C53" s="350"/>
      <c r="D53" s="288">
        <f>D52/(COUNT(B46:C51)*2)</f>
        <v>0.83333333333333337</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t="s">
        <v>32</v>
      </c>
      <c r="C57" s="73"/>
      <c r="D57" s="73"/>
      <c r="E57" s="78"/>
      <c r="F57" s="73"/>
    </row>
    <row r="58" spans="1:7" ht="33" x14ac:dyDescent="0.3">
      <c r="A58" s="20" t="s">
        <v>244</v>
      </c>
      <c r="B58" s="73">
        <v>1</v>
      </c>
      <c r="C58" s="73"/>
      <c r="D58" s="74" t="s">
        <v>475</v>
      </c>
      <c r="E58" s="74"/>
      <c r="F58" s="73"/>
    </row>
    <row r="59" spans="1:7" ht="49.5" x14ac:dyDescent="0.3">
      <c r="A59" s="20" t="s">
        <v>92</v>
      </c>
      <c r="B59" s="73">
        <v>1</v>
      </c>
      <c r="C59" s="73"/>
      <c r="D59" s="74" t="s">
        <v>464</v>
      </c>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8" t="s">
        <v>36</v>
      </c>
      <c r="B63" s="349"/>
      <c r="C63" s="350"/>
      <c r="D63" s="289">
        <f>SUM(B56:C62)</f>
        <v>8</v>
      </c>
    </row>
    <row r="64" spans="1:7" x14ac:dyDescent="0.3">
      <c r="A64" s="348" t="s">
        <v>295</v>
      </c>
      <c r="B64" s="349"/>
      <c r="C64" s="350"/>
      <c r="D64" s="288">
        <f>D63/(COUNT(B56:C62)*2)</f>
        <v>0.8</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8" t="s">
        <v>36</v>
      </c>
      <c r="B84" s="349"/>
      <c r="C84" s="350"/>
      <c r="D84" s="289">
        <f>SUM(B67:C83)</f>
        <v>0</v>
      </c>
    </row>
    <row r="85" spans="1:7" x14ac:dyDescent="0.3">
      <c r="A85" s="348" t="s">
        <v>295</v>
      </c>
      <c r="B85" s="349"/>
      <c r="C85" s="350"/>
      <c r="D85" s="288" t="e">
        <f>D84/(COUNT(B67:C83)*2)</f>
        <v>#DIV/0!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8" t="s">
        <v>36</v>
      </c>
      <c r="B102" s="349"/>
      <c r="C102" s="350"/>
      <c r="D102" s="289">
        <f>SUM(B88:C101)</f>
        <v>0</v>
      </c>
    </row>
    <row r="103" spans="1:7" x14ac:dyDescent="0.3">
      <c r="A103" s="348" t="s">
        <v>295</v>
      </c>
      <c r="B103" s="349"/>
      <c r="C103" s="350"/>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t="e">
        <f>D118/(COUNT(B107:C117)*2)</f>
        <v>#DIV/0!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t="e">
        <f>D133/(COUNT(B122:C132)*2)</f>
        <v>#DIV/0!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8" t="s">
        <v>36</v>
      </c>
      <c r="B149" s="349"/>
      <c r="C149" s="350"/>
      <c r="D149" s="289">
        <f>SUM(B137:C148)</f>
        <v>0</v>
      </c>
    </row>
    <row r="150" spans="1:7" x14ac:dyDescent="0.3">
      <c r="A150" s="348" t="s">
        <v>295</v>
      </c>
      <c r="B150" s="349"/>
      <c r="C150" s="350"/>
      <c r="D150" s="288" t="e">
        <f>D149/(COUNT(B137:C148)*2)</f>
        <v>#DIV/0!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ht="82.5" x14ac:dyDescent="0.3">
      <c r="A159" s="58" t="s">
        <v>321</v>
      </c>
      <c r="B159" s="73">
        <v>1</v>
      </c>
      <c r="C159" s="73"/>
      <c r="D159" s="74" t="s">
        <v>476</v>
      </c>
      <c r="E159" s="73"/>
      <c r="F159" s="73"/>
    </row>
    <row r="160" spans="1:7" x14ac:dyDescent="0.3">
      <c r="A160" s="58" t="s">
        <v>164</v>
      </c>
      <c r="B160" s="73">
        <v>1</v>
      </c>
      <c r="C160" s="73"/>
      <c r="D160" s="74" t="s">
        <v>466</v>
      </c>
      <c r="E160" s="73"/>
      <c r="F160" s="73"/>
    </row>
    <row r="161" spans="1:7" x14ac:dyDescent="0.3">
      <c r="A161" s="348" t="s">
        <v>36</v>
      </c>
      <c r="B161" s="353"/>
      <c r="C161" s="354"/>
      <c r="D161" s="290">
        <f>SUM(B153:C160)</f>
        <v>14</v>
      </c>
    </row>
    <row r="162" spans="1:7" x14ac:dyDescent="0.3">
      <c r="A162" s="348" t="s">
        <v>295</v>
      </c>
      <c r="B162" s="349"/>
      <c r="C162" s="350"/>
      <c r="D162" s="288">
        <f>D161/(COUNT(B153:C160)*2)</f>
        <v>0.875</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ht="82.5" x14ac:dyDescent="0.3">
      <c r="A167" s="31" t="s">
        <v>215</v>
      </c>
      <c r="B167" s="73">
        <v>1</v>
      </c>
      <c r="C167" s="73"/>
      <c r="D167" s="74" t="s">
        <v>467</v>
      </c>
      <c r="E167" s="73"/>
      <c r="F167" s="73"/>
    </row>
    <row r="168" spans="1:7" x14ac:dyDescent="0.3">
      <c r="A168" s="14" t="s">
        <v>86</v>
      </c>
      <c r="B168" s="73" t="s">
        <v>32</v>
      </c>
      <c r="C168" s="73"/>
      <c r="D168" s="73"/>
      <c r="E168" s="74"/>
      <c r="F168" s="73"/>
    </row>
    <row r="169" spans="1:7" x14ac:dyDescent="0.3">
      <c r="A169" s="348" t="s">
        <v>36</v>
      </c>
      <c r="B169" s="349"/>
      <c r="C169" s="350"/>
      <c r="D169" s="289">
        <f>SUM(B165:C168)</f>
        <v>1</v>
      </c>
    </row>
    <row r="170" spans="1:7" x14ac:dyDescent="0.3">
      <c r="A170" s="348" t="s">
        <v>295</v>
      </c>
      <c r="B170" s="349"/>
      <c r="C170" s="350"/>
      <c r="D170" s="288">
        <f>D169/(COUNT(B165:C168)*2)</f>
        <v>0.5</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8" t="s">
        <v>36</v>
      </c>
      <c r="B177" s="349"/>
      <c r="C177" s="350"/>
      <c r="D177" s="289">
        <f>SUM(B173:C176)</f>
        <v>8</v>
      </c>
    </row>
    <row r="178" spans="1:7" x14ac:dyDescent="0.3">
      <c r="A178" s="348" t="s">
        <v>295</v>
      </c>
      <c r="B178" s="349"/>
      <c r="C178" s="350"/>
      <c r="D178" s="288">
        <f>D177/(COUNT(B173:C176)*2)</f>
        <v>1</v>
      </c>
    </row>
    <row r="179" spans="1:7" s="19" customFormat="1" x14ac:dyDescent="0.3">
      <c r="A179" s="23"/>
      <c r="B179" s="24"/>
      <c r="C179" s="24"/>
      <c r="D179" s="25"/>
      <c r="G179" s="105"/>
    </row>
    <row r="180" spans="1:7" ht="19.5" x14ac:dyDescent="0.4">
      <c r="A180" s="346" t="s">
        <v>78</v>
      </c>
      <c r="B180" s="347"/>
      <c r="C180" s="347"/>
      <c r="D180" s="347"/>
      <c r="E180" s="347"/>
      <c r="F180" s="347"/>
    </row>
    <row r="181" spans="1:7" ht="49.5" x14ac:dyDescent="0.3">
      <c r="A181" s="31" t="s">
        <v>315</v>
      </c>
      <c r="B181" s="73">
        <v>0</v>
      </c>
      <c r="C181" s="73"/>
      <c r="D181" s="74" t="s">
        <v>468</v>
      </c>
      <c r="E181" s="74" t="s">
        <v>477</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8" t="s">
        <v>36</v>
      </c>
      <c r="B186" s="349"/>
      <c r="C186" s="350"/>
      <c r="D186" s="289">
        <f>SUM(B181:C185)</f>
        <v>8</v>
      </c>
    </row>
    <row r="187" spans="1:7" x14ac:dyDescent="0.3">
      <c r="A187" s="348" t="s">
        <v>295</v>
      </c>
      <c r="B187" s="349"/>
      <c r="C187" s="350"/>
      <c r="D187" s="288">
        <f>D186/(COUNT(B181:C185)*2)</f>
        <v>0.8</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ht="49.5" x14ac:dyDescent="0.3">
      <c r="A192" s="17" t="s">
        <v>311</v>
      </c>
      <c r="B192" s="73">
        <v>1</v>
      </c>
      <c r="C192" s="73"/>
      <c r="D192" s="74" t="s">
        <v>464</v>
      </c>
      <c r="E192" s="73"/>
      <c r="F192" s="73"/>
    </row>
    <row r="193" spans="1:6" x14ac:dyDescent="0.3">
      <c r="A193" s="40" t="s">
        <v>189</v>
      </c>
      <c r="B193" s="73" t="s">
        <v>32</v>
      </c>
      <c r="C193" s="73"/>
      <c r="D193" s="73"/>
      <c r="E193" s="73"/>
      <c r="F193" s="73"/>
    </row>
    <row r="194" spans="1:6" x14ac:dyDescent="0.3">
      <c r="A194" s="348" t="s">
        <v>36</v>
      </c>
      <c r="B194" s="349"/>
      <c r="C194" s="350"/>
      <c r="D194" s="259">
        <f>SUM(B190:C193)</f>
        <v>3</v>
      </c>
    </row>
    <row r="195" spans="1:6" x14ac:dyDescent="0.3">
      <c r="A195" s="348" t="s">
        <v>295</v>
      </c>
      <c r="B195" s="349"/>
      <c r="C195" s="350"/>
      <c r="D195" s="288">
        <f>D194/(COUNT(B190:C193)*2)</f>
        <v>0.75</v>
      </c>
    </row>
    <row r="197" spans="1:6" ht="18" x14ac:dyDescent="0.35">
      <c r="A197" s="47" t="s">
        <v>473</v>
      </c>
      <c r="B197" s="46"/>
      <c r="C197" s="46"/>
      <c r="D197" s="239">
        <f>E197/F197</f>
        <v>0.33333333333333331</v>
      </c>
      <c r="E197" s="231">
        <f>COUNTIF('A1 Technique'!F17:F193,"ok")</f>
        <v>4</v>
      </c>
      <c r="F197" s="232">
        <f>COUNTA('A1 Technique'!F17:F193)</f>
        <v>12</v>
      </c>
    </row>
    <row r="198" spans="1:6" ht="22.5" x14ac:dyDescent="0.3">
      <c r="A198" s="263" t="s">
        <v>45</v>
      </c>
      <c r="B198" s="284"/>
      <c r="C198" s="285"/>
      <c r="D198" s="286">
        <f>SUM(D194,D186,D177,D169,D161,D63,D52,D33,D22,D118,D149,D133,D102,D84,D42)</f>
        <v>58</v>
      </c>
    </row>
    <row r="199" spans="1:6" ht="22.5" x14ac:dyDescent="0.3">
      <c r="A199" s="263" t="s">
        <v>323</v>
      </c>
      <c r="B199" s="284"/>
      <c r="C199" s="285"/>
      <c r="D199" s="287">
        <f>D198/(COUNT(B190:C193,B181:C185,B173:C176,B165:C168,B153:C160,B56:C62,B46:C51,B26:C32,B17:C21,B107:C117,B137:C148,B122:C132,B88:C101,B67:C83,B37:C41)*2)</f>
        <v>0.80555555555555558</v>
      </c>
    </row>
  </sheetData>
  <sheetProtection algorithmName="SHA-512" hashValue="/KSxae3kAh6U23l2Ud0ewzzX+MYWgQns3X85bM3qXnNY92a/A8cXym6CUTtWn3rmqtOwZ5WN1mYgJ7HnQTU0zg==" saltValue="qZia16307SYbZbB3PwZqp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tr">
        <f>'Page de garde'!D18</f>
        <v>Kelibia</v>
      </c>
      <c r="B8" s="343"/>
      <c r="C8" s="343"/>
      <c r="D8" s="343"/>
      <c r="E8" s="343"/>
      <c r="F8" s="343"/>
      <c r="G8" s="104"/>
    </row>
    <row r="9" spans="1:7" ht="24" x14ac:dyDescent="0.45">
      <c r="A9" s="243" t="s">
        <v>42</v>
      </c>
      <c r="B9" s="374"/>
      <c r="C9" s="374"/>
      <c r="D9" s="374"/>
      <c r="E9" s="374"/>
      <c r="F9" s="374"/>
      <c r="G9" s="104"/>
    </row>
    <row r="10" spans="1:7" ht="24" x14ac:dyDescent="0.45">
      <c r="A10" s="244" t="s">
        <v>44</v>
      </c>
      <c r="B10" s="375"/>
      <c r="C10" s="375"/>
      <c r="D10" s="375"/>
      <c r="E10" s="375"/>
      <c r="F10" s="375"/>
      <c r="G10" s="104"/>
    </row>
    <row r="11" spans="1:7" ht="24" x14ac:dyDescent="0.45">
      <c r="A11" s="243" t="s">
        <v>43</v>
      </c>
      <c r="B11" s="373"/>
      <c r="C11" s="373"/>
      <c r="D11" s="373"/>
      <c r="E11" s="373"/>
      <c r="F11" s="373"/>
      <c r="G11" s="104"/>
    </row>
    <row r="12" spans="1:7" ht="24" x14ac:dyDescent="0.45">
      <c r="A12" s="243" t="s">
        <v>239</v>
      </c>
      <c r="B12" s="372">
        <f>D549</f>
        <v>0</v>
      </c>
      <c r="C12" s="372"/>
      <c r="D12" s="372"/>
      <c r="E12" s="372"/>
      <c r="F12" s="372"/>
      <c r="G12" s="104"/>
    </row>
    <row r="13" spans="1:7" ht="22.5" x14ac:dyDescent="0.45">
      <c r="D13" s="339"/>
      <c r="E13" s="339"/>
      <c r="F13" s="339"/>
      <c r="G13" s="33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2" t="s">
        <v>50</v>
      </c>
      <c r="B6" s="362"/>
      <c r="C6" s="362"/>
      <c r="D6" s="362"/>
      <c r="E6" s="362"/>
      <c r="F6" s="362"/>
      <c r="G6" s="104"/>
    </row>
    <row r="7" spans="1:7" s="11" customFormat="1" ht="21.75" customHeight="1" x14ac:dyDescent="0.45">
      <c r="A7" s="343" t="str">
        <f>'A3 Exploitation'!A8:F8</f>
        <v>Kelibia</v>
      </c>
      <c r="B7" s="343"/>
      <c r="C7" s="343"/>
      <c r="D7" s="343"/>
      <c r="E7" s="343"/>
      <c r="F7" s="343"/>
      <c r="G7" s="104"/>
    </row>
    <row r="8" spans="1:7" s="11" customFormat="1" ht="24" x14ac:dyDescent="0.45">
      <c r="A8" s="243" t="s">
        <v>42</v>
      </c>
      <c r="B8" s="370">
        <f>'A3 Exploitation'!B9:F9</f>
        <v>0</v>
      </c>
      <c r="C8" s="370"/>
      <c r="D8" s="370"/>
      <c r="E8" s="370"/>
      <c r="F8" s="370"/>
      <c r="G8" s="104"/>
    </row>
    <row r="9" spans="1:7" s="11" customFormat="1" ht="24" x14ac:dyDescent="0.45">
      <c r="A9" s="244" t="s">
        <v>44</v>
      </c>
      <c r="B9" s="371">
        <f>'A3 Exploitation'!B10:F10</f>
        <v>0</v>
      </c>
      <c r="C9" s="371"/>
      <c r="D9" s="371"/>
      <c r="E9" s="371"/>
      <c r="F9" s="371"/>
      <c r="G9" s="104"/>
    </row>
    <row r="10" spans="1:7" s="11" customFormat="1" ht="24" x14ac:dyDescent="0.45">
      <c r="A10" s="243" t="s">
        <v>43</v>
      </c>
      <c r="B10" s="367">
        <f>'A3 Exploitation'!B11:F11</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2" t="s">
        <v>179</v>
      </c>
      <c r="B7" s="342"/>
      <c r="C7" s="342"/>
      <c r="D7" s="342"/>
      <c r="E7" s="342"/>
      <c r="F7" s="342"/>
      <c r="G7" s="104"/>
    </row>
    <row r="8" spans="1:7" ht="29.25" x14ac:dyDescent="0.45">
      <c r="A8" s="343" t="str">
        <f>'Page de garde'!D18</f>
        <v>Kelibia</v>
      </c>
      <c r="B8" s="343"/>
      <c r="C8" s="343"/>
      <c r="D8" s="343"/>
      <c r="E8" s="343"/>
      <c r="F8" s="343"/>
      <c r="G8" s="104"/>
    </row>
    <row r="9" spans="1:7" ht="24" x14ac:dyDescent="0.45">
      <c r="A9" s="306" t="s">
        <v>42</v>
      </c>
      <c r="B9" s="377"/>
      <c r="C9" s="377"/>
      <c r="D9" s="377"/>
      <c r="E9" s="377"/>
      <c r="F9" s="377"/>
      <c r="G9" s="104"/>
    </row>
    <row r="10" spans="1:7" ht="24" x14ac:dyDescent="0.45">
      <c r="A10" s="307" t="s">
        <v>44</v>
      </c>
      <c r="B10" s="378"/>
      <c r="C10" s="378"/>
      <c r="D10" s="378"/>
      <c r="E10" s="378"/>
      <c r="F10" s="378"/>
      <c r="G10" s="104"/>
    </row>
    <row r="11" spans="1:7" ht="24" x14ac:dyDescent="0.45">
      <c r="A11" s="306" t="s">
        <v>43</v>
      </c>
      <c r="B11" s="376"/>
      <c r="C11" s="376"/>
      <c r="D11" s="376"/>
      <c r="E11" s="376"/>
      <c r="F11" s="376"/>
      <c r="G11" s="104"/>
    </row>
    <row r="12" spans="1:7" ht="24" x14ac:dyDescent="0.45">
      <c r="A12" s="306" t="s">
        <v>239</v>
      </c>
      <c r="B12" s="379">
        <f>D549</f>
        <v>0</v>
      </c>
      <c r="C12" s="379"/>
      <c r="D12" s="379"/>
      <c r="E12" s="379"/>
      <c r="F12" s="379"/>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2" t="s">
        <v>30</v>
      </c>
      <c r="B50" s="323" t="s">
        <v>31</v>
      </c>
      <c r="C50" s="323"/>
      <c r="D50" s="323" t="s">
        <v>46</v>
      </c>
      <c r="E50" s="324" t="s">
        <v>310</v>
      </c>
      <c r="F50" s="324" t="s">
        <v>359</v>
      </c>
      <c r="G50" s="106"/>
    </row>
    <row r="51" spans="1:7" ht="16.5" customHeight="1"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2" t="s">
        <v>30</v>
      </c>
      <c r="B107" s="323" t="s">
        <v>31</v>
      </c>
      <c r="C107" s="323"/>
      <c r="D107" s="323" t="s">
        <v>46</v>
      </c>
      <c r="E107" s="324" t="s">
        <v>310</v>
      </c>
      <c r="F107" s="324" t="s">
        <v>359</v>
      </c>
    </row>
    <row r="108" spans="1:7" ht="16.5" customHeight="1"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2" t="s">
        <v>30</v>
      </c>
      <c r="B162" s="323" t="s">
        <v>31</v>
      </c>
      <c r="C162" s="323"/>
      <c r="D162" s="323" t="s">
        <v>46</v>
      </c>
      <c r="E162" s="324" t="s">
        <v>310</v>
      </c>
      <c r="F162" s="324" t="s">
        <v>359</v>
      </c>
      <c r="G162" s="106"/>
    </row>
    <row r="163" spans="1:7" ht="16.5" customHeight="1"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2" t="s">
        <v>30</v>
      </c>
      <c r="B209" s="323" t="s">
        <v>31</v>
      </c>
      <c r="C209" s="323"/>
      <c r="D209" s="323" t="s">
        <v>46</v>
      </c>
      <c r="E209" s="324" t="s">
        <v>310</v>
      </c>
      <c r="F209" s="324" t="s">
        <v>359</v>
      </c>
      <c r="G209" s="106"/>
    </row>
    <row r="210" spans="1:7" ht="16.5" customHeight="1"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2" t="s">
        <v>30</v>
      </c>
      <c r="B270" s="323" t="s">
        <v>31</v>
      </c>
      <c r="C270" s="323"/>
      <c r="D270" s="323" t="s">
        <v>46</v>
      </c>
      <c r="E270" s="324" t="s">
        <v>310</v>
      </c>
      <c r="F270" s="324" t="s">
        <v>359</v>
      </c>
      <c r="G270" s="168"/>
    </row>
    <row r="271" spans="1:7" s="13" customFormat="1" ht="16.5" customHeigh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2" t="s">
        <v>30</v>
      </c>
      <c r="B322" s="323" t="s">
        <v>31</v>
      </c>
      <c r="C322" s="323"/>
      <c r="D322" s="323" t="s">
        <v>46</v>
      </c>
      <c r="E322" s="324" t="s">
        <v>310</v>
      </c>
      <c r="F322" s="324" t="s">
        <v>359</v>
      </c>
      <c r="G322" s="106"/>
    </row>
    <row r="323" spans="1:7" ht="16.5" customHeight="1"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2" t="s">
        <v>30</v>
      </c>
      <c r="B362" s="323" t="s">
        <v>31</v>
      </c>
      <c r="C362" s="323"/>
      <c r="D362" s="323" t="s">
        <v>46</v>
      </c>
      <c r="E362" s="324" t="s">
        <v>310</v>
      </c>
      <c r="F362" s="324" t="s">
        <v>359</v>
      </c>
      <c r="G362" s="106"/>
    </row>
    <row r="363" spans="1:7" ht="16.5" customHeight="1"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2" t="s">
        <v>30</v>
      </c>
      <c r="B395" s="323" t="s">
        <v>31</v>
      </c>
      <c r="C395" s="323"/>
      <c r="D395" s="323" t="s">
        <v>46</v>
      </c>
      <c r="E395" s="324" t="s">
        <v>310</v>
      </c>
      <c r="F395" s="324" t="s">
        <v>359</v>
      </c>
      <c r="G395" s="106"/>
    </row>
    <row r="396" spans="1:7" ht="16.5" customHeight="1"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2" t="s">
        <v>30</v>
      </c>
      <c r="B448" s="323" t="s">
        <v>31</v>
      </c>
      <c r="C448" s="323"/>
      <c r="D448" s="323" t="s">
        <v>46</v>
      </c>
      <c r="E448" s="324" t="s">
        <v>310</v>
      </c>
      <c r="F448" s="324" t="s">
        <v>359</v>
      </c>
      <c r="G448" s="106"/>
    </row>
    <row r="449" spans="1:6" ht="16.5" customHeight="1"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ht="16.5" customHeight="1" x14ac:dyDescent="0.3">
      <c r="A485" s="322" t="s">
        <v>30</v>
      </c>
      <c r="B485" s="323" t="s">
        <v>31</v>
      </c>
      <c r="C485" s="323"/>
      <c r="D485" s="323" t="s">
        <v>46</v>
      </c>
      <c r="E485" s="324" t="s">
        <v>310</v>
      </c>
      <c r="F485" s="324" t="s">
        <v>359</v>
      </c>
      <c r="G485" s="106"/>
    </row>
    <row r="486" spans="1:7" ht="16.5" customHeight="1"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2" t="s">
        <v>30</v>
      </c>
      <c r="B507" s="323" t="s">
        <v>31</v>
      </c>
      <c r="C507" s="323"/>
      <c r="D507" s="323" t="s">
        <v>46</v>
      </c>
      <c r="E507" s="324" t="s">
        <v>310</v>
      </c>
      <c r="F507" s="324" t="s">
        <v>359</v>
      </c>
      <c r="G507" s="106"/>
    </row>
    <row r="508" spans="1:7" ht="16.5" customHeight="1"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2" t="s">
        <v>30</v>
      </c>
      <c r="B518" s="323" t="s">
        <v>31</v>
      </c>
      <c r="C518" s="323"/>
      <c r="D518" s="323" t="s">
        <v>46</v>
      </c>
      <c r="E518" s="324" t="s">
        <v>310</v>
      </c>
      <c r="F518" s="324" t="s">
        <v>359</v>
      </c>
      <c r="G518" s="106"/>
    </row>
    <row r="519" spans="1:7" ht="16.5" customHeight="1"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2" t="s">
        <v>30</v>
      </c>
      <c r="B538" s="323" t="s">
        <v>31</v>
      </c>
      <c r="C538" s="323"/>
      <c r="D538" s="323" t="s">
        <v>46</v>
      </c>
      <c r="E538" s="324" t="s">
        <v>310</v>
      </c>
      <c r="F538" s="324" t="s">
        <v>359</v>
      </c>
      <c r="G538" s="106"/>
    </row>
    <row r="539" spans="1:7" ht="16.5" customHeight="1"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2" t="s">
        <v>50</v>
      </c>
      <c r="B6" s="362"/>
      <c r="C6" s="362"/>
      <c r="D6" s="362"/>
      <c r="E6" s="362"/>
      <c r="F6" s="362"/>
      <c r="G6" s="104"/>
    </row>
    <row r="7" spans="1:7" s="11" customFormat="1" ht="21.75" customHeight="1" x14ac:dyDescent="0.45">
      <c r="A7" s="343" t="e">
        <f>#REF!</f>
        <v>#REF!</v>
      </c>
      <c r="B7" s="343"/>
      <c r="C7" s="343"/>
      <c r="D7" s="343"/>
      <c r="E7" s="343"/>
      <c r="F7" s="343"/>
      <c r="G7" s="104"/>
    </row>
    <row r="8" spans="1:7" s="11" customFormat="1" ht="24" x14ac:dyDescent="0.45">
      <c r="A8" s="243" t="s">
        <v>42</v>
      </c>
      <c r="B8" s="370">
        <f>'A4 Exploitation'!B9:F9</f>
        <v>0</v>
      </c>
      <c r="C8" s="370"/>
      <c r="D8" s="370"/>
      <c r="E8" s="370"/>
      <c r="F8" s="370"/>
      <c r="G8" s="104"/>
    </row>
    <row r="9" spans="1:7" s="11" customFormat="1" ht="24" x14ac:dyDescent="0.45">
      <c r="A9" s="244" t="s">
        <v>44</v>
      </c>
      <c r="B9" s="371">
        <f>'A4 Exploitation'!B10:F10</f>
        <v>0</v>
      </c>
      <c r="C9" s="371"/>
      <c r="D9" s="371"/>
      <c r="E9" s="371"/>
      <c r="F9" s="371"/>
      <c r="G9" s="104"/>
    </row>
    <row r="10" spans="1:7" s="11" customFormat="1" ht="24" x14ac:dyDescent="0.45">
      <c r="A10" s="243" t="s">
        <v>43</v>
      </c>
      <c r="B10" s="367">
        <f>'A4 Exploitation'!A8:F8</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2018-11-26T17:42:07Z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