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Jedaida/2019/12/"/>
    </mc:Choice>
  </mc:AlternateContent>
  <bookViews>
    <workbookView xWindow="0" yWindow="0" windowWidth="11175" windowHeight="3150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9" l="1"/>
  <c r="B9" i="39"/>
  <c r="B8" i="39"/>
  <c r="C132" i="39" l="1"/>
  <c r="C130" i="39"/>
  <c r="C128" i="39"/>
  <c r="C127" i="39"/>
  <c r="C116" i="39"/>
  <c r="C115" i="39"/>
  <c r="C112" i="39"/>
  <c r="B124" i="29" l="1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D118" i="39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525" i="36"/>
  <c r="B424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D265" i="38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244" i="36"/>
  <c r="D185" i="36"/>
  <c r="B185" i="36" s="1"/>
  <c r="D129" i="36"/>
  <c r="D161" i="39" l="1"/>
  <c r="D162" i="39" s="1"/>
  <c r="D197" i="39"/>
  <c r="E244" i="42"/>
  <c r="D299" i="40"/>
  <c r="B299" i="40" s="1"/>
  <c r="D300" i="40" s="1"/>
  <c r="D301" i="40" s="1"/>
  <c r="D424" i="40"/>
  <c r="B424" i="40" s="1"/>
  <c r="D471" i="40"/>
  <c r="B471" i="40" s="1"/>
  <c r="D605" i="40"/>
  <c r="B605" i="40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<sst xmlns="http://schemas.openxmlformats.org/spreadsheetml/2006/main" count="5556" uniqueCount="591">
  <si>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</si>
  <si>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</si>
  <si>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</si>
  <si>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</si>
  <si>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</si>
  <si>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</si>
  <si>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</si>
  <si>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</si>
  <si>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</si>
  <si>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</si>
  <si>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</si>
  <si>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</si>
  <si>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</si>
  <si>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</si>
  <si>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</si>
  <si>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</si>
  <si>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</si>
  <si>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</si>
  <si>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</si>
  <si>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</si>
  <si>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</si>
  <si>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</si>
  <si>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</si>
  <si>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</si>
  <si>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</si>
  <si>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</si>
  <si>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</si>
  <si>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</si>
  <si>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</si>
  <si>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</si>
  <si>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</si>
  <si>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</si>
  <si>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</si>
  <si>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</si>
  <si>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</si>
  <si>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</si>
  <si>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</si>
  <si>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</si>
  <si>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</si>
  <si>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</si>
  <si>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</si>
  <si>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</si>
  <si>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</si>
  <si>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</si>
  <si>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</si>
  <si>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</si>
  <si>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</si>
  <si>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</si>
  <si>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</si>
  <si>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</si>
  <si>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</si>
  <si>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</si>
  <si>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</si>
  <si>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</si>
  <si>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</si>
  <si>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</si>
  <si>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</si>
  <si>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</si>
  <si>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</si>
  <si>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</si>
  <si>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</si>
  <si>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</si>
  <si>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</si>
  <si>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</si>
  <si>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</si>
  <si>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</si>
  <si>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</si>
  <si>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</si>
  <si>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</si>
  <si>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</si>
  <si>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</si>
  <si>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</si>
  <si>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</si>
  <si>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</si>
  <si>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</si>
  <si>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</si>
  <si>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</si>
  <si>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</si>
  <si>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</si>
  <si>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</si>
  <si>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</si>
  <si>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</si>
  <si>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</si>
  <si>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</si>
  <si>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</si>
  <si>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</si>
  <si>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</si>
  <si>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</si>
  <si>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</si>
  <si>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</si>
  <si>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</si>
  <si>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</si>
  <si>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</si>
  <si>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</si>
  <si>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</si>
  <si>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</si>
  <si>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</si>
  <si>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</si>
  <si>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</si>
  <si>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</si>
  <si>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</si>
  <si>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</si>
  <si>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</si>
  <si>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</si>
  <si>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</si>
  <si>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</si>
  <si>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</si>
  <si>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</si>
  <si>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</si>
  <si>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</si>
  <si>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</si>
  <si>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</si>
  <si>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</si>
  <si>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</si>
  <si>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</si>
  <si>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</si>
  <si>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</si>
  <si>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</si>
  <si>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</si>
  <si>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</si>
  <si>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</si>
  <si>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</si>
  <si>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</si>
  <si>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</si>
  <si>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</si>
  <si>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</si>
  <si>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</si>
  <si>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</si>
  <si>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</si>
  <si>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</si>
  <si>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</si>
  <si>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</si>
  <si>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</si>
  <si>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</si>
  <si>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</si>
  <si>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</si>
  <si>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</si>
  <si>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</si>
  <si>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</si>
  <si>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</si>
  <si>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</si>
  <si>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</si>
  <si>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</si>
  <si>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</si>
  <si>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</si>
  <si>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</si>
  <si>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</si>
  <si>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</si>
  <si>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</si>
  <si>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</si>
  <si>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</si>
  <si>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</si>
  <si>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</si>
  <si>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</si>
  <si>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</si>
  <si>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</si>
  <si>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</si>
  <si>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</si>
  <si>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</si>
  <si>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</si>
  <si>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</si>
  <si>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</si>
  <si>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</si>
  <si>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</si>
  <si>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</si>
  <si>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</si>
  <si>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</si>
  <si>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</si>
  <si>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</si>
  <si>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</si>
  <si>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</si>
  <si>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</si>
  <si>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</si>
  <si>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</si>
  <si>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</si>
  <si>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</si>
  <si>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</si>
  <si>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</si>
  <si>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</si>
  <si>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</si>
  <si>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</si>
  <si>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</si>
  <si>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</si>
  <si>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</si>
  <si>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</si>
  <si>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</si>
  <si>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</si>
  <si>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</si>
  <si>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</si>
  <si>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</si>
  <si>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</si>
  <si>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</si>
  <si>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</si>
  <si>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</si>
  <si>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</si>
  <si>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</si>
  <si>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</si>
  <si>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</si>
  <si>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</si>
  <si>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</si>
  <si>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</si>
  <si>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</si>
  <si>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</si>
  <si>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</si>
  <si>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</si>
  <si>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</si>
  <si>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</si>
  <si>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</si>
  <si>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</si>
  <si>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</si>
  <si>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</si>
  <si>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</si>
  <si>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</si>
  <si>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</si>
  <si>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</si>
  <si>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</si>
  <si>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</si>
  <si>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</si>
  <si>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</si>
  <si>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</si>
  <si>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</si>
  <si>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</si>
  <si>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</si>
  <si>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</si>
  <si>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</si>
  <si>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</si>
  <si>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</si>
  <si>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</si>
  <si>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</si>
  <si>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</si>
  <si>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</si>
  <si>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</si>
  <si>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</si>
  <si>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</si>
  <si>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</si>
  <si>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</si>
  <si>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</si>
  <si>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</si>
  <si>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</si>
  <si>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</si>
  <si>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</si>
  <si>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</si>
  <si>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</si>
  <si>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</si>
  <si>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</si>
  <si>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</si>
  <si>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</si>
  <si>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</si>
  <si>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</si>
  <si>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</si>
  <si>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</si>
  <si>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</si>
  <si>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</si>
  <si>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</si>
  <si>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</si>
  <si>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</si>
  <si>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</si>
  <si>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</si>
  <si>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</si>
  <si>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</si>
  <si>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</si>
  <si>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</si>
  <si>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</si>
  <si>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</si>
  <si>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</si>
  <si>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</si>
  <si>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</si>
  <si>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</si>
  <si>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</si>
  <si>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</si>
  <si>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</si>
  <si>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</si>
  <si>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</si>
  <si>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</si>
  <si>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</si>
  <si>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</si>
  <si>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</si>
  <si>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</si>
  <si>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</si>
  <si>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</si>
  <si>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</si>
  <si>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</si>
  <si>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</si>
  <si>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</si>
  <si>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</si>
  <si>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</si>
  <si>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</si>
  <si>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</si>
  <si>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</si>
  <si>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</si>
  <si>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</si>
  <si>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</si>
  <si>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</si>
  <si>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</si>
  <si>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</si>
  <si>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</si>
  <si>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</si>
  <si>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</si>
  <si>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</si>
  <si>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</si>
  <si>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</si>
  <si>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</si>
  <si>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</si>
  <si>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</si>
  <si>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</si>
  <si>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</si>
  <si>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</si>
  <si>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</si>
  <si>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</si>
  <si>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</si>
  <si>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</si>
  <si>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</si>
  <si>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</si>
  <si>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</si>
  <si>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</si>
  <si>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</si>
  <si>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</si>
  <si>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</si>
  <si>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</si>
  <si>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</si>
  <si>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</si>
  <si>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</si>
  <si>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</si>
  <si>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</si>
  <si>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</si>
  <si>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</si>
  <si>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</si>
  <si>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</si>
  <si>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</si>
  <si>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</si>
  <si>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</si>
  <si>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</si>
  <si>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</si>
  <si>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</si>
  <si>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</si>
  <si>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</si>
  <si>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</si>
  <si>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</si>
  <si>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</si>
  <si>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</si>
  <si>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</si>
  <si>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</si>
  <si>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</si>
  <si>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</si>
  <si>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</si>
  <si>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</si>
  <si>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</si>
  <si>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</si>
  <si>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</si>
  <si>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</si>
  <si>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</si>
  <si>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</si>
  <si>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</si>
  <si>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</si>
  <si>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</si>
  <si>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</si>
  <si>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</si>
  <si>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</si>
  <si>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</si>
  <si>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</si>
  <si>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</si>
  <si>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</si>
  <si>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</si>
  <si>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</si>
  <si>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</si>
  <si>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</si>
  <si>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</si>
  <si>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</si>
  <si>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</si>
  <si>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</si>
  <si>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</si>
  <si>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</si>
  <si>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</si>
  <si>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</si>
  <si>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</si>
  <si>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</si>
  <si>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</si>
  <si>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</si>
  <si>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</si>
  <si>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</si>
  <si>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</si>
  <si>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</si>
  <si>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</si>
  <si>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</si>
  <si>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</si>
  <si>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</si>
  <si>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</si>
  <si>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</si>
  <si>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</si>
  <si>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</si>
  <si>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</si>
  <si>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</si>
  <si>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</si>
  <si>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</si>
  <si>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</si>
  <si>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</si>
  <si>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</si>
  <si>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</si>
  <si>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</si>
  <si>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</si>
  <si>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</si>
  <si>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</si>
  <si>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</si>
  <si>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</si>
  <si>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</si>
  <si>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</si>
  <si>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</si>
  <si>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</si>
  <si>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</si>
  <si>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</si>
  <si>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</si>
  <si>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</si>
  <si>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</si>
  <si>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</si>
  <si>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</si>
  <si>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</si>
  <si>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</si>
  <si>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</si>
  <si>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</si>
  <si>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</si>
  <si>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</si>
  <si>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</si>
  <si>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</si>
  <si>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</si>
  <si>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</si>
  <si>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</si>
  <si>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</si>
  <si>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</si>
  <si>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</si>
  <si>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</si>
  <si>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</si>
  <si>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</si>
  <si>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</si>
  <si>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</si>
  <si>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</si>
  <si>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</si>
  <si>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</si>
  <si>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</si>
  <si>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</si>
  <si>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</si>
  <si>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</si>
  <si>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</si>
  <si>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</si>
  <si>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</si>
  <si>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</si>
  <si>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</si>
  <si>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</si>
  <si>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</si>
  <si>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</si>
  <si>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</si>
  <si>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</si>
  <si>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</si>
  <si>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</si>
  <si>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</si>
  <si>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</si>
  <si>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</si>
  <si>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</si>
  <si>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</si>
  <si>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</si>
  <si>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</si>
  <si>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</si>
  <si>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</si>
  <si>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</si>
  <si>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</si>
  <si>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</si>
  <si>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</si>
  <si>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</si>
  <si>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</si>
  <si>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</si>
  <si>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</si>
  <si>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</si>
  <si>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</si>
  <si>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</si>
  <si>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</si>
  <si>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</si>
  <si>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Absence de la vérification mensuelle du thermomètre.</t>
  </si>
  <si>
    <t>Assurer la vérification du thermomètre.</t>
  </si>
  <si>
    <t>Fournir les lingettes désinfectantes et utiliser le thermomètre à sonde pour la mesure des températures à cœur.</t>
  </si>
  <si>
    <t>Absence des certificats de salubrité pour les poissons.</t>
  </si>
  <si>
    <t>Veuillez demander les certificats de salubrité des poissons le jour de la réception.</t>
  </si>
  <si>
    <t>Absence de l'enregistrement des paramètres de contrôle à la réception des poissons.</t>
  </si>
  <si>
    <t>Assurer l'enregistrement des paramètres de contrôle à la réception pour tous les produits réceptionnés.</t>
  </si>
  <si>
    <t>L'autocontrôle du nettoyage n'était pas quotidien.</t>
  </si>
  <si>
    <t>Assurer le suivi et l'enregistrement quotidien du N/D.</t>
  </si>
  <si>
    <t>Absence de stand de cuisson. Fabrication et vente de sandwich uniquement.</t>
  </si>
  <si>
    <t>Assurer la séparation des rayons et interdire la polyvalence.</t>
  </si>
  <si>
    <t>Absence de thermomètre à sonde.</t>
  </si>
  <si>
    <t>Fournir un thermomètre à sonde pour chaque rayon.</t>
  </si>
  <si>
    <t>Stockage à l'intérieur du meuble d'exposition.</t>
  </si>
  <si>
    <t>Renforcer le nettoyage.</t>
  </si>
  <si>
    <t>Veuillez respecter les durées de vie des produits entamés.</t>
  </si>
  <si>
    <t>Veuillez fournir les tenues carrefour pour répondre à la charte vestimentaire.</t>
  </si>
  <si>
    <t>Vérifier le bon fonctionnement du meuble d'exposition.</t>
  </si>
  <si>
    <t>Le suivi et l'enregistrement des températures à cœur n'étaient pas réalisés depuis février 2019 (voir photo).
Absence d'enregistrement des températures au niveau du tableau de relevé mensuel.</t>
  </si>
  <si>
    <t>Veuillez assurer le suivi et l'enregistrement des températures à cœur des produits ainsi que le remplissage des tableaux de relevés mensuels.</t>
  </si>
  <si>
    <t>Assurer l'enregistrement des autocontrôles de méthode de travail.</t>
  </si>
  <si>
    <t>Absence de l'enregistrement des autocontrôles de méthode de travail.</t>
  </si>
  <si>
    <t>Les résultats d'analyses n'étaient encore pas réceptionnés.</t>
  </si>
  <si>
    <t>Veuillez maintenir ces produits à une température de 3°C à 4°C.</t>
  </si>
  <si>
    <t>Les employés assurent le traitement et la vente au niveau de plusieurs rayons (charcuterie/fromage, traiteur, boucherie).</t>
  </si>
  <si>
    <t>Assurer l'enregistrement de tous les produits sur les feuilles de traçabilité.</t>
  </si>
  <si>
    <t>Veuillez maintenir les poissons à une température maximale de 2°C.</t>
  </si>
  <si>
    <t>Absence de thermomètre.</t>
  </si>
  <si>
    <t>Fournir un thermomètre pour chaque rayon.</t>
  </si>
  <si>
    <t>La température à cœur mesurés sur les poissons pageot (opération one shot) était de l'ordre de 7°C.</t>
  </si>
  <si>
    <t>Absence de l'enregistrement de l'autocontrôle du nettoyage.</t>
  </si>
  <si>
    <t>Assurer l'enregistrement du N/D.</t>
  </si>
  <si>
    <t>Veuillez demander les certificats de salubrité des produits lors des réceptions et les garder 2 ans au niveau du rayon.</t>
  </si>
  <si>
    <t>Absence du suivi et de l'enregistrement des températures de la chaine du froid.</t>
  </si>
  <si>
    <t>Assurer le suivi et l'enregistrement des températures de la chaine du froid du meuble d'exposition.</t>
  </si>
  <si>
    <t>Le suivi et l'enregistrement des températures à cœur n'étaient pas réalisés depuis mars 2019.
La mesure des températures à cœur était réalisé à l'aide du thermomètre du rayon PLS.</t>
  </si>
  <si>
    <t>Fournir les louches.</t>
  </si>
  <si>
    <t>Le sol de la réserve sous les palettes n'était pas propre.</t>
  </si>
  <si>
    <t>Les étagères de farines, sucre, thé, pâtes et semoules n'étaient pas propres le jour de l'audit.</t>
  </si>
  <si>
    <t>Assurer les analyses copro pour le personnel des rayons PFT.</t>
  </si>
  <si>
    <t>Absence de la feuille de la procédure de destruction des produits.</t>
  </si>
  <si>
    <t>Veuillez télécharger la feuille depuis le portail et l'affichée.</t>
  </si>
  <si>
    <t>Présence de nourriture dans un casier.</t>
  </si>
  <si>
    <t>L'éclairage n'était pas fonctionnel pour la partie destinée aux produits 4 éme gamme.</t>
  </si>
  <si>
    <t>Assurer la réparation.</t>
  </si>
  <si>
    <t>Les seaux d'olives et condiments étaient stockés au niveau du laboratoire du traiteur.</t>
  </si>
  <si>
    <t>Veuillez maintenir ces produits dans la CF.</t>
  </si>
  <si>
    <t>Le cache moteur du réfrigérateur des produits canichat était mal fixé.</t>
  </si>
  <si>
    <t>Veuillez fixé correctement cet élément.</t>
  </si>
  <si>
    <t>Présence de certaines lampes non fonctionnel au niveau du meuble froid d'exposition des yaourts et celui des produits surgelés.</t>
  </si>
  <si>
    <t>Meuble de stockage.</t>
  </si>
  <si>
    <t>T affichée: 6,8°C
T mesurée 9°C</t>
  </si>
  <si>
    <t>Les températures mesurées sur les produits exposés n'était pas correcte.
T viande: 9,9°C
T volailles: 7°C
T merguez: 9°C
T abas: 6,6°C</t>
  </si>
  <si>
    <t>Revoir le bon fonctionnement du meuble d'exposition.</t>
  </si>
  <si>
    <t>Maintenir ces produits à des températures entre 3°C et 4°C comme l'indique la norme NT 126,03.</t>
  </si>
  <si>
    <t>Absence de distributeur savon au niveau des sanitaires hommes et femmes.</t>
  </si>
  <si>
    <t>Veuillez installer ces éléments.</t>
  </si>
  <si>
    <t>Veuillez installer cet élément.</t>
  </si>
  <si>
    <t>Présence d'un micro-ondes non fonctionnel.
Le deuxième micro-ondes était rouillé à l'intérieur.</t>
  </si>
  <si>
    <t>Non respect de la charte vestimentaire. L'employée porte un espadrille et un pantalon non adapté.</t>
  </si>
  <si>
    <t>Réemballage des produits "Halwa chamia nature color emballé le 09/04/19 à consommer avant le 17/04/19, Pizella et fromage Landor au cheddar emballés le 10/04/19 à consommer avant le 17/04/19" (Voir photo).</t>
  </si>
  <si>
    <t>Interdire le réemballage.</t>
  </si>
  <si>
    <t>Dépassement de la durée de vie du fromage Gruyère entamé le 20/01/19. La durée de vie de ce produits et de jour d'ouverture +30.
Dépassement de la durée de vie pour trois boudin de charcuterie "Saucisson de dinde à l'ail, saucisson traditionnel et salami traditionnel" dont les dates d'ouvertures étaient le 25/03/19 pour le premier produit et 23/03/19 pour les deux restants. Nous rappelons que la durée de vie des jambons est de j ouverture+15 et celle des salamis j ouverture+10.</t>
  </si>
  <si>
    <t>La température à cœur mesurée sur différents produits de la charcuterie était élevé.
T à cœur mesurée: vari entre 11°C et 12°C.</t>
  </si>
  <si>
    <t>Non connaissance du mode d'utilisation.</t>
  </si>
  <si>
    <t>Interdire le stockage de la nourriture à ce niveau.</t>
  </si>
  <si>
    <t>Veuillez réduire l'espace sous la porte.</t>
  </si>
  <si>
    <t>Présence de certains récipients dépourvus de louches (voir photo). Le magasin dispose de 3 louches seulement.</t>
  </si>
  <si>
    <t>M Souheil DRAOUI</t>
  </si>
  <si>
    <t>Directeur magasin M Mohamed Karim Akkari</t>
  </si>
  <si>
    <t>Le meuble d'exposition des produits LS était en panne.</t>
  </si>
  <si>
    <t>JEDAIDA</t>
  </si>
  <si>
    <t>Absence de lingettes désinfectantes et d'alcool
Non utilisation du thermomètre à sonde. L'employé utilise seulement le thermomètre infrarouge.</t>
  </si>
  <si>
    <t>Les températures à cœur mesurées sur différents produits au niveau du meuble d'exposition TRAD n'étaient pas satisfaisantes.
T viande: 9,9°C
T volailles: 7°C
T merguez: 9°C
T abas: 6,6°C</t>
  </si>
  <si>
    <t>L'enregistrement de la traçabilité de la fabrication de merguez n'était pas réalisé la veille de l'audit 14/04/19.
Les quantités de parages destinées pour la fabrication des viandes hachées et merguez n'étaient pas inscrites sur les feuilles de traçabilité.</t>
  </si>
  <si>
    <t>Absence du certificat de salubrité des poissons pageot réceptionnés le 13/04/19.</t>
  </si>
  <si>
    <t>Les analyses copro n'ont pas étaient réalisées pour les employés PFT</t>
  </si>
  <si>
    <t>L'étanchéité de la porte de la réception n'était pas satisfaisante.</t>
  </si>
  <si>
    <t>Absence de distributeur papier au niveau de la salle de pause.</t>
  </si>
  <si>
    <t>Absence des certificats de salubrité des volailles, viandes et charcuterie/fromage.</t>
  </si>
  <si>
    <t>Veuillez garder une copie des certificats de salubrité des produits réceptionnés.</t>
  </si>
  <si>
    <t>Assurer l'enregistrement des contrôles à la réception pour tous les produits.</t>
  </si>
  <si>
    <t>Absence de l'affichage du tableau des températures réglementaires.</t>
  </si>
  <si>
    <t>Afficher le tableau.</t>
  </si>
  <si>
    <t>0</t>
  </si>
  <si>
    <t>Traçabilité manquante.
Meule de fromage "Edam Meriah" entamé le 29/11/19 et non tracé.
Edam rouge entamé le 23/11/19 et non tracé.</t>
  </si>
  <si>
    <t>Tracer tous les produits.</t>
  </si>
  <si>
    <t>Les dates de première mise en rayon ne doivent pas changer jusqu'à la fin d'exposition du produit.</t>
  </si>
  <si>
    <t>La fraicheur des courgettes n'était pas satisfaisante.</t>
  </si>
  <si>
    <t>Renforcer les opération de triage.</t>
  </si>
  <si>
    <t>Manque de louche pour les produits exposés.</t>
  </si>
  <si>
    <t>Mettre en place une louche par produit.</t>
  </si>
  <si>
    <t>La réserve manquait de propreté.</t>
  </si>
  <si>
    <t>Absence de thermomètre à sonde. Utilisation du thermomètre de la réception.</t>
  </si>
  <si>
    <t>Fournir un thermomètre par rayon.</t>
  </si>
  <si>
    <t>Présence d'un pot de glace "Keens" périmé depuis le 02/2019.</t>
  </si>
  <si>
    <t>Renforcer le contrôle des DLC des produits.</t>
  </si>
  <si>
    <t>Absence des analyses pour les employés des rayons PFT.</t>
  </si>
  <si>
    <t>Assurer les analyses.</t>
  </si>
  <si>
    <t>Certains casiers étaient rouillés de l'intérieur.</t>
  </si>
  <si>
    <t>Traiter la rouille.</t>
  </si>
  <si>
    <t>Renforcer l'étanchéité.</t>
  </si>
  <si>
    <t>Remplacer les lampes non fonctionnelles.</t>
  </si>
  <si>
    <t>Meuble LS:
T affichée: 3°C
T mesurée 16°C
Meuble d'exposition TRAD:
T affichée: 4°C
T mesurée: varie entre 8°C et 9°C.</t>
  </si>
  <si>
    <t>Les températures mesurées sur les produits exposés étaient élevées.
Meuble TRAD:
T viande: 8,6°C
T merguez: 9,5°C
Meuble LS:
T viande hachée: 15,2°C</t>
  </si>
  <si>
    <t>Maintenir les produits TRAD à des températures entre 3°C et 4°C et 2°C pour les viandes hachées comme l'indique la norme NT 126,03.</t>
  </si>
  <si>
    <t>Le DEIV du rayon FLEG n'était pas fonctionnel.</t>
  </si>
  <si>
    <t>Absence des feuilles de contrôle à la réception des viandes, volailles et charcuterie/fromage.
Seules les réception du rayon PLS faisaient objet d'enregistrement.</t>
  </si>
  <si>
    <t>Directeur magasin et chef rayon PFT</t>
  </si>
  <si>
    <t>La traçabilité était erronée.
La quantité non vendue du jour était ajoutée à la quantité exposée le lendemain et la date de première mise en rayon était changée. Exp: Habra tracé le 14, 15 et 16 décembre 2019.</t>
  </si>
  <si>
    <t>T° merguez: 9,5°C
La température mesurée à cœur des barquettes de viandes hachés exposés en LS était élevée T°: 15,2°C.</t>
  </si>
  <si>
    <t>Eliminer les produits lorsque les températures s'élèvent</t>
  </si>
  <si>
    <t xml:space="preserve">Présence d'un récipient contenant des morceaux d'osso bucco dépourvu d'égouttoir </t>
  </si>
  <si>
    <t>Mettre en place un égouttoir pour la séparation entre les produits exposés et leurs sérosités.</t>
  </si>
  <si>
    <t>L'étanchéité de la porte de la réception était insatisfaisante</t>
  </si>
  <si>
    <t>Certaines lampes étaient non fonctionnelles dans le meuble froid d'exposition des yaourts et le meuble d'exposition des glaces.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</si>
</sst>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5" fillId="0" borderId="1" xfId="0" applyFont="1" applyBorder="1" applyAlignment="1" applyProtection="1">
      <alignment wrapText="1"/>
    </xf>
    <xf numFmtId="0" fontId="35" fillId="0" borderId="7" xfId="0" applyFont="1" applyBorder="1" applyAlignment="1" applyProtection="1">
      <alignment vertical="top" wrapText="1"/>
      <protection locked="0"/>
    </xf>
    <xf numFmtId="9" fontId="35" fillId="0" borderId="1" xfId="0" applyNumberFormat="1" applyFont="1" applyBorder="1" applyAlignment="1" applyProtection="1">
      <alignment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0.44736842105263158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6250272"/>
        <c:axId val="856237216"/>
      </c:barChart>
      <c:catAx>
        <c:axId val="85625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6237216"/>
        <c:crosses val="autoZero"/>
        <c:auto val="1"/>
        <c:lblAlgn val="ctr"/>
        <c:lblOffset val="100"/>
        <c:noMultiLvlLbl val="0"/>
      </c:catAx>
      <c:valAx>
        <c:axId val="85623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625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0.90625</c:v>
                </c:pt>
                <c:pt idx="1">
                  <c:v>0.97619047619047616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3632"/>
        <c:axId val="81023840"/>
      </c:barChart>
      <c:catAx>
        <c:axId val="8103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23840"/>
        <c:crosses val="autoZero"/>
        <c:auto val="1"/>
        <c:lblAlgn val="ctr"/>
        <c:lblOffset val="100"/>
        <c:noMultiLvlLbl val="0"/>
      </c:catAx>
      <c:valAx>
        <c:axId val="8102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0.97499999999999998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15136"/>
        <c:axId val="81041248"/>
      </c:barChart>
      <c:catAx>
        <c:axId val="810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41248"/>
        <c:crosses val="autoZero"/>
        <c:auto val="1"/>
        <c:lblAlgn val="ctr"/>
        <c:lblOffset val="100"/>
        <c:noMultiLvlLbl val="0"/>
      </c:catAx>
      <c:valAx>
        <c:axId val="8104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1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0.78947368421052633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0912"/>
        <c:axId val="81020032"/>
      </c:barChart>
      <c:catAx>
        <c:axId val="810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20032"/>
        <c:crosses val="autoZero"/>
        <c:auto val="1"/>
        <c:lblAlgn val="ctr"/>
        <c:lblOffset val="100"/>
        <c:noMultiLvlLbl val="0"/>
      </c:catAx>
      <c:valAx>
        <c:axId val="810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0.8125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29824"/>
        <c:axId val="81034720"/>
      </c:barChart>
      <c:catAx>
        <c:axId val="810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4720"/>
        <c:crosses val="autoZero"/>
        <c:auto val="1"/>
        <c:lblAlgn val="ctr"/>
        <c:lblOffset val="100"/>
        <c:noMultiLvlLbl val="0"/>
      </c:catAx>
      <c:valAx>
        <c:axId val="8103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2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24928"/>
        <c:axId val="81035264"/>
      </c:barChart>
      <c:catAx>
        <c:axId val="8102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5264"/>
        <c:crosses val="autoZero"/>
        <c:auto val="1"/>
        <c:lblAlgn val="ctr"/>
        <c:lblOffset val="100"/>
        <c:noMultiLvlLbl val="0"/>
      </c:catAx>
      <c:valAx>
        <c:axId val="8103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2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0.8411764705882353</c:v>
                </c:pt>
                <c:pt idx="1">
                  <c:v>0.90410958904109584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9072"/>
        <c:axId val="81039616"/>
      </c:barChart>
      <c:catAx>
        <c:axId val="8103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9616"/>
        <c:crosses val="autoZero"/>
        <c:auto val="1"/>
        <c:lblAlgn val="ctr"/>
        <c:lblOffset val="100"/>
        <c:noMultiLvlLbl val="0"/>
      </c:catAx>
      <c:valAx>
        <c:axId val="8103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0.74606299212598426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0368"/>
        <c:axId val="81031456"/>
      </c:barChart>
      <c:catAx>
        <c:axId val="8103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1456"/>
        <c:crosses val="autoZero"/>
        <c:auto val="1"/>
        <c:lblAlgn val="ctr"/>
        <c:lblOffset val="100"/>
        <c:noMultiLvlLbl val="0"/>
      </c:catAx>
      <c:valAx>
        <c:axId val="810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0.79361973135710984</c:v>
                </c:pt>
                <c:pt idx="1">
                  <c:v>0.86872146118721461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1023296"/>
        <c:axId val="81035808"/>
        <c:extLst xmlns:c16r2="http://schemas.microsoft.com/office/drawing/2015/06/chart"/>
      </c:barChart>
      <c:catAx>
        <c:axId val="81023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5808"/>
        <c:crosses val="autoZero"/>
        <c:auto val="1"/>
        <c:lblAlgn val="ctr"/>
        <c:lblOffset val="100"/>
        <c:noMultiLvlLbl val="0"/>
      </c:catAx>
      <c:valAx>
        <c:axId val="810358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2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0.643625</c:v>
                </c:pt>
                <c:pt idx="1">
                  <c:v>0.67685185185185182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1011872"/>
        <c:axId val="81025472"/>
        <c:extLst xmlns:c16r2="http://schemas.microsoft.com/office/drawing/2015/06/chart"/>
      </c:barChart>
      <c:catAx>
        <c:axId val="8101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25472"/>
        <c:crosses val="autoZero"/>
        <c:auto val="1"/>
        <c:lblAlgn val="ctr"/>
        <c:lblOffset val="100"/>
        <c:noMultiLvlLbl val="0"/>
      </c:catAx>
      <c:valAx>
        <c:axId val="8102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1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6252992"/>
        <c:axId val="856238304"/>
      </c:barChart>
      <c:catAx>
        <c:axId val="8562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6238304"/>
        <c:crosses val="autoZero"/>
        <c:auto val="1"/>
        <c:lblAlgn val="ctr"/>
        <c:lblOffset val="100"/>
        <c:noMultiLvlLbl val="0"/>
      </c:catAx>
      <c:valAx>
        <c:axId val="85623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625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6239936"/>
        <c:axId val="856245376"/>
      </c:barChart>
      <c:catAx>
        <c:axId val="85623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6245376"/>
        <c:crosses val="autoZero"/>
        <c:auto val="1"/>
        <c:lblAlgn val="ctr"/>
        <c:lblOffset val="100"/>
        <c:noMultiLvlLbl val="0"/>
      </c:catAx>
      <c:valAx>
        <c:axId val="85624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623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6251904"/>
        <c:axId val="856241024"/>
      </c:barChart>
      <c:catAx>
        <c:axId val="85625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6241024"/>
        <c:crosses val="autoZero"/>
        <c:auto val="1"/>
        <c:lblAlgn val="ctr"/>
        <c:lblOffset val="100"/>
        <c:noMultiLvlLbl val="0"/>
      </c:catAx>
      <c:valAx>
        <c:axId val="85624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625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0.4375</c:v>
                </c:pt>
                <c:pt idx="1">
                  <c:v>0.86111111111111116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6242112"/>
        <c:axId val="856248640"/>
      </c:barChart>
      <c:catAx>
        <c:axId val="85624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6248640"/>
        <c:crosses val="autoZero"/>
        <c:auto val="1"/>
        <c:lblAlgn val="ctr"/>
        <c:lblOffset val="100"/>
        <c:noMultiLvlLbl val="0"/>
      </c:catAx>
      <c:valAx>
        <c:axId val="856248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624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0.5957446808510638</c:v>
                </c:pt>
                <c:pt idx="1">
                  <c:v>0.72222222222222221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14592"/>
        <c:axId val="81014048"/>
      </c:barChart>
      <c:catAx>
        <c:axId val="8101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14048"/>
        <c:crosses val="autoZero"/>
        <c:auto val="1"/>
        <c:lblAlgn val="ctr"/>
        <c:lblOffset val="100"/>
        <c:noMultiLvlLbl val="0"/>
      </c:catAx>
      <c:valAx>
        <c:axId val="8101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1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8528"/>
        <c:axId val="81034176"/>
      </c:barChart>
      <c:catAx>
        <c:axId val="810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34176"/>
        <c:crosses val="autoZero"/>
        <c:auto val="1"/>
        <c:lblAlgn val="ctr"/>
        <c:lblOffset val="100"/>
        <c:noMultiLvlLbl val="0"/>
      </c:catAx>
      <c:valAx>
        <c:axId val="810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18944"/>
        <c:axId val="81010784"/>
      </c:barChart>
      <c:catAx>
        <c:axId val="8101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10784"/>
        <c:crosses val="autoZero"/>
        <c:auto val="1"/>
        <c:lblAlgn val="ctr"/>
        <c:lblOffset val="100"/>
        <c:noMultiLvlLbl val="0"/>
      </c:catAx>
      <c:valAx>
        <c:axId val="8101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1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033088"/>
        <c:axId val="81040704"/>
      </c:barChart>
      <c:catAx>
        <c:axId val="8103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040704"/>
        <c:crosses val="autoZero"/>
        <c:auto val="1"/>
        <c:lblAlgn val="ctr"/>
        <c:lblOffset val="100"/>
        <c:noMultiLvlLbl val="0"/>
      </c:catAx>
      <c:valAx>
        <c:axId val="810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03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8" zoomScaleSheetLayoutView="100" workbookViewId="0">
      <selection activeCell="D39" sqref="D3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6" t="s">
        <v>474</v>
      </c>
      <c r="B18" s="346"/>
      <c r="C18" s="346"/>
      <c r="D18" s="347" t="s">
        <v>546</v>
      </c>
      <c r="E18" s="347"/>
      <c r="F18" s="347"/>
      <c r="G18" s="347"/>
      <c r="H18" s="347"/>
      <c r="I18" s="347"/>
      <c r="J18" s="347"/>
      <c r="K18" s="347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8" t="s">
        <v>277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JEDAIDA</v>
      </c>
    </row>
    <row r="24" spans="1:11" ht="33" customHeight="1" x14ac:dyDescent="0.25">
      <c r="A24" s="277" t="s">
        <v>280</v>
      </c>
      <c r="B24" s="341">
        <f>AVERAGE('A1 Exploitation'!D730,'A1 Technique'!D199)</f>
        <v>0.79361973135710984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>
        <f>AVERAGE('A2 Exploitation'!D730,'A2 Technique'!D199)</f>
        <v>0.86872146118721461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JEDAIDA</v>
      </c>
    </row>
    <row r="34" spans="1:10" ht="33" customHeight="1" x14ac:dyDescent="0.25">
      <c r="A34" s="277" t="s">
        <v>280</v>
      </c>
      <c r="B34" s="341">
        <f>'A1 Exploitation'!D730</f>
        <v>0.74606299212598426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>
        <f>'A2 Exploitation'!D730</f>
        <v>0.83333333333333337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 t="e">
        <f>'A3 Exploitation'!D730</f>
        <v>#DIV/0!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5" t="s">
        <v>287</v>
      </c>
      <c r="C42" s="345"/>
      <c r="D42" s="31"/>
      <c r="E42" s="31"/>
      <c r="F42" s="31"/>
      <c r="G42" s="31"/>
      <c r="H42" s="31"/>
      <c r="I42" s="31"/>
      <c r="J42" t="str">
        <f>D18</f>
        <v>JEDAIDA</v>
      </c>
    </row>
    <row r="43" spans="1:10" ht="33" customHeight="1" x14ac:dyDescent="0.25">
      <c r="A43" s="277" t="s">
        <v>280</v>
      </c>
      <c r="B43" s="341">
        <f>AVERAGE('A1 Exploitation'!D728, 'A1 Technique'!D197)</f>
        <v>0.643625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>
        <f>AVERAGE('A2 Exploitation'!D728, 'A2 Technique'!D197)</f>
        <v>0.67685185185185182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 t="e">
        <f>AVERAGE('A3 Exploitation'!D728, 'A3 Technique'!D197)</f>
        <v>#DIV/0!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JEDAIDA</v>
      </c>
    </row>
    <row r="52" spans="1:10" ht="33" customHeight="1" x14ac:dyDescent="0.25">
      <c r="A52" s="277" t="s">
        <v>280</v>
      </c>
      <c r="B52" s="344">
        <f>'A1 Exploitation'!D48</f>
        <v>0.76470588235294112</v>
      </c>
      <c r="C52" s="344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4">
        <f>'A2 Exploitation'!D48</f>
        <v>0.44736842105263158</v>
      </c>
      <c r="C53" s="344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4" t="e">
        <f>'A3 Exploitation'!D48</f>
        <v>#DIV/0!</v>
      </c>
      <c r="C54" s="344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4" t="e">
        <f>'A4 Exploitation'!D48</f>
        <v>#DIV/0!</v>
      </c>
      <c r="C55" s="344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4"/>
      <c r="C56" s="344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4"/>
      <c r="C57" s="344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JEDAIDA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JEDAIDA</v>
      </c>
    </row>
    <row r="70" spans="1:10" ht="33" customHeight="1" x14ac:dyDescent="0.25">
      <c r="A70" s="277" t="s">
        <v>280</v>
      </c>
      <c r="B70" s="341" t="e">
        <f>'A1 Exploitation'!D187</f>
        <v>#DIV/0!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>
        <f>'A2 Exploitation'!D187</f>
        <v>1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JEDAIDA</v>
      </c>
    </row>
    <row r="79" spans="1:10" ht="33" customHeight="1" x14ac:dyDescent="0.25">
      <c r="A79" s="277" t="s">
        <v>280</v>
      </c>
      <c r="B79" s="341">
        <f>'A1 Exploitation'!D249</f>
        <v>0.76470588235294112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 t="e">
        <f>'A2 Exploitation'!D249</f>
        <v>#DIV/0!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JEDAIDA</v>
      </c>
    </row>
    <row r="88" spans="1:10" ht="33" customHeight="1" x14ac:dyDescent="0.25">
      <c r="A88" s="277" t="s">
        <v>280</v>
      </c>
      <c r="B88" s="341">
        <f>'A1 Exploitation'!D304</f>
        <v>0.4375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>
        <f>'A2 Exploitation'!D304</f>
        <v>0.86111111111111116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 t="e">
        <f>'A3 Exploitation'!D304</f>
        <v>#DIV/0!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JEDAIDA</v>
      </c>
    </row>
    <row r="97" spans="1:10" ht="33" customHeight="1" x14ac:dyDescent="0.25">
      <c r="A97" s="277" t="s">
        <v>280</v>
      </c>
      <c r="B97" s="341">
        <f>'A1 Exploitation'!D371</f>
        <v>0.5957446808510638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>
        <f>'A2 Exploitation'!D371</f>
        <v>0.72222222222222221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JEDAIDA</v>
      </c>
    </row>
    <row r="106" spans="1:10" ht="33" customHeight="1" x14ac:dyDescent="0.25">
      <c r="A106" s="277" t="s">
        <v>280</v>
      </c>
      <c r="B106" s="341">
        <f>'A1 Exploitation'!D429</f>
        <v>0.2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JEDAIDA</v>
      </c>
    </row>
    <row r="115" spans="1:10" ht="33" customHeight="1" x14ac:dyDescent="0.25">
      <c r="A115" s="277" t="s">
        <v>280</v>
      </c>
      <c r="B115" s="341">
        <f>'A1 Exploitation'!D476</f>
        <v>0.91379310344827591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>
        <f>'A2 Exploitation'!D476</f>
        <v>0.9821428571428571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 t="e">
        <f>'A3 Exploitation'!D476</f>
        <v>#DIV/0!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JEDAIDA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JEDAIDA</v>
      </c>
    </row>
    <row r="133" spans="1:10" ht="33" customHeight="1" x14ac:dyDescent="0.25">
      <c r="A133" s="277" t="s">
        <v>280</v>
      </c>
      <c r="B133" s="341">
        <f>'A1 Exploitation'!D570</f>
        <v>0.90625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>
        <f>'A2 Exploitation'!D570</f>
        <v>0.97619047619047616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JEDAIDA</v>
      </c>
    </row>
    <row r="142" spans="1:10" ht="33" customHeight="1" x14ac:dyDescent="0.25">
      <c r="A142" s="277" t="s">
        <v>280</v>
      </c>
      <c r="B142" s="341">
        <f>'A1 Exploitation'!D610</f>
        <v>0.88095238095238093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>
        <f>'A2 Exploitation'!D610</f>
        <v>0.97499999999999998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JEDAIDA</v>
      </c>
    </row>
    <row r="151" spans="1:10" ht="33" customHeight="1" x14ac:dyDescent="0.25">
      <c r="A151" s="277" t="s">
        <v>280</v>
      </c>
      <c r="B151" s="341">
        <f>'A1 Exploitation'!D673</f>
        <v>0.97368421052631582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>
        <f>'A2 Exploitation'!D673</f>
        <v>0.78947368421052633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 t="e">
        <f>'A3 Exploitation'!D673</f>
        <v>#DIV/0!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3"/>
      <c r="C159" s="343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JEDAIDA</v>
      </c>
    </row>
    <row r="161" spans="1:10" ht="33" customHeight="1" x14ac:dyDescent="0.25">
      <c r="A161" s="277" t="s">
        <v>280</v>
      </c>
      <c r="B161" s="341">
        <f>'A1 Exploitation'!D702</f>
        <v>0.8125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>
        <f>'A2 Exploitation'!D702</f>
        <v>0.875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JEDAIDA</v>
      </c>
    </row>
    <row r="170" spans="1:10" ht="33" customHeight="1" x14ac:dyDescent="0.25">
      <c r="A170" s="277" t="s">
        <v>280</v>
      </c>
      <c r="B170" s="341">
        <f>'A1 Exploitation'!D726</f>
        <v>0.9375</v>
      </c>
      <c r="C170" s="341"/>
    </row>
    <row r="171" spans="1:10" ht="33" customHeight="1" x14ac:dyDescent="0.25">
      <c r="A171" s="276" t="s">
        <v>281</v>
      </c>
      <c r="B171" s="341">
        <f>'A2 Exploitation'!D726</f>
        <v>1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JEDAIDA</v>
      </c>
    </row>
    <row r="179" spans="1:10" ht="33" customHeight="1" x14ac:dyDescent="0.25">
      <c r="A179" s="277" t="s">
        <v>280</v>
      </c>
      <c r="B179" s="341">
        <f>'A1 Technique'!D199</f>
        <v>0.8411764705882353</v>
      </c>
      <c r="C179" s="341"/>
    </row>
    <row r="180" spans="1:10" ht="33" customHeight="1" x14ac:dyDescent="0.25">
      <c r="A180" s="276" t="s">
        <v>281</v>
      </c>
      <c r="B180" s="341">
        <f>'A2 Technique'!D199</f>
        <v>0.90410958904109584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8" zoomScale="50" zoomScaleNormal="100" zoomScaleSheetLayoutView="5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JEDAIDA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 t="s">
        <v>543</v>
      </c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 t="s">
        <v>544</v>
      </c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>
        <v>43570</v>
      </c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>
        <f>D730</f>
        <v>0.74606299212598426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51.5" customHeight="1" x14ac:dyDescent="0.4">
      <c r="A32" s="88" t="s">
        <v>130</v>
      </c>
      <c r="B32" s="89">
        <v>0</v>
      </c>
      <c r="C32" s="89"/>
      <c r="D32" s="96" t="s">
        <v>547</v>
      </c>
      <c r="E32" s="117" t="s">
        <v>477</v>
      </c>
      <c r="F32" s="90" t="s">
        <v>297</v>
      </c>
      <c r="G32" s="83"/>
    </row>
    <row r="33" spans="1:7" ht="63" x14ac:dyDescent="0.4">
      <c r="A33" s="88" t="s">
        <v>47</v>
      </c>
      <c r="B33" s="89">
        <v>0</v>
      </c>
      <c r="C33" s="89"/>
      <c r="D33" s="96" t="s">
        <v>475</v>
      </c>
      <c r="E33" s="90" t="s">
        <v>476</v>
      </c>
      <c r="F33" s="90" t="s">
        <v>297</v>
      </c>
      <c r="G33" s="83"/>
    </row>
    <row r="34" spans="1:7" ht="105" x14ac:dyDescent="0.4">
      <c r="A34" s="97" t="s">
        <v>432</v>
      </c>
      <c r="B34" s="89">
        <v>1</v>
      </c>
      <c r="C34" s="98" t="str">
        <f>IF(B34=0, -5, "0")</f>
        <v>0</v>
      </c>
      <c r="D34" s="96" t="s">
        <v>478</v>
      </c>
      <c r="E34" s="90" t="s">
        <v>479</v>
      </c>
      <c r="F34" s="90" t="s">
        <v>298</v>
      </c>
      <c r="G34" s="83"/>
    </row>
    <row r="35" spans="1:7" ht="147" x14ac:dyDescent="0.4">
      <c r="A35" s="97" t="s">
        <v>400</v>
      </c>
      <c r="B35" s="89">
        <v>1</v>
      </c>
      <c r="C35" s="98" t="str">
        <f>IF(B35=0, -5, "0")</f>
        <v>0</v>
      </c>
      <c r="D35" s="90" t="s">
        <v>480</v>
      </c>
      <c r="E35" s="90" t="s">
        <v>481</v>
      </c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70.5" customHeight="1" x14ac:dyDescent="0.4">
      <c r="A41" s="88" t="s">
        <v>312</v>
      </c>
      <c r="B41" s="89">
        <v>1</v>
      </c>
      <c r="C41" s="89"/>
      <c r="D41" s="117" t="s">
        <v>482</v>
      </c>
      <c r="E41" s="117" t="s">
        <v>483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0.66700000000000004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0.69230769230769229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0.76470588235294112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42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90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63" x14ac:dyDescent="0.4">
      <c r="A207" s="88" t="s">
        <v>210</v>
      </c>
      <c r="B207" s="89">
        <v>2</v>
      </c>
      <c r="C207" s="89"/>
      <c r="D207" s="117" t="s">
        <v>484</v>
      </c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59.2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42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66" customHeight="1" x14ac:dyDescent="0.4">
      <c r="A215" s="88" t="s">
        <v>142</v>
      </c>
      <c r="B215" s="89">
        <v>0</v>
      </c>
      <c r="C215" s="89"/>
      <c r="D215" s="90" t="s">
        <v>486</v>
      </c>
      <c r="E215" s="117" t="s">
        <v>487</v>
      </c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108" customHeight="1" x14ac:dyDescent="0.4">
      <c r="A220" s="193" t="s">
        <v>353</v>
      </c>
      <c r="B220" s="89">
        <v>0</v>
      </c>
      <c r="C220" s="98">
        <f>IF(B220=0, -2, "0")</f>
        <v>-2</v>
      </c>
      <c r="D220" s="90" t="s">
        <v>534</v>
      </c>
      <c r="E220" s="337" t="s">
        <v>491</v>
      </c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>
        <v>2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>
        <v>2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20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0.7142857142857143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6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1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26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0.76470588235294112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42" x14ac:dyDescent="0.4">
      <c r="A257" s="106" t="s">
        <v>103</v>
      </c>
      <c r="B257" s="89">
        <v>2</v>
      </c>
      <c r="C257" s="89"/>
      <c r="D257" s="90" t="s">
        <v>488</v>
      </c>
      <c r="E257" s="90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0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147.75" x14ac:dyDescent="0.45">
      <c r="A274" s="110" t="s">
        <v>391</v>
      </c>
      <c r="B274" s="89">
        <v>0</v>
      </c>
      <c r="C274" s="99">
        <f>IF(B274=0, -10, "0")</f>
        <v>-10</v>
      </c>
      <c r="D274" s="124" t="s">
        <v>535</v>
      </c>
      <c r="E274" s="90" t="s">
        <v>536</v>
      </c>
      <c r="F274" s="90" t="s">
        <v>297</v>
      </c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84" x14ac:dyDescent="0.4">
      <c r="A276" s="194" t="s">
        <v>440</v>
      </c>
      <c r="B276" s="89">
        <v>0</v>
      </c>
      <c r="C276" s="99">
        <f>IF(B276=0, -10, "0")</f>
        <v>-10</v>
      </c>
      <c r="D276" s="131" t="s">
        <v>499</v>
      </c>
      <c r="E276" s="90" t="s">
        <v>485</v>
      </c>
      <c r="F276" s="90" t="s">
        <v>297</v>
      </c>
      <c r="G276" s="83"/>
    </row>
    <row r="277" spans="1:7" ht="294" x14ac:dyDescent="0.4">
      <c r="A277" s="264" t="s">
        <v>394</v>
      </c>
      <c r="B277" s="89">
        <v>0</v>
      </c>
      <c r="C277" s="98">
        <f>IF(B277=0, -2, "0")</f>
        <v>-2</v>
      </c>
      <c r="D277" s="131" t="s">
        <v>537</v>
      </c>
      <c r="E277" s="90" t="s">
        <v>490</v>
      </c>
      <c r="F277" s="90" t="s">
        <v>297</v>
      </c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120" customHeight="1" x14ac:dyDescent="0.4">
      <c r="A283" s="193" t="s">
        <v>353</v>
      </c>
      <c r="B283" s="89">
        <v>0</v>
      </c>
      <c r="C283" s="98">
        <f>IF(B283=0, -2, "0")</f>
        <v>-2</v>
      </c>
      <c r="D283" s="90" t="s">
        <v>534</v>
      </c>
      <c r="E283" s="139" t="s">
        <v>491</v>
      </c>
      <c r="F283" s="90" t="s">
        <v>298</v>
      </c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105.75" customHeight="1" x14ac:dyDescent="0.4">
      <c r="A289" s="123" t="s">
        <v>315</v>
      </c>
      <c r="B289" s="89">
        <v>1</v>
      </c>
      <c r="C289" s="99" t="str">
        <f>IF(B289=0, -10, "0")</f>
        <v>0</v>
      </c>
      <c r="D289" s="90" t="s">
        <v>538</v>
      </c>
      <c r="E289" s="90" t="s">
        <v>492</v>
      </c>
      <c r="F289" s="90" t="s">
        <v>297</v>
      </c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 t="s">
        <v>497</v>
      </c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192" customHeight="1" x14ac:dyDescent="0.4">
      <c r="A296" s="106" t="s">
        <v>317</v>
      </c>
      <c r="B296" s="89">
        <v>1</v>
      </c>
      <c r="C296" s="99"/>
      <c r="D296" s="90" t="s">
        <v>493</v>
      </c>
      <c r="E296" s="90" t="s">
        <v>494</v>
      </c>
      <c r="F296" s="90" t="s">
        <v>297</v>
      </c>
      <c r="G296" s="83"/>
    </row>
    <row r="297" spans="1:7" ht="87" customHeight="1" x14ac:dyDescent="0.4">
      <c r="A297" s="128" t="s">
        <v>327</v>
      </c>
      <c r="B297" s="89">
        <v>0</v>
      </c>
      <c r="C297" s="99"/>
      <c r="D297" s="90" t="s">
        <v>496</v>
      </c>
      <c r="E297" s="90" t="s">
        <v>495</v>
      </c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1</v>
      </c>
      <c r="C299" s="89"/>
      <c r="D299" s="271">
        <v>0.75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19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0.296875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35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0.4375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168" x14ac:dyDescent="0.45">
      <c r="A326" s="145" t="s">
        <v>315</v>
      </c>
      <c r="B326" s="89">
        <v>0</v>
      </c>
      <c r="C326" s="99">
        <f>IF(B326=0, -10, "0")</f>
        <v>-10</v>
      </c>
      <c r="D326" s="130" t="s">
        <v>548</v>
      </c>
      <c r="E326" s="90" t="s">
        <v>498</v>
      </c>
      <c r="F326" s="90" t="s">
        <v>298</v>
      </c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84" x14ac:dyDescent="0.4">
      <c r="A328" s="194" t="s">
        <v>440</v>
      </c>
      <c r="B328" s="89">
        <v>0</v>
      </c>
      <c r="C328" s="99">
        <f>IF(B328=0, -10, IF(B328=1, -5, "0"))</f>
        <v>-10</v>
      </c>
      <c r="D328" s="131" t="s">
        <v>499</v>
      </c>
      <c r="E328" s="90" t="s">
        <v>485</v>
      </c>
      <c r="F328" s="90" t="s">
        <v>297</v>
      </c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>
        <v>2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>
        <v>2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153" customHeight="1" x14ac:dyDescent="0.4">
      <c r="A337" s="115" t="s">
        <v>58</v>
      </c>
      <c r="B337" s="89">
        <v>1</v>
      </c>
      <c r="C337" s="99" t="str">
        <f>IF(B337=0, -5, "0")</f>
        <v>0</v>
      </c>
      <c r="D337" s="147" t="s">
        <v>549</v>
      </c>
      <c r="E337" s="90" t="s">
        <v>500</v>
      </c>
      <c r="F337" s="90" t="s">
        <v>298</v>
      </c>
      <c r="G337" s="83"/>
    </row>
    <row r="338" spans="1:7" ht="120" customHeight="1" x14ac:dyDescent="0.4">
      <c r="A338" s="193" t="s">
        <v>353</v>
      </c>
      <c r="B338" s="89">
        <v>0</v>
      </c>
      <c r="C338" s="98">
        <f>IF(B338=0, -2, "0")</f>
        <v>-2</v>
      </c>
      <c r="D338" s="90" t="s">
        <v>534</v>
      </c>
      <c r="E338" s="139" t="s">
        <v>491</v>
      </c>
      <c r="F338" s="90" t="s">
        <v>297</v>
      </c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11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0.2391304347826087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42" x14ac:dyDescent="0.4">
      <c r="A361" s="92" t="s">
        <v>375</v>
      </c>
      <c r="B361" s="89" t="s">
        <v>30</v>
      </c>
      <c r="C361" s="89"/>
      <c r="D361" s="142" t="s">
        <v>497</v>
      </c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85.5" customHeight="1" x14ac:dyDescent="0.4">
      <c r="A364" s="128" t="s">
        <v>327</v>
      </c>
      <c r="B364" s="89">
        <v>0</v>
      </c>
      <c r="C364" s="113"/>
      <c r="D364" s="90" t="s">
        <v>496</v>
      </c>
      <c r="E364" s="117" t="s">
        <v>495</v>
      </c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1</v>
      </c>
      <c r="C366" s="113"/>
      <c r="D366" s="271">
        <v>0.71399999999999997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56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0.5957446808510638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84" x14ac:dyDescent="0.4">
      <c r="A402" s="158" t="s">
        <v>315</v>
      </c>
      <c r="B402" s="89">
        <v>1</v>
      </c>
      <c r="C402" s="99" t="str">
        <f>IF(B402=0, -10, "0")</f>
        <v>0</v>
      </c>
      <c r="D402" s="130" t="s">
        <v>504</v>
      </c>
      <c r="E402" s="90" t="s">
        <v>501</v>
      </c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63" x14ac:dyDescent="0.4">
      <c r="A404" s="88" t="s">
        <v>142</v>
      </c>
      <c r="B404" s="89">
        <v>0</v>
      </c>
      <c r="C404" s="89"/>
      <c r="D404" s="130" t="s">
        <v>502</v>
      </c>
      <c r="E404" s="90" t="s">
        <v>503</v>
      </c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42" x14ac:dyDescent="0.4">
      <c r="A419" s="92" t="s">
        <v>375</v>
      </c>
      <c r="B419" s="89" t="s">
        <v>30</v>
      </c>
      <c r="C419" s="89"/>
      <c r="D419" s="142" t="s">
        <v>497</v>
      </c>
      <c r="E419" s="91"/>
      <c r="F419" s="90"/>
      <c r="G419" s="83"/>
    </row>
    <row r="420" spans="1:7" ht="63" x14ac:dyDescent="0.4">
      <c r="A420" s="128" t="s">
        <v>376</v>
      </c>
      <c r="B420" s="89">
        <v>0</v>
      </c>
      <c r="C420" s="89"/>
      <c r="D420" s="130" t="s">
        <v>505</v>
      </c>
      <c r="E420" s="90" t="s">
        <v>506</v>
      </c>
      <c r="F420" s="90"/>
      <c r="G420" s="83"/>
    </row>
    <row r="421" spans="1:7" ht="147" x14ac:dyDescent="0.4">
      <c r="A421" s="219" t="s">
        <v>415</v>
      </c>
      <c r="B421" s="89">
        <v>1</v>
      </c>
      <c r="C421" s="89"/>
      <c r="D421" s="130" t="s">
        <v>550</v>
      </c>
      <c r="E421" s="90" t="s">
        <v>507</v>
      </c>
      <c r="F421" s="90"/>
      <c r="G421" s="83"/>
    </row>
    <row r="422" spans="1:7" ht="105" customHeight="1" x14ac:dyDescent="0.4">
      <c r="A422" s="128" t="s">
        <v>317</v>
      </c>
      <c r="B422" s="89">
        <v>0</v>
      </c>
      <c r="C422" s="89"/>
      <c r="D422" s="130" t="s">
        <v>508</v>
      </c>
      <c r="E422" s="90" t="s">
        <v>509</v>
      </c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2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0.2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2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0.2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0</v>
      </c>
      <c r="C468" s="89"/>
      <c r="D468" s="90" t="s">
        <v>510</v>
      </c>
      <c r="E468" s="90" t="s">
        <v>503</v>
      </c>
      <c r="F468" s="90" t="s">
        <v>297</v>
      </c>
      <c r="G468" s="83"/>
    </row>
    <row r="469" spans="1:7" ht="105" x14ac:dyDescent="0.4">
      <c r="A469" s="128" t="s">
        <v>327</v>
      </c>
      <c r="B469" s="89">
        <v>0</v>
      </c>
      <c r="C469" s="89"/>
      <c r="D469" s="90" t="s">
        <v>496</v>
      </c>
      <c r="E469" s="117" t="s">
        <v>495</v>
      </c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0.88095238095238093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0.91379310344827591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43570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43570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88.5" customHeight="1" x14ac:dyDescent="0.4">
      <c r="A547" s="88" t="s">
        <v>204</v>
      </c>
      <c r="B547" s="89">
        <v>1</v>
      </c>
      <c r="C547" s="89"/>
      <c r="D547" s="178" t="s">
        <v>542</v>
      </c>
      <c r="E547" s="213" t="s">
        <v>511</v>
      </c>
      <c r="F547" s="90" t="s">
        <v>298</v>
      </c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42" x14ac:dyDescent="0.4">
      <c r="A560" s="92" t="s">
        <v>375</v>
      </c>
      <c r="B560" s="89" t="s">
        <v>30</v>
      </c>
      <c r="C560" s="113"/>
      <c r="D560" s="142" t="s">
        <v>497</v>
      </c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105" x14ac:dyDescent="0.4">
      <c r="A563" s="128" t="s">
        <v>327</v>
      </c>
      <c r="B563" s="89">
        <v>0</v>
      </c>
      <c r="C563" s="99"/>
      <c r="D563" s="90" t="s">
        <v>496</v>
      </c>
      <c r="E563" s="117" t="s">
        <v>495</v>
      </c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29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>
        <f>D566/(COUNT(B558:C565,B546:C555)*2)</f>
        <v>0.90625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29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0.90625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43570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512</v>
      </c>
      <c r="E579" s="90" t="s">
        <v>489</v>
      </c>
      <c r="F579" s="90" t="s">
        <v>298</v>
      </c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15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>
        <f>D588/(COUNT(B579:C587)*2)</f>
        <v>0.9375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513</v>
      </c>
      <c r="E592" s="90" t="s">
        <v>489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105" x14ac:dyDescent="0.4">
      <c r="A603" s="128" t="s">
        <v>327</v>
      </c>
      <c r="B603" s="89">
        <v>0</v>
      </c>
      <c r="C603" s="89"/>
      <c r="D603" s="90" t="s">
        <v>496</v>
      </c>
      <c r="E603" s="117" t="s">
        <v>495</v>
      </c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0.66700000000000004</v>
      </c>
      <c r="E605" s="91"/>
      <c r="F605" s="90"/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22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>
        <f>D606/(COUNT(B592:C597,B599:C605)*2)</f>
        <v>0.84615384615384615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>
        <f>D609/(COUNT(B579:C587,B592:C605)*2)</f>
        <v>0.88095238095238093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43570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 t="s">
        <v>297</v>
      </c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18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>
        <f>D627/(COUNT(B618:C626)*2)</f>
        <v>1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105" x14ac:dyDescent="0.4">
      <c r="A666" s="128" t="s">
        <v>327</v>
      </c>
      <c r="B666" s="89">
        <v>0</v>
      </c>
      <c r="C666" s="99"/>
      <c r="D666" s="90" t="s">
        <v>496</v>
      </c>
      <c r="E666" s="117" t="s">
        <v>495</v>
      </c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0.9285714285714286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0.97368421052631582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43570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117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551</v>
      </c>
      <c r="E683" s="90" t="s">
        <v>514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42" x14ac:dyDescent="0.4">
      <c r="A687" s="92" t="s">
        <v>294</v>
      </c>
      <c r="B687" s="89" t="s">
        <v>30</v>
      </c>
      <c r="C687" s="91"/>
      <c r="D687" s="176" t="s">
        <v>539</v>
      </c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42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70.5" customHeight="1" x14ac:dyDescent="0.4">
      <c r="A697" s="177" t="s">
        <v>318</v>
      </c>
      <c r="B697" s="89">
        <v>0</v>
      </c>
      <c r="C697" s="99"/>
      <c r="D697" s="88" t="s">
        <v>515</v>
      </c>
      <c r="E697" s="117" t="s">
        <v>516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0.8125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43570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67.5" customHeight="1" x14ac:dyDescent="0.4">
      <c r="A710" s="109" t="s">
        <v>220</v>
      </c>
      <c r="B710" s="185">
        <v>1</v>
      </c>
      <c r="C710" s="185"/>
      <c r="D710" s="179" t="s">
        <v>517</v>
      </c>
      <c r="E710" s="135" t="s">
        <v>540</v>
      </c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0.66225000000000001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379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0.74606299212598426</v>
      </c>
      <c r="E730" s="3"/>
      <c r="F730" s="3"/>
    </row>
  </sheetData>
  <sheetProtection algorithmName="SHA-512" hashValue="iB1WC+7R2xVNQpbzR0zb9n4fyMYpW7AYW3OE1sXRZppLoyhCgQXoOVLCL9OiGSXU7KUaxXWUwqi23kuW1UNjLQ==" saltValue="jlhH861Za5uHNw5CtTuq2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99:B605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682:B70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0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JEDAIDA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M Mohamed Karim Akkari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43570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>
        <f>D199</f>
        <v>0.8411764705882353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552</v>
      </c>
      <c r="E17" s="43" t="s">
        <v>541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9</v>
      </c>
    </row>
    <row r="23" spans="1:7" x14ac:dyDescent="0.3">
      <c r="A23" s="442" t="s">
        <v>251</v>
      </c>
      <c r="B23" s="443"/>
      <c r="C23" s="444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518</v>
      </c>
      <c r="E32" s="42" t="s">
        <v>519</v>
      </c>
      <c r="F32" s="42" t="s">
        <v>297</v>
      </c>
    </row>
    <row r="33" spans="1:6" x14ac:dyDescent="0.3">
      <c r="A33" s="442" t="s">
        <v>34</v>
      </c>
      <c r="B33" s="443"/>
      <c r="C33" s="444"/>
      <c r="D33" s="331">
        <f>SUM(B26:C32)</f>
        <v>13</v>
      </c>
    </row>
    <row r="34" spans="1:6" x14ac:dyDescent="0.3">
      <c r="A34" s="442" t="s">
        <v>251</v>
      </c>
      <c r="B34" s="443"/>
      <c r="C34" s="444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50.25" x14ac:dyDescent="0.35">
      <c r="A37" s="14" t="s">
        <v>84</v>
      </c>
      <c r="B37" s="42">
        <v>1</v>
      </c>
      <c r="C37" s="4" t="str">
        <f>IF(B37=0, -5, "0")</f>
        <v>0</v>
      </c>
      <c r="D37" s="43" t="s">
        <v>520</v>
      </c>
      <c r="E37" s="43" t="s">
        <v>521</v>
      </c>
      <c r="F37" s="42"/>
    </row>
    <row r="38" spans="1:6" x14ac:dyDescent="0.3">
      <c r="A38" s="4" t="s">
        <v>194</v>
      </c>
      <c r="B38" s="42">
        <v>2</v>
      </c>
      <c r="C38" s="42"/>
      <c r="D38" s="43"/>
      <c r="E38" s="43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9</v>
      </c>
    </row>
    <row r="43" spans="1:6" x14ac:dyDescent="0.3">
      <c r="A43" s="442" t="s">
        <v>251</v>
      </c>
      <c r="B43" s="443"/>
      <c r="C43" s="444"/>
      <c r="D43" s="332">
        <f>D42/(COUNT(B37:C41)*2)</f>
        <v>0.9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12</v>
      </c>
    </row>
    <row r="53" spans="1:6" x14ac:dyDescent="0.3">
      <c r="A53" s="442" t="s">
        <v>251</v>
      </c>
      <c r="B53" s="443"/>
      <c r="C53" s="444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522</v>
      </c>
      <c r="E58" s="43" t="s">
        <v>523</v>
      </c>
      <c r="F58" s="42" t="s">
        <v>297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66" x14ac:dyDescent="0.3">
      <c r="A62" s="4" t="s">
        <v>249</v>
      </c>
      <c r="B62" s="42">
        <v>1</v>
      </c>
      <c r="C62" s="42"/>
      <c r="D62" s="43" t="s">
        <v>524</v>
      </c>
      <c r="E62" s="42" t="s">
        <v>519</v>
      </c>
      <c r="F62" s="42" t="s">
        <v>298</v>
      </c>
    </row>
    <row r="63" spans="1:6" x14ac:dyDescent="0.3">
      <c r="A63" s="442" t="s">
        <v>34</v>
      </c>
      <c r="B63" s="443"/>
      <c r="C63" s="444"/>
      <c r="D63" s="331">
        <f>SUM(B56:C62)</f>
        <v>12</v>
      </c>
    </row>
    <row r="64" spans="1:6" x14ac:dyDescent="0.3">
      <c r="A64" s="442" t="s">
        <v>251</v>
      </c>
      <c r="B64" s="443"/>
      <c r="C64" s="444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2</v>
      </c>
    </row>
    <row r="85" spans="1:6" x14ac:dyDescent="0.3">
      <c r="A85" s="442" t="s">
        <v>251</v>
      </c>
      <c r="B85" s="443"/>
      <c r="C85" s="444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>
        <v>2</v>
      </c>
      <c r="C88" s="49"/>
      <c r="D88" s="43" t="s">
        <v>525</v>
      </c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>
        <v>2</v>
      </c>
      <c r="C91" s="49"/>
      <c r="D91" s="53"/>
      <c r="E91" s="42"/>
      <c r="F91" s="42"/>
    </row>
    <row r="92" spans="1:6" ht="19.5" x14ac:dyDescent="0.4">
      <c r="A92" s="4" t="s">
        <v>207</v>
      </c>
      <c r="B92" s="56">
        <v>2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>
        <v>2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>
        <v>2</v>
      </c>
      <c r="C95" s="42"/>
      <c r="D95" s="43"/>
      <c r="E95" s="42"/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>
        <v>2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20</v>
      </c>
    </row>
    <row r="103" spans="1:6" x14ac:dyDescent="0.3">
      <c r="A103" s="442" t="s">
        <v>251</v>
      </c>
      <c r="B103" s="443"/>
      <c r="C103" s="444"/>
      <c r="D103" s="332">
        <f>D102/(COUNT(B88:C101)*2)</f>
        <v>1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>
        <v>2</v>
      </c>
      <c r="C107" s="49"/>
      <c r="D107" s="43"/>
      <c r="E107" s="42"/>
      <c r="F107" s="42" t="s">
        <v>297</v>
      </c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16</v>
      </c>
    </row>
    <row r="119" spans="1:6" x14ac:dyDescent="0.3">
      <c r="A119" s="442" t="s">
        <v>251</v>
      </c>
      <c r="B119" s="443"/>
      <c r="C119" s="444"/>
      <c r="D119" s="332">
        <f>D118/(COUNT(B107:C117)*2)</f>
        <v>1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ht="33" x14ac:dyDescent="0.3">
      <c r="A129" s="4" t="s">
        <v>139</v>
      </c>
      <c r="B129" s="57">
        <v>1</v>
      </c>
      <c r="C129" s="64"/>
      <c r="D129" s="43" t="s">
        <v>545</v>
      </c>
      <c r="E129" s="43" t="s">
        <v>519</v>
      </c>
      <c r="F129" s="42" t="s">
        <v>297</v>
      </c>
    </row>
    <row r="130" spans="1:6" ht="50.25" x14ac:dyDescent="0.35">
      <c r="A130" s="15" t="s">
        <v>164</v>
      </c>
      <c r="B130" s="57">
        <v>1</v>
      </c>
      <c r="C130" s="4" t="str">
        <f>IF(B130=0, -5, "0")</f>
        <v>0</v>
      </c>
      <c r="D130" s="43" t="s">
        <v>526</v>
      </c>
      <c r="E130" s="43" t="s">
        <v>528</v>
      </c>
      <c r="F130" s="42" t="s">
        <v>298</v>
      </c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99.75" x14ac:dyDescent="0.35">
      <c r="A132" s="17" t="s">
        <v>272</v>
      </c>
      <c r="B132" s="57">
        <v>0</v>
      </c>
      <c r="C132" s="4">
        <f>IF(B132=0, -5, "0")</f>
        <v>-5</v>
      </c>
      <c r="D132" s="43" t="s">
        <v>527</v>
      </c>
      <c r="E132" s="43" t="s">
        <v>529</v>
      </c>
      <c r="F132" s="42" t="s">
        <v>298</v>
      </c>
    </row>
    <row r="133" spans="1:6" x14ac:dyDescent="0.3">
      <c r="A133" s="442" t="s">
        <v>34</v>
      </c>
      <c r="B133" s="443"/>
      <c r="C133" s="444"/>
      <c r="D133" s="331">
        <f>SUM(B122:C132)</f>
        <v>13</v>
      </c>
    </row>
    <row r="134" spans="1:6" x14ac:dyDescent="0.3">
      <c r="A134" s="442" t="s">
        <v>251</v>
      </c>
      <c r="B134" s="443"/>
      <c r="C134" s="444"/>
      <c r="D134" s="333">
        <f>D133/(COUNT(B122:C132)*2)</f>
        <v>0.54166666666666663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5.25" customHeight="1" x14ac:dyDescent="0.35">
      <c r="A155" s="14" t="s">
        <v>262</v>
      </c>
      <c r="B155" s="42">
        <v>0</v>
      </c>
      <c r="C155" s="4">
        <f>IF(B155=0, -5, "0")</f>
        <v>-5</v>
      </c>
      <c r="D155" s="43" t="s">
        <v>530</v>
      </c>
      <c r="E155" s="43" t="s">
        <v>531</v>
      </c>
      <c r="F155" s="42" t="s">
        <v>297</v>
      </c>
    </row>
    <row r="156" spans="1:6" ht="33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553</v>
      </c>
      <c r="E156" s="43" t="s">
        <v>532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66" x14ac:dyDescent="0.3">
      <c r="A159" s="29" t="s">
        <v>275</v>
      </c>
      <c r="B159" s="42">
        <v>1</v>
      </c>
      <c r="C159" s="42"/>
      <c r="D159" s="43" t="s">
        <v>533</v>
      </c>
      <c r="E159" s="42" t="s">
        <v>519</v>
      </c>
      <c r="F159" s="42" t="s">
        <v>297</v>
      </c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7</v>
      </c>
    </row>
    <row r="162" spans="1:6" x14ac:dyDescent="0.3">
      <c r="A162" s="442" t="s">
        <v>251</v>
      </c>
      <c r="B162" s="443"/>
      <c r="C162" s="444"/>
      <c r="D162" s="332">
        <f>D161/(COUNT(B153:C160)*2)</f>
        <v>0.3888888888888889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 t="s">
        <v>297</v>
      </c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8</v>
      </c>
    </row>
    <row r="170" spans="1:6" x14ac:dyDescent="0.3">
      <c r="A170" s="442" t="s">
        <v>251</v>
      </c>
      <c r="B170" s="443"/>
      <c r="C170" s="44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8</v>
      </c>
    </row>
    <row r="178" spans="1:7" x14ac:dyDescent="0.3">
      <c r="A178" s="442" t="s">
        <v>251</v>
      </c>
      <c r="B178" s="443"/>
      <c r="C178" s="44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 t="s">
        <v>297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10</v>
      </c>
    </row>
    <row r="187" spans="1:7" x14ac:dyDescent="0.3">
      <c r="A187" s="442" t="s">
        <v>251</v>
      </c>
      <c r="B187" s="443"/>
      <c r="C187" s="444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4</v>
      </c>
    </row>
    <row r="195" spans="1:6" x14ac:dyDescent="0.3">
      <c r="A195" s="442" t="s">
        <v>251</v>
      </c>
      <c r="B195" s="443"/>
      <c r="C195" s="44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143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0.8411764705882353</v>
      </c>
    </row>
  </sheetData>
  <sheetProtection algorithmName="SHA-512" hashValue="K6XNCxnjIpHP2m9K8LNIkjLK+qxZ3ZpG+ZvsL1EgFEMLzPC1tgbFJgTXBblzetOyyoccMh9sRMcu8T+0320y7A==" saltValue="wGNmHnp0X6KcBSAS7Wi0j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692" zoomScale="60" zoomScaleNormal="100" workbookViewId="0">
      <selection activeCell="D699" sqref="D6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JEDAIDA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 t="s">
        <v>543</v>
      </c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 t="s">
        <v>583</v>
      </c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>
        <v>43824</v>
      </c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>
        <f>D730</f>
        <v>0.83333333333333337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43824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42" x14ac:dyDescent="0.4">
      <c r="A30" s="88" t="s">
        <v>2</v>
      </c>
      <c r="B30" s="89">
        <v>0</v>
      </c>
      <c r="C30" s="89"/>
      <c r="D30" s="90" t="s">
        <v>557</v>
      </c>
      <c r="E30" s="91" t="s">
        <v>558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26" x14ac:dyDescent="0.4">
      <c r="A34" s="97" t="s">
        <v>432</v>
      </c>
      <c r="B34" s="89">
        <v>0</v>
      </c>
      <c r="C34" s="98">
        <f>IF(B34=0, -5, "0")</f>
        <v>-5</v>
      </c>
      <c r="D34" s="96" t="s">
        <v>554</v>
      </c>
      <c r="E34" s="90" t="s">
        <v>555</v>
      </c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582</v>
      </c>
      <c r="E35" s="90" t="s">
        <v>556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</v>
      </c>
      <c r="E43" s="103">
        <f>COUNTIF('A1 Exploitation'!F21:F42,"ok")</f>
        <v>3</v>
      </c>
      <c r="F43" s="272">
        <f>COUNTA('A1 Exploitation'!F21:F42)</f>
        <v>5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9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17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0.44736842105263158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43824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12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1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43824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43824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42" x14ac:dyDescent="0.4">
      <c r="A257" s="106" t="s">
        <v>103</v>
      </c>
      <c r="B257" s="89">
        <v>2</v>
      </c>
      <c r="C257" s="89"/>
      <c r="D257" s="90" t="s">
        <v>488</v>
      </c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">
        <v>559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111" customHeight="1" x14ac:dyDescent="0.4">
      <c r="A279" s="143" t="s">
        <v>371</v>
      </c>
      <c r="B279" s="89">
        <v>0</v>
      </c>
      <c r="C279" s="116">
        <f>IF(B279=0, -5, "0")</f>
        <v>-5</v>
      </c>
      <c r="D279" s="180" t="s">
        <v>560</v>
      </c>
      <c r="E279" s="90" t="s">
        <v>561</v>
      </c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43.5" customHeight="1" x14ac:dyDescent="0.4">
      <c r="A283" s="193" t="s">
        <v>353</v>
      </c>
      <c r="B283" s="89">
        <v>2</v>
      </c>
      <c r="C283" s="98" t="str">
        <f>IF(B283=0, -2, "0")</f>
        <v>0</v>
      </c>
      <c r="D283" s="42"/>
      <c r="E283" s="4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0.83333333333333337</v>
      </c>
      <c r="E299" s="103">
        <f>COUNTIF('A1 Exploitation'!F257:F298,"ok")</f>
        <v>5</v>
      </c>
      <c r="F299" s="90">
        <f>COUNTA('A1 Exploitation'!F257:F298)</f>
        <v>6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46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0.8214285714285714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62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0.86111111111111116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43824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84.75" x14ac:dyDescent="0.45">
      <c r="A326" s="145" t="s">
        <v>315</v>
      </c>
      <c r="B326" s="89">
        <v>0</v>
      </c>
      <c r="C326" s="99">
        <f>IF(B326=0, -10, "0")</f>
        <v>-10</v>
      </c>
      <c r="D326" s="130" t="s">
        <v>585</v>
      </c>
      <c r="E326" s="90" t="s">
        <v>586</v>
      </c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>
        <v>2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>
        <v>2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147" x14ac:dyDescent="0.4">
      <c r="A337" s="115" t="s">
        <v>58</v>
      </c>
      <c r="B337" s="89">
        <v>0</v>
      </c>
      <c r="C337" s="99">
        <f>IF(B337=0, -5, "0")</f>
        <v>-5</v>
      </c>
      <c r="D337" s="147" t="s">
        <v>584</v>
      </c>
      <c r="E337" s="90" t="s">
        <v>562</v>
      </c>
      <c r="F337" s="90"/>
      <c r="G337" s="83"/>
    </row>
    <row r="338" spans="1:7" ht="42" customHeight="1" x14ac:dyDescent="0.4">
      <c r="A338" s="193" t="s">
        <v>353</v>
      </c>
      <c r="B338" s="89">
        <v>2</v>
      </c>
      <c r="C338" s="98" t="str">
        <f>IF(B338=0, -2, "0")</f>
        <v>0</v>
      </c>
      <c r="D338" s="90"/>
      <c r="E338" s="90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21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0.47727272727272729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105" customHeight="1" x14ac:dyDescent="0.4">
      <c r="A353" s="88" t="s">
        <v>214</v>
      </c>
      <c r="B353" s="89">
        <v>1</v>
      </c>
      <c r="C353" s="89"/>
      <c r="D353" s="150" t="s">
        <v>587</v>
      </c>
      <c r="E353" s="90" t="s">
        <v>588</v>
      </c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1</v>
      </c>
      <c r="C366" s="113"/>
      <c r="D366" s="271">
        <f>IFERROR(E366/F366,"N.A")</f>
        <v>0.5</v>
      </c>
      <c r="E366" s="103">
        <f>COUNTIF('A1 Exploitation'!F312:F365,"ok")</f>
        <v>2</v>
      </c>
      <c r="F366" s="90">
        <f>COUNTA('A1 Exploitation'!F312:F365)</f>
        <v>4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28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0.93333333333333335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65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0.72222222222222221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43824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43824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563</v>
      </c>
      <c r="E453" s="90" t="s">
        <v>564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1</v>
      </c>
      <c r="F471" s="90">
        <f>COUNTA('A1 Exploitation'!F437:F470)</f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0.97499999999999998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0.9821428571428571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43824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43824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>
        <f>D542/(COUNT(B536:C541)*2)</f>
        <v>1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6.5" customHeight="1" x14ac:dyDescent="0.4">
      <c r="A547" s="88" t="s">
        <v>204</v>
      </c>
      <c r="B547" s="89">
        <v>1</v>
      </c>
      <c r="C547" s="89"/>
      <c r="D547" s="338" t="s">
        <v>565</v>
      </c>
      <c r="E547" s="338" t="s">
        <v>566</v>
      </c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0</v>
      </c>
      <c r="C565" s="89"/>
      <c r="D565" s="271">
        <f>IFERROR(E565/F565,"N.A")</f>
        <v>0</v>
      </c>
      <c r="E565" s="91">
        <f>COUNTIF('A1 Exploitation'!F536:F564,"ok")</f>
        <v>0</v>
      </c>
      <c r="F565" s="90">
        <f>COUNTA('A1 Exploitation'!F536:F564)</f>
        <v>1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29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>
        <f>D566/(COUNT(B558:C565,B546:C555)*2)</f>
        <v>0.96666666666666667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41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0.97619047619047616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43824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567</v>
      </c>
      <c r="E579" s="90" t="s">
        <v>489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17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48" customHeight="1" x14ac:dyDescent="0.4">
      <c r="A592" s="88" t="s">
        <v>87</v>
      </c>
      <c r="B592" s="89">
        <v>2</v>
      </c>
      <c r="C592" s="89"/>
      <c r="D592" s="117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0</v>
      </c>
      <c r="C605" s="89"/>
      <c r="D605" s="271">
        <f>IFERROR(E605/F605,"N.A")</f>
        <v>0</v>
      </c>
      <c r="E605" s="91">
        <f>COUNTIF('A1 Exploitation'!F579:F604,"ok")</f>
        <v>0</v>
      </c>
      <c r="F605" s="90">
        <f>COUNTA('A1 Exploitation'!F579:F604)</f>
        <v>2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22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>
        <f>D609/(COUNT(B579:C587,B592:C597,B599:C605)*2)</f>
        <v>0.97499999999999998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43824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568</v>
      </c>
      <c r="E624" s="90" t="s">
        <v>569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16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>
        <f>D627/(COUNT(B618:C626)*2)</f>
        <v>0.88888888888888884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63" x14ac:dyDescent="0.45">
      <c r="A657" s="155" t="s">
        <v>92</v>
      </c>
      <c r="B657" s="89">
        <v>0</v>
      </c>
      <c r="C657" s="99">
        <f>IF(B657=0, -10, IF(B657=1, -5, "0"))</f>
        <v>-10</v>
      </c>
      <c r="D657" s="205" t="s">
        <v>570</v>
      </c>
      <c r="E657" s="205" t="s">
        <v>571</v>
      </c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1</v>
      </c>
      <c r="F668" s="90">
        <f>COUNTA('A1 Exploitation'!F618:F667)</f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0.78947368421052633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43824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0</v>
      </c>
      <c r="C683" s="89"/>
      <c r="D683" s="90" t="s">
        <v>572</v>
      </c>
      <c r="E683" s="91" t="s">
        <v>573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3.25" customHeight="1" x14ac:dyDescent="0.4">
      <c r="A687" s="92" t="s">
        <v>294</v>
      </c>
      <c r="B687" s="89" t="s">
        <v>30</v>
      </c>
      <c r="C687" s="91"/>
      <c r="D687" s="339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40" t="s">
        <v>574</v>
      </c>
      <c r="E699" s="91" t="s">
        <v>575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43824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0.60370370370370363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395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0.83333333333333337</v>
      </c>
      <c r="E730" s="3"/>
      <c r="F730" s="3"/>
    </row>
  </sheetData>
  <sheetProtection algorithmName="SHA-512" hashValue="rhdztZ+F/qcZAWDn5jjz828CiI/lc6XBao1+2CDLb2Z0GTxce0foGEoZYRoxCcGm76Tc8yEYx4WrwLVsAXloZA==" saltValue="VohjrUwLjr+D4OfSeH41Aw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719:B721 B348:B356 B178:B185 B536:B541 B654:B660 B269:B289 B231:B235 B710:B714 B105:B110 B140:B146 B237:B244 B449:B463 B528:B529 B484:B490 B643:B649 B30:B37 B257:B26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28" zoomScale="80" zoomScaleNormal="90" zoomScaleSheetLayoutView="80" workbookViewId="0">
      <selection activeCell="F173" sqref="F17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JEDAIDA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'A2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'A2 Exploitation'!B10:F10</f>
        <v>Directeur magasin et chef rayon PFT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'A2 Exploitation'!B11:F11</f>
        <v>43824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>
        <f>D199</f>
        <v>0.90410958904109584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43" t="s">
        <v>589</v>
      </c>
      <c r="E17" s="43" t="s">
        <v>576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9</v>
      </c>
    </row>
    <row r="23" spans="1:7" x14ac:dyDescent="0.3">
      <c r="A23" s="442" t="s">
        <v>251</v>
      </c>
      <c r="B23" s="443"/>
      <c r="C23" s="444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14</v>
      </c>
    </row>
    <row r="34" spans="1:6" x14ac:dyDescent="0.3">
      <c r="A34" s="442" t="s">
        <v>251</v>
      </c>
      <c r="B34" s="443"/>
      <c r="C34" s="444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3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10</v>
      </c>
    </row>
    <row r="43" spans="1:6" x14ac:dyDescent="0.3">
      <c r="A43" s="442" t="s">
        <v>251</v>
      </c>
      <c r="B43" s="443"/>
      <c r="C43" s="444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12</v>
      </c>
    </row>
    <row r="53" spans="1:6" x14ac:dyDescent="0.3">
      <c r="A53" s="442" t="s">
        <v>251</v>
      </c>
      <c r="B53" s="443"/>
      <c r="C53" s="444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66" x14ac:dyDescent="0.3">
      <c r="A62" s="4" t="s">
        <v>249</v>
      </c>
      <c r="B62" s="42">
        <v>0</v>
      </c>
      <c r="C62" s="42"/>
      <c r="D62" s="43" t="s">
        <v>590</v>
      </c>
      <c r="E62" s="43" t="s">
        <v>577</v>
      </c>
      <c r="F62" s="42" t="s">
        <v>297</v>
      </c>
    </row>
    <row r="63" spans="1:6" x14ac:dyDescent="0.3">
      <c r="A63" s="442" t="s">
        <v>34</v>
      </c>
      <c r="B63" s="443"/>
      <c r="C63" s="444"/>
      <c r="D63" s="331">
        <f>SUM(B56:C62)</f>
        <v>12</v>
      </c>
    </row>
    <row r="64" spans="1:6" x14ac:dyDescent="0.3">
      <c r="A64" s="442" t="s">
        <v>251</v>
      </c>
      <c r="B64" s="443"/>
      <c r="C64" s="444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2</v>
      </c>
    </row>
    <row r="85" spans="1:6" x14ac:dyDescent="0.3">
      <c r="A85" s="442" t="s">
        <v>251</v>
      </c>
      <c r="B85" s="443"/>
      <c r="C85" s="444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>
        <v>2</v>
      </c>
      <c r="C107" s="49"/>
      <c r="D107" s="4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16</v>
      </c>
    </row>
    <row r="119" spans="1:6" x14ac:dyDescent="0.3">
      <c r="A119" s="442" t="s">
        <v>251</v>
      </c>
      <c r="B119" s="443"/>
      <c r="C119" s="444"/>
      <c r="D119" s="332">
        <f>D118/(COUNT(B107:C117)*2)</f>
        <v>1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99.75" x14ac:dyDescent="0.35">
      <c r="A130" s="15" t="s">
        <v>164</v>
      </c>
      <c r="B130" s="57">
        <v>1</v>
      </c>
      <c r="C130" s="4" t="str">
        <f>IF(B130=0, -5, "0")</f>
        <v>0</v>
      </c>
      <c r="D130" s="43" t="s">
        <v>578</v>
      </c>
      <c r="E130" s="43" t="s">
        <v>528</v>
      </c>
      <c r="F130" s="42" t="s">
        <v>298</v>
      </c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32.75" x14ac:dyDescent="0.35">
      <c r="A132" s="17" t="s">
        <v>272</v>
      </c>
      <c r="B132" s="57">
        <v>0</v>
      </c>
      <c r="C132" s="4">
        <f>IF(B132=0, -5, "0")</f>
        <v>-5</v>
      </c>
      <c r="D132" s="43" t="s">
        <v>579</v>
      </c>
      <c r="E132" s="43" t="s">
        <v>580</v>
      </c>
      <c r="F132" s="42" t="s">
        <v>298</v>
      </c>
    </row>
    <row r="133" spans="1:6" x14ac:dyDescent="0.3">
      <c r="A133" s="442" t="s">
        <v>34</v>
      </c>
      <c r="B133" s="443"/>
      <c r="C133" s="444"/>
      <c r="D133" s="331">
        <f>SUM(B122:C132)</f>
        <v>14</v>
      </c>
    </row>
    <row r="134" spans="1:6" x14ac:dyDescent="0.3">
      <c r="A134" s="442" t="s">
        <v>251</v>
      </c>
      <c r="B134" s="443"/>
      <c r="C134" s="444"/>
      <c r="D134" s="333">
        <f>D133/(COUNT(B122:C132)*2)</f>
        <v>0.58333333333333337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16</v>
      </c>
    </row>
    <row r="162" spans="1:6" x14ac:dyDescent="0.3">
      <c r="A162" s="442" t="s">
        <v>251</v>
      </c>
      <c r="B162" s="443"/>
      <c r="C162" s="444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6</v>
      </c>
    </row>
    <row r="170" spans="1:6" x14ac:dyDescent="0.3">
      <c r="A170" s="442" t="s">
        <v>251</v>
      </c>
      <c r="B170" s="443"/>
      <c r="C170" s="44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ht="33" x14ac:dyDescent="0.3">
      <c r="A173" s="4" t="s">
        <v>152</v>
      </c>
      <c r="B173" s="42">
        <v>1</v>
      </c>
      <c r="C173" s="42"/>
      <c r="D173" s="43" t="s">
        <v>581</v>
      </c>
      <c r="E173" s="43" t="s">
        <v>519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7</v>
      </c>
    </row>
    <row r="178" spans="1:7" x14ac:dyDescent="0.3">
      <c r="A178" s="442" t="s">
        <v>251</v>
      </c>
      <c r="B178" s="443"/>
      <c r="C178" s="444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43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10</v>
      </c>
    </row>
    <row r="187" spans="1:7" x14ac:dyDescent="0.3">
      <c r="A187" s="442" t="s">
        <v>251</v>
      </c>
      <c r="B187" s="443"/>
      <c r="C187" s="444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4</v>
      </c>
    </row>
    <row r="195" spans="1:6" x14ac:dyDescent="0.3">
      <c r="A195" s="442" t="s">
        <v>251</v>
      </c>
      <c r="B195" s="443"/>
      <c r="C195" s="44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0.75</v>
      </c>
      <c r="E197" s="72">
        <f>COUNTIF('A1 Technique'!F17:F193,"ok")</f>
        <v>12</v>
      </c>
      <c r="F197" s="73">
        <f>COUNTA('A1 Technique'!F17:F193)</f>
        <v>16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132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0.90410958904109584</v>
      </c>
    </row>
  </sheetData>
  <sheetProtection algorithmName="SHA-512" hashValue="VDiN7O+Fime3sDzern97YXElaxpYQVeduRunR38akrzDJYb15F1y7cAAZnlxRt+ylvCytOd9ACp6OukP0F7nkw==" saltValue="xPW7Ztfe//wQT4w+DXgnW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90:B193 B56:B62 B107:B117 B153:B160 B165:B168 B173:B176 B122:B132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74" max="5" man="1"/>
    <brk id="134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JEDAIDA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/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/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/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0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0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0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0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 t="e">
        <f>D627/(COUNT(B618:C626)*2)</f>
        <v>#DIV/0!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JEDAIDA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M Mohamed Karim Akkari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43570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0.6</v>
      </c>
      <c r="E197" s="72">
        <f>COUNTIF('A2 Technique'!F17:F193,"ok")</f>
        <v>3</v>
      </c>
      <c r="F197" s="73">
        <f>COUNTA('A2 Technique'!F17:F193)</f>
        <v>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JEDAIDA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/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/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/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0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0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0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0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 t="e">
        <f>D627/(COUNT(B618:C626)*2)</f>
        <v>#DIV/0!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JEDAIDA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M Mohamed Karim Akkari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43570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2020-06-02T15:35:47Z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