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Intilaka\2018\10\"/>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35" l="1"/>
  <c r="F532" i="43"/>
  <c r="F543" i="43"/>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C165" i="35"/>
  <c r="D169" i="35" s="1"/>
  <c r="D170" i="35" s="1"/>
  <c r="C157" i="35"/>
  <c r="C156" i="35"/>
  <c r="C155" i="35"/>
  <c r="C145" i="35"/>
  <c r="C144" i="35"/>
  <c r="D149" i="35" s="1"/>
  <c r="D150" i="35" s="1"/>
  <c r="C138" i="35"/>
  <c r="C132" i="35"/>
  <c r="C130" i="35"/>
  <c r="C128" i="35"/>
  <c r="C127" i="35"/>
  <c r="C116" i="35"/>
  <c r="C115" i="35"/>
  <c r="C112" i="35"/>
  <c r="D118" i="35" s="1"/>
  <c r="D119" i="35" s="1"/>
  <c r="C100" i="35"/>
  <c r="C99" i="35"/>
  <c r="C94" i="35"/>
  <c r="C93" i="35"/>
  <c r="C82" i="35"/>
  <c r="C80" i="35"/>
  <c r="C77" i="35"/>
  <c r="C76" i="35"/>
  <c r="C75" i="35"/>
  <c r="C61" i="35"/>
  <c r="C60" i="35"/>
  <c r="C56" i="35"/>
  <c r="D52" i="35"/>
  <c r="D53" i="35" s="1"/>
  <c r="C51" i="35"/>
  <c r="C37" i="35"/>
  <c r="D42" i="35" s="1"/>
  <c r="D43" i="35" s="1"/>
  <c r="C26" i="35"/>
  <c r="D33" i="35" s="1"/>
  <c r="D34" i="35" s="1"/>
  <c r="D22" i="35"/>
  <c r="D23" i="35" s="1"/>
  <c r="B10" i="35"/>
  <c r="B9" i="35"/>
  <c r="B8" i="35"/>
  <c r="D543" i="43"/>
  <c r="B543" i="43" s="1"/>
  <c r="E543" i="43"/>
  <c r="C542" i="43"/>
  <c r="A537" i="43"/>
  <c r="D532" i="43"/>
  <c r="B532" i="43" s="1"/>
  <c r="E532" i="43"/>
  <c r="C530" i="43"/>
  <c r="C528" i="43"/>
  <c r="A517" i="43"/>
  <c r="F512" i="43"/>
  <c r="E512" i="43"/>
  <c r="D512" i="43" s="1"/>
  <c r="B512" i="43" s="1"/>
  <c r="D513" i="43" s="1"/>
  <c r="D514" i="43" s="1"/>
  <c r="B152" i="29" s="1"/>
  <c r="A506" i="43"/>
  <c r="F498" i="43"/>
  <c r="E498" i="43"/>
  <c r="D498" i="43"/>
  <c r="B498" i="43" s="1"/>
  <c r="D499" i="43" s="1"/>
  <c r="D500" i="43" s="1"/>
  <c r="C490" i="43"/>
  <c r="D493" i="43" s="1"/>
  <c r="D494" i="43" s="1"/>
  <c r="A484" i="43"/>
  <c r="F476" i="43"/>
  <c r="E476" i="43"/>
  <c r="D476" i="43"/>
  <c r="C469" i="43"/>
  <c r="C466" i="43"/>
  <c r="C465" i="43"/>
  <c r="C461" i="43"/>
  <c r="C455" i="43"/>
  <c r="D457" i="43" s="1"/>
  <c r="D458" i="43" s="1"/>
  <c r="A447" i="43"/>
  <c r="F439" i="43"/>
  <c r="E439" i="43"/>
  <c r="D439" i="43" s="1"/>
  <c r="B439" i="43" s="1"/>
  <c r="C438" i="43"/>
  <c r="C432" i="43"/>
  <c r="C431" i="43"/>
  <c r="C425" i="43"/>
  <c r="C422" i="43"/>
  <c r="C415" i="43"/>
  <c r="C411" i="43"/>
  <c r="C405" i="43"/>
  <c r="C402" i="43"/>
  <c r="D406" i="43" s="1"/>
  <c r="D407" i="43" s="1"/>
  <c r="A394" i="43"/>
  <c r="F386" i="43"/>
  <c r="E386" i="43"/>
  <c r="C381" i="43"/>
  <c r="C378" i="43"/>
  <c r="C371" i="43"/>
  <c r="C369" i="43"/>
  <c r="C368" i="43"/>
  <c r="A361" i="43"/>
  <c r="F353" i="43"/>
  <c r="E353" i="43"/>
  <c r="D353" i="43" s="1"/>
  <c r="B353" i="43" s="1"/>
  <c r="C348" i="43"/>
  <c r="C344" i="43"/>
  <c r="C342" i="43"/>
  <c r="C340" i="43"/>
  <c r="C331" i="43"/>
  <c r="D333" i="43" s="1"/>
  <c r="D334" i="43" s="1"/>
  <c r="A321" i="43"/>
  <c r="F313" i="43"/>
  <c r="E313" i="43"/>
  <c r="C304" i="43"/>
  <c r="C302" i="43"/>
  <c r="C297" i="43"/>
  <c r="C295" i="43"/>
  <c r="C294" i="43"/>
  <c r="C291" i="43"/>
  <c r="C282" i="43"/>
  <c r="C278" i="43"/>
  <c r="A269" i="43"/>
  <c r="F261" i="43"/>
  <c r="E261" i="43"/>
  <c r="D261" i="43" s="1"/>
  <c r="B261" i="43" s="1"/>
  <c r="C252" i="43"/>
  <c r="C251" i="43"/>
  <c r="C250" i="43"/>
  <c r="C249" i="43"/>
  <c r="C240" i="43"/>
  <c r="C238" i="43"/>
  <c r="C235" i="43"/>
  <c r="C230" i="43"/>
  <c r="C227" i="43"/>
  <c r="C220" i="43"/>
  <c r="C219" i="43"/>
  <c r="D222" i="43" s="1"/>
  <c r="D223" i="43" s="1"/>
  <c r="A208" i="43"/>
  <c r="F200" i="43"/>
  <c r="E200" i="43"/>
  <c r="D200" i="43"/>
  <c r="C194" i="43"/>
  <c r="C190" i="43"/>
  <c r="C186" i="43"/>
  <c r="C184" i="43"/>
  <c r="D201" i="43" s="1"/>
  <c r="D202" i="43" s="1"/>
  <c r="C182" i="43"/>
  <c r="C181" i="43"/>
  <c r="C170" i="43"/>
  <c r="D172" i="43" s="1"/>
  <c r="A161" i="43"/>
  <c r="F153" i="43"/>
  <c r="E153" i="43"/>
  <c r="D153" i="43" s="1"/>
  <c r="C147" i="43"/>
  <c r="C145" i="43"/>
  <c r="C143" i="43"/>
  <c r="C138" i="43"/>
  <c r="C134" i="43"/>
  <c r="C132" i="43"/>
  <c r="C131" i="43"/>
  <c r="C129" i="43"/>
  <c r="C125" i="43"/>
  <c r="D117" i="43"/>
  <c r="D118" i="43" s="1"/>
  <c r="C115" i="43"/>
  <c r="A106" i="43"/>
  <c r="F99" i="43"/>
  <c r="E99" i="43"/>
  <c r="D99" i="43"/>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D194" i="37"/>
  <c r="C191" i="37"/>
  <c r="D186" i="37"/>
  <c r="D187" i="37" s="1"/>
  <c r="D177" i="37"/>
  <c r="D178" i="37" s="1"/>
  <c r="C165" i="37"/>
  <c r="D169" i="37" s="1"/>
  <c r="D170" i="37" s="1"/>
  <c r="C157" i="37"/>
  <c r="C156" i="37"/>
  <c r="C155" i="37"/>
  <c r="C145" i="37"/>
  <c r="C144" i="37"/>
  <c r="C138" i="37"/>
  <c r="C132" i="37"/>
  <c r="C130" i="37"/>
  <c r="C128" i="37"/>
  <c r="C127" i="37"/>
  <c r="D133" i="37" s="1"/>
  <c r="D134" i="37" s="1"/>
  <c r="C116" i="37"/>
  <c r="C115" i="37"/>
  <c r="C112" i="37"/>
  <c r="D118" i="37" s="1"/>
  <c r="D119" i="37" s="1"/>
  <c r="C100" i="37"/>
  <c r="C99" i="37"/>
  <c r="C94" i="37"/>
  <c r="C93" i="37"/>
  <c r="D102" i="37" s="1"/>
  <c r="D103" i="37" s="1"/>
  <c r="C82" i="37"/>
  <c r="C80" i="37"/>
  <c r="C77" i="37"/>
  <c r="C76" i="37"/>
  <c r="C75" i="37"/>
  <c r="C61" i="37"/>
  <c r="C60" i="37"/>
  <c r="C56" i="37"/>
  <c r="D63" i="37" s="1"/>
  <c r="D64" i="37" s="1"/>
  <c r="C51" i="37"/>
  <c r="D52" i="37" s="1"/>
  <c r="D53" i="37" s="1"/>
  <c r="D42" i="37"/>
  <c r="D43" i="37" s="1"/>
  <c r="C37" i="37"/>
  <c r="C26" i="37"/>
  <c r="D33" i="37" s="1"/>
  <c r="D34" i="37" s="1"/>
  <c r="D22" i="37"/>
  <c r="D23" i="37" s="1"/>
  <c r="B10" i="37"/>
  <c r="B9" i="37"/>
  <c r="B8" i="37"/>
  <c r="D547" i="36"/>
  <c r="B43" i="29" s="1"/>
  <c r="B543" i="36"/>
  <c r="C542" i="36"/>
  <c r="A537" i="36"/>
  <c r="B532" i="36"/>
  <c r="C530" i="36"/>
  <c r="C528" i="36"/>
  <c r="A517" i="36"/>
  <c r="B512" i="36"/>
  <c r="D513" i="36" s="1"/>
  <c r="D514" i="36" s="1"/>
  <c r="B151" i="29" s="1"/>
  <c r="A506" i="36"/>
  <c r="B498" i="36"/>
  <c r="D499" i="36" s="1"/>
  <c r="D500" i="36" s="1"/>
  <c r="C490" i="36"/>
  <c r="D493" i="36" s="1"/>
  <c r="D494" i="36" s="1"/>
  <c r="A484" i="36"/>
  <c r="C469" i="36"/>
  <c r="C466" i="36"/>
  <c r="C465" i="36"/>
  <c r="C461" i="36"/>
  <c r="C455" i="36"/>
  <c r="D457" i="36" s="1"/>
  <c r="D458" i="36" s="1"/>
  <c r="A447" i="36"/>
  <c r="B439" i="36"/>
  <c r="C438" i="36"/>
  <c r="C432" i="36"/>
  <c r="C431" i="36"/>
  <c r="D440" i="36" s="1"/>
  <c r="C425" i="36"/>
  <c r="C422" i="36"/>
  <c r="D426" i="36" s="1"/>
  <c r="D427" i="36" s="1"/>
  <c r="C415" i="36"/>
  <c r="C411" i="36"/>
  <c r="C405" i="36"/>
  <c r="C402" i="36"/>
  <c r="D406" i="36" s="1"/>
  <c r="D407" i="36" s="1"/>
  <c r="A394" i="36"/>
  <c r="B386" i="36"/>
  <c r="C381" i="36"/>
  <c r="C378" i="36"/>
  <c r="D387" i="36" s="1"/>
  <c r="C371" i="36"/>
  <c r="C369" i="36"/>
  <c r="C368" i="36"/>
  <c r="A361" i="36"/>
  <c r="C348" i="36"/>
  <c r="C344" i="36"/>
  <c r="C342" i="36"/>
  <c r="C340" i="36"/>
  <c r="D333" i="36"/>
  <c r="D334" i="36" s="1"/>
  <c r="C331" i="36"/>
  <c r="A321" i="36"/>
  <c r="C304" i="36"/>
  <c r="C302" i="36"/>
  <c r="C297" i="36"/>
  <c r="C295" i="36"/>
  <c r="C294" i="36"/>
  <c r="C291" i="36"/>
  <c r="C282" i="36"/>
  <c r="C278" i="36"/>
  <c r="D285" i="36" s="1"/>
  <c r="D286" i="36" s="1"/>
  <c r="A269" i="36"/>
  <c r="C252" i="36"/>
  <c r="C251" i="36"/>
  <c r="C250" i="36"/>
  <c r="C249" i="36"/>
  <c r="C240" i="36"/>
  <c r="C238" i="36"/>
  <c r="C235" i="36"/>
  <c r="C230" i="36"/>
  <c r="C227" i="36"/>
  <c r="C220" i="36"/>
  <c r="C219" i="36"/>
  <c r="D222" i="36" s="1"/>
  <c r="D223" i="36" s="1"/>
  <c r="A208" i="36"/>
  <c r="C194" i="36"/>
  <c r="C190" i="36"/>
  <c r="C186" i="36"/>
  <c r="C184" i="36"/>
  <c r="C182" i="36"/>
  <c r="C181" i="36"/>
  <c r="D172" i="36"/>
  <c r="C170" i="36"/>
  <c r="A161" i="36"/>
  <c r="C147" i="36"/>
  <c r="C145" i="36"/>
  <c r="C143" i="36"/>
  <c r="C138" i="36"/>
  <c r="C134" i="36"/>
  <c r="C132" i="36"/>
  <c r="C131" i="36"/>
  <c r="C129" i="36"/>
  <c r="C125" i="36"/>
  <c r="C115" i="36"/>
  <c r="D117" i="36" s="1"/>
  <c r="D118" i="36" s="1"/>
  <c r="A106" i="36"/>
  <c r="C91" i="36"/>
  <c r="D100" i="36" s="1"/>
  <c r="D101" i="36" s="1"/>
  <c r="C89" i="36"/>
  <c r="C82" i="36"/>
  <c r="C79" i="36"/>
  <c r="C74" i="36"/>
  <c r="C72" i="36"/>
  <c r="C69" i="36"/>
  <c r="D84" i="36" s="1"/>
  <c r="C68" i="36"/>
  <c r="C65" i="36"/>
  <c r="C59" i="36"/>
  <c r="D61" i="36" s="1"/>
  <c r="D62" i="36" s="1"/>
  <c r="A49" i="36"/>
  <c r="B41"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33" i="35" l="1"/>
  <c r="D134" i="35" s="1"/>
  <c r="D102" i="35"/>
  <c r="D103" i="35" s="1"/>
  <c r="D84" i="35"/>
  <c r="D85" i="35" s="1"/>
  <c r="D63" i="35"/>
  <c r="D64" i="35" s="1"/>
  <c r="D533" i="43"/>
  <c r="D534" i="43" s="1"/>
  <c r="B162" i="29" s="1"/>
  <c r="D502" i="43"/>
  <c r="D503" i="43" s="1"/>
  <c r="B143" i="29" s="1"/>
  <c r="D426" i="43"/>
  <c r="D427" i="43" s="1"/>
  <c r="D417" i="43"/>
  <c r="D418" i="43" s="1"/>
  <c r="D386" i="43"/>
  <c r="B386" i="43" s="1"/>
  <c r="D387" i="43" s="1"/>
  <c r="D244" i="43"/>
  <c r="D245" i="43" s="1"/>
  <c r="D285" i="43"/>
  <c r="D286" i="43" s="1"/>
  <c r="D154" i="43"/>
  <c r="D155" i="43" s="1"/>
  <c r="D139" i="43"/>
  <c r="D140" i="43" s="1"/>
  <c r="D161" i="37"/>
  <c r="D162" i="37" s="1"/>
  <c r="D149" i="37"/>
  <c r="D150" i="37" s="1"/>
  <c r="D544" i="36"/>
  <c r="D533" i="36"/>
  <c r="D534" i="36" s="1"/>
  <c r="B161" i="29" s="1"/>
  <c r="D477" i="36"/>
  <c r="D478" i="36" s="1"/>
  <c r="D373" i="36"/>
  <c r="D374" i="36" s="1"/>
  <c r="D390" i="36"/>
  <c r="D391" i="36" s="1"/>
  <c r="B115" i="29" s="1"/>
  <c r="D354" i="36"/>
  <c r="D355" i="36" s="1"/>
  <c r="D42" i="36"/>
  <c r="D43" i="36" s="1"/>
  <c r="D314" i="36"/>
  <c r="D317" i="36" s="1"/>
  <c r="D318" i="36" s="1"/>
  <c r="B97" i="29" s="1"/>
  <c r="D201" i="36"/>
  <c r="D202" i="36" s="1"/>
  <c r="D154" i="36"/>
  <c r="D155" i="36" s="1"/>
  <c r="D544" i="43"/>
  <c r="D45" i="31"/>
  <c r="D46" i="31" s="1"/>
  <c r="B55" i="29" s="1"/>
  <c r="D43" i="31"/>
  <c r="D102" i="36"/>
  <c r="D103" i="36" s="1"/>
  <c r="B61" i="29" s="1"/>
  <c r="D85" i="36"/>
  <c r="D441" i="36"/>
  <c r="D195" i="35"/>
  <c r="D265" i="33"/>
  <c r="D266" i="33" s="1"/>
  <c r="B90" i="29" s="1"/>
  <c r="D263" i="33"/>
  <c r="D155" i="31"/>
  <c r="D157" i="31"/>
  <c r="D158" i="31" s="1"/>
  <c r="B73" i="29" s="1"/>
  <c r="D547" i="43"/>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388" i="36"/>
  <c r="D545" i="36"/>
  <c r="B170" i="29" s="1"/>
  <c r="D195" i="37"/>
  <c r="D262" i="43"/>
  <c r="D85" i="33"/>
  <c r="D102" i="33"/>
  <c r="D103" i="33" s="1"/>
  <c r="B63" i="29" s="1"/>
  <c r="D139" i="36"/>
  <c r="D140" i="36" s="1"/>
  <c r="D502" i="36"/>
  <c r="D503" i="36" s="1"/>
  <c r="B142" i="29" s="1"/>
  <c r="B41" i="43"/>
  <c r="D42" i="43" s="1"/>
  <c r="D313" i="43"/>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B44" i="29" l="1"/>
  <c r="D157" i="43"/>
  <c r="D158" i="43" s="1"/>
  <c r="B71" i="29" s="1"/>
  <c r="D480" i="36"/>
  <c r="D481" i="36" s="1"/>
  <c r="B133" i="29" s="1"/>
  <c r="D443" i="36"/>
  <c r="D444" i="36" s="1"/>
  <c r="B124" i="29" s="1"/>
  <c r="D357" i="36"/>
  <c r="D358" i="36" s="1"/>
  <c r="B106" i="29" s="1"/>
  <c r="D315" i="36"/>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D444" i="43" l="1"/>
  <c r="B125" i="29" s="1"/>
  <c r="B11" i="25"/>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<sst xmlns="http://schemas.openxmlformats.org/spreadsheetml/2006/main" count="3950" uniqueCount="494">
  <si>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</si>
  <si>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</si>
  <si>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</si>
  <si>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</si>
  <si>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</si>
  <si>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</si>
  <si>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</si>
  <si>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</si>
  <si>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</si>
  <si>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</si>
  <si>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</si>
  <si>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</si>
  <si>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</si>
  <si>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</si>
  <si>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</si>
  <si>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</si>
  <si>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</si>
  <si>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</si>
  <si>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</si>
  <si>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</si>
  <si>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</si>
  <si>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</si>
  <si>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</si>
  <si>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</si>
  <si>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</si>
  <si>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</si>
  <si>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</si>
  <si>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</si>
  <si>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</si>
  <si>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</si>
  <si>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</si>
  <si>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</si>
  <si>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</si>
  <si>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</si>
  <si>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</si>
  <si>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</si>
  <si>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</si>
  <si>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</si>
  <si>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</si>
  <si>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</si>
  <si>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</si>
  <si>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</si>
  <si>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</si>
  <si>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</si>
  <si>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</si>
  <si>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</si>
  <si>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</si>
  <si>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</si>
  <si>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</si>
  <si>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</si>
  <si>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</si>
  <si>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</si>
  <si>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</si>
  <si>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</si>
  <si>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</si>
  <si>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</si>
  <si>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</si>
  <si>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</si>
  <si>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</si>
  <si>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</si>
  <si>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</si>
  <si>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</si>
  <si>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</si>
  <si>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</si>
  <si>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</si>
  <si>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</si>
  <si>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</si>
  <si>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</si>
  <si>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</si>
  <si>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</si>
  <si>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</si>
  <si>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</si>
  <si>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</si>
  <si>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</si>
  <si>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</si>
  <si>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</si>
  <si>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</si>
  <si>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</si>
  <si>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</si>
  <si>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</si>
  <si>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</si>
  <si>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</si>
  <si>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</si>
  <si>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</si>
  <si>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</si>
  <si>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</si>
  <si>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</si>
  <si>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</si>
  <si>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</si>
  <si>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</si>
  <si>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</si>
  <si>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</si>
  <si>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</si>
  <si>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</si>
  <si>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</si>
  <si>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</si>
  <si>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</si>
  <si>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</si>
  <si>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</si>
  <si>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</si>
  <si>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</si>
  <si>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</si>
  <si>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</si>
  <si>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</si>
  <si>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</si>
  <si>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</si>
  <si>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</si>
  <si>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</si>
  <si>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</si>
  <si>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</si>
  <si>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</si>
  <si>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</si>
  <si>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</si>
  <si>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</si>
  <si>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</si>
  <si>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</si>
  <si>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</si>
  <si>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</si>
  <si>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</si>
  <si>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</si>
  <si>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</si>
  <si>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</si>
  <si>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</si>
  <si>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</si>
  <si>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</si>
  <si>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</si>
  <si>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</si>
  <si>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</si>
  <si>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</si>
  <si>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</si>
  <si>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</si>
  <si>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</si>
  <si>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</si>
  <si>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</si>
  <si>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</si>
  <si>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</si>
  <si>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</si>
  <si>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</si>
  <si>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</si>
  <si>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</si>
  <si>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</si>
  <si>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</si>
  <si>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</si>
  <si>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</si>
  <si>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</si>
  <si>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</si>
  <si>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</si>
  <si>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</si>
  <si>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</si>
  <si>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</si>
  <si>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</si>
  <si>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</si>
  <si>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</si>
  <si>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</si>
  <si>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</si>
  <si>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</si>
  <si>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</si>
  <si>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</si>
  <si>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</si>
  <si>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</si>
  <si>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</si>
  <si>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</si>
  <si>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</si>
  <si>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</si>
  <si>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</si>
  <si>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</si>
  <si>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</si>
  <si>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</si>
  <si>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</si>
  <si>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</si>
  <si>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</si>
  <si>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</si>
  <si>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</si>
  <si>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</si>
  <si>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</si>
  <si>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</si>
  <si>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</si>
  <si>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</si>
  <si>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</si>
  <si>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</si>
  <si>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</si>
  <si>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</si>
  <si>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</si>
  <si>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</si>
  <si>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</si>
  <si>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</si>
  <si>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</si>
  <si>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</si>
  <si>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</si>
  <si>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</si>
  <si>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</si>
  <si>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</si>
  <si>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</si>
  <si>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</si>
  <si>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</si>
  <si>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</si>
  <si>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</si>
  <si>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</si>
  <si>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</si>
  <si>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</si>
  <si>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</si>
  <si>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</si>
  <si>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</si>
  <si>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</si>
  <si>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</si>
  <si>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</si>
  <si>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</si>
  <si>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</si>
  <si>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</si>
  <si>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</si>
  <si>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</si>
  <si>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</si>
  <si>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</si>
  <si>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</si>
  <si>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</si>
  <si>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</si>
  <si>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</si>
  <si>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</si>
  <si>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</si>
  <si>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</si>
  <si>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</si>
  <si>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</si>
  <si>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</si>
  <si>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</si>
  <si>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</si>
  <si>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</si>
  <si>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</si>
  <si>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</si>
  <si>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</si>
  <si>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</si>
  <si>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</si>
  <si>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</si>
  <si>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</si>
  <si>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</si>
  <si>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</si>
  <si>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</si>
  <si>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</si>
  <si>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</si>
  <si>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</si>
  <si>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</si>
  <si>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</si>
  <si>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</si>
  <si>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</si>
  <si>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</si>
  <si>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</si>
  <si>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</si>
  <si>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</si>
  <si>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</si>
  <si>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</si>
  <si>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</si>
  <si>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</si>
  <si>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</si>
  <si>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</si>
  <si>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</si>
  <si>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</si>
  <si>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</si>
  <si>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</si>
  <si>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</si>
  <si>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</si>
  <si>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</si>
  <si>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</si>
  <si>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</si>
  <si>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</si>
  <si>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</si>
  <si>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</si>
  <si>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</si>
  <si>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</si>
  <si>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</si>
  <si>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</si>
  <si>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</si>
  <si>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</si>
  <si>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</si>
  <si>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</si>
  <si>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</si>
  <si>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</si>
  <si>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</si>
  <si>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</si>
  <si>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</si>
  <si>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</si>
  <si>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</si>
  <si>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</si>
  <si>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</si>
  <si>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</si>
  <si>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</si>
  <si>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</si>
  <si>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</si>
  <si>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</si>
  <si>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</si>
  <si>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</si>
  <si>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</si>
  <si>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</si>
  <si>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</si>
  <si>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</si>
  <si>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</si>
  <si>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</si>
  <si>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</si>
  <si>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</si>
  <si>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</si>
  <si>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</si>
  <si>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</si>
  <si>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</si>
  <si>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</si>
  <si>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</si>
  <si>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</si>
  <si>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</si>
  <si>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</si>
  <si>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</si>
  <si>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</si>
  <si>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</si>
  <si>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</si>
  <si>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</si>
  <si>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</si>
  <si>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</si>
  <si>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</si>
  <si>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</si>
  <si>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</si>
  <si>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</si>
  <si>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</si>
  <si>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</si>
  <si>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</si>
  <si>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</si>
  <si>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</si>
  <si>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</si>
  <si>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</si>
  <si>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</si>
  <si>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</si>
  <si>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</si>
  <si>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</si>
  <si>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</si>
  <si>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</si>
  <si>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</si>
  <si>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</si>
  <si>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</si>
  <si>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</si>
  <si>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</si>
  <si>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</si>
  <si>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</si>
  <si>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</si>
  <si>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</si>
  <si>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</si>
  <si>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</si>
  <si>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</si>
  <si>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</si>
  <si>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</si>
  <si>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</si>
  <si>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</si>
  <si>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</si>
  <si>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</si>
  <si>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</si>
  <si>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</si>
  <si>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</si>
  <si>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</si>
  <si>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</si>
  <si>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</si>
  <si>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</si>
  <si>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</si>
  <si>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</si>
  <si>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</si>
  <si>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</si>
  <si>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</si>
  <si>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</si>
  <si>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</si>
  <si>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</si>
  <si>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</si>
  <si>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</si>
  <si>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</si>
  <si>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</si>
  <si>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</si>
  <si>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</si>
  <si>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</si>
  <si>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</si>
  <si>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</si>
  <si>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</si>
  <si>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</si>
  <si>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</si>
  <si>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</si>
  <si>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</si>
  <si>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</si>
  <si>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</si>
  <si>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</si>
  <si>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</si>
  <si>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</si>
  <si>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</si>
  <si>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</si>
  <si>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</si>
  <si>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</si>
  <si>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</si>
  <si>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</si>
  <si>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</si>
  <si>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</si>
  <si>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</si>
  <si>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</si>
  <si>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</si>
  <si>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</si>
  <si>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</si>
  <si>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</si>
  <si>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</si>
  <si>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</si>
  <si>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</si>
  <si>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</si>
  <si>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</si>
  <si>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</si>
  <si>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</si>
  <si>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</si>
  <si>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</si>
  <si>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</si>
  <si>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</si>
  <si>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</si>
  <si>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INTILAKA</t>
  </si>
  <si>
    <t>M Dhia Mechlaoui</t>
  </si>
  <si>
    <t>Directeur magasin M Taoufik Aouichri</t>
  </si>
  <si>
    <t>Un seul lave-mains était partagé entre les rayons traiteur et boucherie/volaillerie.</t>
  </si>
  <si>
    <t>La protection des cheveux est indispensable (calot, coiffe)</t>
  </si>
  <si>
    <t>Absence de vérification du thermomètre utilisé dans la boucherie.</t>
  </si>
  <si>
    <t>Enregistrer les températures de chaque mois dans une feuille unique.</t>
  </si>
  <si>
    <t>Renforcer le nettoyage des rayons.</t>
  </si>
  <si>
    <t>Procéder à la vérification du thermomètre.</t>
  </si>
  <si>
    <t>Le stockage était effectué au niveau de la chambre froide PLS.</t>
  </si>
  <si>
    <t>Identifier tous les produits casse.</t>
  </si>
  <si>
    <t>Absence de bulletin d'analyse pour le marchandiser "MLIHA".</t>
  </si>
  <si>
    <t xml:space="preserve">L’étanchéité de la porte du quai de la réception était non satisfaisante. 
</t>
  </si>
  <si>
    <t>Hygrométrie: 23%, correct.</t>
  </si>
  <si>
    <t>Température affichée: 2,9°C
Température mesurée: 3°C</t>
  </si>
  <si>
    <t>Température affichée: 1,6°C
Température mesurée: 2°C</t>
  </si>
  <si>
    <t xml:space="preserve">Présence de traces d'humidité au niveau des murs des sanitaires des hommes.
Le revêtement des sanitaires des hommes était rouillé.
</t>
  </si>
  <si>
    <t>Les casiers des vestiaires des hommes étaient rouillés.</t>
  </si>
  <si>
    <t>Procéder au traitement de ces écatrs.</t>
  </si>
  <si>
    <t xml:space="preserve">Présence de givre au niveau du meuble négatif des glaces.
</t>
  </si>
  <si>
    <t>Fixer les portes-appâts libres.</t>
  </si>
  <si>
    <t xml:space="preserve">Les abats baignaient dans leurs sérosités, mettre en place des égouttoirs.
</t>
  </si>
  <si>
    <t xml:space="preserve">les DF et DLC étaient illisibles pour deux boudins de « Pizzaiolo ».
</t>
  </si>
  <si>
    <t>Une seule poubelle était utilisée pour les rayons traiteur et boucherie/volaillerie.</t>
  </si>
  <si>
    <t>Enregistrement des températures du meuble froid (volailles TRAD) des mois de mars, avril, et mai dans une seule fiche.
La vérification mensuelle (petit tableau) n'était pas effectuée pour le mois de février.</t>
  </si>
  <si>
    <t xml:space="preserve">Le sol au niveau de la réserve était crevassé. </t>
  </si>
  <si>
    <t>Le port de la tenue du travail est indispensable.</t>
  </si>
  <si>
    <t>Deux sachets d'abats étaient sans identification, assurer l'identification des produits casse.</t>
  </si>
  <si>
    <t>La planche de découpe était usée, un rabotage est indispensable.</t>
  </si>
  <si>
    <t>La vitre droite de la rôtissoire était endommagé (le vitre est en réparation).</t>
  </si>
  <si>
    <t>M Souheil DRAOUI</t>
  </si>
  <si>
    <t>Le gestionnaire M Abdelkarim El JAMI</t>
  </si>
  <si>
    <t>Absence de la vérification thermomètre.</t>
  </si>
  <si>
    <t>Absence des enregistrement des contrôles à la réception depuis le 15/10/18.</t>
  </si>
  <si>
    <t>Absence de la procédure de nettoyage et de l'enregistrement des autocontrôles.</t>
  </si>
  <si>
    <t>Le suivi et l'enregistrement des températures à cœur du meuble 4 éme gamme n'étaient pas réalisés.
Absence de thermomètre. Utilisation du thermomètre de la réception.</t>
  </si>
  <si>
    <t>Fournir un thermomètre pour chaque rayon.</t>
  </si>
  <si>
    <t>Absence de thermomètre. Utilisation du thermomètre de la réception.</t>
  </si>
  <si>
    <t>fournir un thermomètre pour chaque rayon.</t>
  </si>
  <si>
    <t>Absence de papier essuie mains.</t>
  </si>
  <si>
    <t>Absence de l'autocontrôle du nettoyage.</t>
  </si>
  <si>
    <t>Assurer l'enregistrement quotidien de l'autocontrôle du nettoyage.</t>
  </si>
  <si>
    <t>Les certificats de salubrités des poissons réceptionnés pour les opérations one shot n'étaient pas présentes.</t>
  </si>
  <si>
    <t>Veuillez demander les certificats de salubrités des poissons réceptionnés et les conservés.</t>
  </si>
  <si>
    <t>Renforcer le rangement des produits stockés.</t>
  </si>
  <si>
    <t>Renforcer le nettoyage des linéaires pâtes, semoule, farine, et sucre.</t>
  </si>
  <si>
    <t>Renforcer la gestion du FEFO.</t>
  </si>
  <si>
    <t>L'autocontrôle du nettoyage n'était pas quotidien.</t>
  </si>
  <si>
    <t>Absence de thermomètre à sonde. Utilisation du thermomètre de la réception.</t>
  </si>
  <si>
    <t>Présence d'un sachet de jambon de bœuf fumé "chahia" dont la DLC était dépassée depuis la veille 22/10/2018.</t>
  </si>
  <si>
    <t>Renforcer le nettoyage du meuble des glaces.</t>
  </si>
  <si>
    <t>Présence de deux sachet de pains de mie dont la DLC était le jour de l'audit 23/10/18.</t>
  </si>
  <si>
    <t>Veuillez assurer l'enregistrement quotidien des autocontrôles du nettoyage.</t>
  </si>
  <si>
    <t>Le suivi et l'enregistrement des températures à cœur et du relevé mensuel n'étaient pas réalisés.</t>
  </si>
  <si>
    <t>Veuillez interdire le stockage de la nourriture au niveau des casiers.</t>
  </si>
  <si>
    <t>Absence de papier essuie mains et du savon liquide au niveau des sanitaires hommes et femmes.</t>
  </si>
  <si>
    <t>Absence du dossier médical et du bulletin d'analyses pour l'employée de la société MLIHA.</t>
  </si>
  <si>
    <t>Le taux d'hygromètrie était de 53% &lt; 65%, correct.</t>
  </si>
  <si>
    <t>Le sol était ébréché à ce niveau.</t>
  </si>
  <si>
    <t>Un des caches du meuble froid d'exposition des produits laitiers et des charcuteries LS était démonté.</t>
  </si>
  <si>
    <t>Présence de givre au niveau du meuble des glaces.</t>
  </si>
  <si>
    <t>Le distributeur savon au niveau de la salle de pause et des sanitaires femmes.</t>
  </si>
  <si>
    <t>Absence de distributeur papier au niveau des sanitaires femmes.</t>
  </si>
  <si>
    <t>Assurer la fixation des portes appâts.</t>
  </si>
  <si>
    <t>Absence de local poubelle.</t>
  </si>
  <si>
    <t>Veuillez aménager un espace pour un local poubelle.</t>
  </si>
  <si>
    <t>Les pédales des poubelles dans la salle de pause et au niveau de la boucherie étaient rompues.</t>
  </si>
  <si>
    <t>Présence de givre au niveau du meuble froid d'exposition des glaces.</t>
  </si>
  <si>
    <t>Taux de réalisation du plan d'action précédent</t>
  </si>
  <si>
    <t>Présence des bulletins d'analyse et plans d'action</t>
  </si>
  <si>
    <t>Enregistrements des autocontrôles de nettoyage et de désinfection</t>
  </si>
  <si>
    <t xml:space="preserve">Utilisation correcte des cadenciers de cuisson et de fabrication </t>
  </si>
  <si>
    <t>Le suivi et l'enregistrement des températures à cœur n'étaient pas réalisés depuis juillet 2018.</t>
  </si>
  <si>
    <t>L’éclairage n’était pas fonctionnel au niveau du meuble d’exposition des produits de la 4 éme gamme</t>
  </si>
  <si>
    <t>Assurer la vérification mensuelle du thermomètre.</t>
  </si>
  <si>
    <t>Assurer le contrôle et l'enregistrement des autocontrôles du nettoyage.</t>
  </si>
  <si>
    <t>Certains produits réceptionnés n'étaient pas munis de certificats de salubrités (les poissons pour les opération one shot ..)</t>
  </si>
  <si>
    <t>Exiger les certificats de salubrité des produits de la mer</t>
  </si>
  <si>
    <t>Repecter la charte Carrefour pour la tenue</t>
  </si>
  <si>
    <t>Absence de stockage, les produits sont directement exposés.</t>
  </si>
  <si>
    <t xml:space="preserve">La traçabilité doit être quotidienne. Veuillez mentionner pas d'activité pour les jours où il n'y a pas de vente. </t>
  </si>
  <si>
    <t>Certaines feuilles de traçabilité n'étaient pas présentes. La traçabilité était défaillante. Il n'est pas possible de faire le suivi des ventes pour la traçabilité des actions et des produits</t>
  </si>
  <si>
    <t>Le plupart des employés n'ont pas eu de formation en BPH.</t>
  </si>
  <si>
    <t>La peinture était écaillée et présence de rouille sur certaines étagères.</t>
  </si>
  <si>
    <t>Les casiers étaient rouillés.</t>
  </si>
  <si>
    <t>Renforcer l'étanchéité de la porte de la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</si>
</sst>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8" fillId="0" borderId="1" xfId="0" applyFont="1" applyFill="1" applyBorder="1" applyAlignment="1" applyProtection="1">
      <alignment horizontal="left" wrapText="1"/>
      <protection locked="0"/>
    </xf>
    <xf numFmtId="9" fontId="8" fillId="0" borderId="1" xfId="0" applyNumberFormat="1" applyFont="1" applyFill="1" applyBorder="1" applyAlignment="1" applyProtection="1">
      <alignment vertical="top" wrapText="1"/>
      <protection locked="0"/>
    </xf>
    <xf numFmtId="165" fontId="8" fillId="8" borderId="1" xfId="0" applyNumberFormat="1" applyFont="1" applyFill="1" applyBorder="1" applyProtection="1"/>
    <xf numFmtId="0" fontId="14" fillId="2" borderId="0" xfId="0" applyFont="1" applyFill="1" applyProtection="1"/>
    <xf numFmtId="0" fontId="8" fillId="2" borderId="0" xfId="0" applyFont="1" applyFill="1" applyProtection="1"/>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10" fontId="32" fillId="9"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165" fontId="9" fillId="9" borderId="6" xfId="0" applyNumberFormat="1" applyFon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8" fillId="13" borderId="5" xfId="0" applyFont="1" applyFill="1" applyBorder="1" applyAlignment="1" applyProtection="1">
      <alignment horizontal="center" vertic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6"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65" fontId="9" fillId="11" borderId="5" xfId="0" applyNumberFormat="1" applyFont="1" applyFill="1" applyBorder="1" applyAlignment="1" applyProtection="1">
      <alignment horizontal="center"/>
      <protection hidden="1"/>
    </xf>
    <xf numFmtId="165" fontId="9" fillId="12" borderId="5" xfId="0" applyNumberFormat="1" applyFont="1" applyFill="1" applyBorder="1" applyAlignment="1" applyProtection="1">
      <alignment horizontal="center"/>
      <protection hidden="1"/>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0.5</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882092112"/>
        <c:axId val="-882091024"/>
      </c:barChart>
      <c:catAx>
        <c:axId val="-88209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091024"/>
        <c:crosses val="autoZero"/>
        <c:auto val="1"/>
        <c:lblAlgn val="ctr"/>
        <c:lblOffset val="100"/>
        <c:noMultiLvlLbl val="0"/>
      </c:catAx>
      <c:valAx>
        <c:axId val="-88209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09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85540320"/>
        <c:axId val="-885535968"/>
      </c:barChart>
      <c:catAx>
        <c:axId val="-885540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35968"/>
        <c:crosses val="autoZero"/>
        <c:auto val="1"/>
        <c:lblAlgn val="ctr"/>
        <c:lblOffset val="100"/>
        <c:noMultiLvlLbl val="0"/>
      </c:catAx>
      <c:valAx>
        <c:axId val="-88553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40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0.875</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85534336"/>
        <c:axId val="-984273632"/>
      </c:barChart>
      <c:catAx>
        <c:axId val="-88553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73632"/>
        <c:crosses val="autoZero"/>
        <c:auto val="1"/>
        <c:lblAlgn val="ctr"/>
        <c:lblOffset val="100"/>
        <c:noMultiLvlLbl val="0"/>
      </c:catAx>
      <c:valAx>
        <c:axId val="-984273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3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84268192"/>
        <c:axId val="-984271456"/>
      </c:barChart>
      <c:catAx>
        <c:axId val="-98426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71456"/>
        <c:crosses val="autoZero"/>
        <c:auto val="1"/>
        <c:lblAlgn val="ctr"/>
        <c:lblOffset val="100"/>
        <c:noMultiLvlLbl val="0"/>
      </c:catAx>
      <c:valAx>
        <c:axId val="-98427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6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0.94444444444444442</c:v>
                </c:pt>
                <c:pt idx="1">
                  <c:v>0.875</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84279072"/>
        <c:axId val="-984280160"/>
      </c:barChart>
      <c:catAx>
        <c:axId val="-984279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80160"/>
        <c:crosses val="autoZero"/>
        <c:auto val="1"/>
        <c:lblAlgn val="ctr"/>
        <c:lblOffset val="100"/>
        <c:noMultiLvlLbl val="0"/>
      </c:catAx>
      <c:valAx>
        <c:axId val="-98428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7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84274176"/>
        <c:axId val="-984270912"/>
      </c:barChart>
      <c:catAx>
        <c:axId val="-984274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70912"/>
        <c:crosses val="autoZero"/>
        <c:auto val="1"/>
        <c:lblAlgn val="ctr"/>
        <c:lblOffset val="100"/>
        <c:noMultiLvlLbl val="0"/>
      </c:catAx>
      <c:valAx>
        <c:axId val="-98427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74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0.91818181818181821</c:v>
                </c:pt>
                <c:pt idx="1">
                  <c:v>0.82499999999999996</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84269280"/>
        <c:axId val="-984281792"/>
      </c:barChart>
      <c:catAx>
        <c:axId val="-984269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81792"/>
        <c:crosses val="autoZero"/>
        <c:auto val="1"/>
        <c:lblAlgn val="ctr"/>
        <c:lblOffset val="100"/>
        <c:noMultiLvlLbl val="0"/>
      </c:catAx>
      <c:valAx>
        <c:axId val="-984281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69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0.94968553459119498</c:v>
                </c:pt>
                <c:pt idx="1">
                  <c:v>0.74038461538461542</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84276352"/>
        <c:axId val="-984272000"/>
      </c:barChart>
      <c:catAx>
        <c:axId val="-98427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72000"/>
        <c:crosses val="autoZero"/>
        <c:auto val="1"/>
        <c:lblAlgn val="ctr"/>
        <c:lblOffset val="100"/>
        <c:noMultiLvlLbl val="0"/>
      </c:catAx>
      <c:valAx>
        <c:axId val="-984272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7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0.93393367638650659</c:v>
                </c:pt>
                <c:pt idx="1">
                  <c:v>0.78269230769230769</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84273088"/>
        <c:axId val="-984270368"/>
        <c:extLst xmlns:c16r2="http://schemas.microsoft.com/office/drawing/2015/06/chart"/>
      </c:barChart>
      <c:catAx>
        <c:axId val="-9842730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70368"/>
        <c:crosses val="autoZero"/>
        <c:auto val="1"/>
        <c:lblAlgn val="ctr"/>
        <c:lblOffset val="100"/>
        <c:noMultiLvlLbl val="0"/>
      </c:catAx>
      <c:valAx>
        <c:axId val="-9842703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84273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0.49305555555555558</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84282336"/>
        <c:axId val="-756204304"/>
        <c:extLst xmlns:c16r2="http://schemas.microsoft.com/office/drawing/2015/06/chart"/>
      </c:barChart>
      <c:catAx>
        <c:axId val="-98428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6204304"/>
        <c:crosses val="autoZero"/>
        <c:auto val="1"/>
        <c:lblAlgn val="ctr"/>
        <c:lblOffset val="100"/>
        <c:noMultiLvlLbl val="0"/>
      </c:catAx>
      <c:valAx>
        <c:axId val="-756204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8428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82089936"/>
        <c:axId val="-882089392"/>
      </c:barChart>
      <c:catAx>
        <c:axId val="-88208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089392"/>
        <c:crosses val="autoZero"/>
        <c:auto val="1"/>
        <c:lblAlgn val="ctr"/>
        <c:lblOffset val="100"/>
        <c:noMultiLvlLbl val="0"/>
      </c:catAx>
      <c:valAx>
        <c:axId val="-88208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08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882088848"/>
        <c:axId val="-882088304"/>
      </c:barChart>
      <c:catAx>
        <c:axId val="-882088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088304"/>
        <c:crosses val="autoZero"/>
        <c:auto val="1"/>
        <c:lblAlgn val="ctr"/>
        <c:lblOffset val="100"/>
        <c:noMultiLvlLbl val="0"/>
      </c:catAx>
      <c:valAx>
        <c:axId val="-88208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088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82098640"/>
        <c:axId val="-885545216"/>
      </c:barChart>
      <c:catAx>
        <c:axId val="-88209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45216"/>
        <c:crosses val="autoZero"/>
        <c:auto val="1"/>
        <c:lblAlgn val="ctr"/>
        <c:lblOffset val="100"/>
        <c:noMultiLvlLbl val="0"/>
      </c:catAx>
      <c:valAx>
        <c:axId val="-88554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09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0.859375</c:v>
                </c:pt>
                <c:pt idx="1">
                  <c:v>0.38461538461538464</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885541952"/>
        <c:axId val="-885544128"/>
      </c:barChart>
      <c:catAx>
        <c:axId val="-885541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44128"/>
        <c:crosses val="autoZero"/>
        <c:auto val="1"/>
        <c:lblAlgn val="ctr"/>
        <c:lblOffset val="100"/>
        <c:noMultiLvlLbl val="0"/>
      </c:catAx>
      <c:valAx>
        <c:axId val="-885544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41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85531616"/>
        <c:axId val="-885546848"/>
      </c:barChart>
      <c:catAx>
        <c:axId val="-88553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46848"/>
        <c:crosses val="autoZero"/>
        <c:auto val="1"/>
        <c:lblAlgn val="ctr"/>
        <c:lblOffset val="100"/>
        <c:noMultiLvlLbl val="0"/>
      </c:catAx>
      <c:valAx>
        <c:axId val="-885546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3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0.83333333333333337</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85539776"/>
        <c:axId val="-885537056"/>
      </c:barChart>
      <c:catAx>
        <c:axId val="-88553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37056"/>
        <c:crosses val="autoZero"/>
        <c:auto val="1"/>
        <c:lblAlgn val="ctr"/>
        <c:lblOffset val="100"/>
        <c:noMultiLvlLbl val="0"/>
      </c:catAx>
      <c:valAx>
        <c:axId val="-88553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3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0.9375</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85542496"/>
        <c:axId val="-885532704"/>
      </c:barChart>
      <c:catAx>
        <c:axId val="-885542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32704"/>
        <c:crosses val="autoZero"/>
        <c:auto val="1"/>
        <c:lblAlgn val="ctr"/>
        <c:lblOffset val="100"/>
        <c:noMultiLvlLbl val="0"/>
      </c:catAx>
      <c:valAx>
        <c:axId val="-88553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42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0.75</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85538688"/>
        <c:axId val="-885540864"/>
      </c:barChart>
      <c:catAx>
        <c:axId val="-88553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40864"/>
        <c:crosses val="autoZero"/>
        <c:auto val="1"/>
        <c:lblAlgn val="ctr"/>
        <c:lblOffset val="100"/>
        <c:noMultiLvlLbl val="0"/>
      </c:catAx>
      <c:valAx>
        <c:axId val="-88554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3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6" zoomScaleSheetLayoutView="100" workbookViewId="0">
      <selection activeCell="D19" sqref="D19"/>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7" t="s">
        <v>407</v>
      </c>
      <c r="B18" s="317"/>
      <c r="C18" s="317"/>
      <c r="D18" s="318" t="s">
        <v>408</v>
      </c>
      <c r="E18" s="318"/>
      <c r="F18" s="318"/>
      <c r="G18" s="318"/>
      <c r="H18" s="318"/>
      <c r="I18" s="318"/>
      <c r="J18" s="318"/>
      <c r="K18" s="318"/>
    </row>
    <row r="20" spans="1:11" ht="16.5" x14ac:dyDescent="0.3">
      <c r="A20" s="66"/>
      <c r="B20" s="61"/>
      <c r="C20" s="61"/>
      <c r="D20" s="61"/>
      <c r="E20" s="61"/>
      <c r="F20" s="61"/>
      <c r="G20" s="61"/>
      <c r="H20" s="61"/>
      <c r="I20" s="61"/>
    </row>
    <row r="21" spans="1:11" x14ac:dyDescent="0.25">
      <c r="A21" s="319" t="s">
        <v>324</v>
      </c>
      <c r="B21" s="319"/>
      <c r="C21" s="319"/>
      <c r="D21" s="319"/>
      <c r="E21" s="319"/>
      <c r="F21" s="319"/>
      <c r="G21" s="319"/>
      <c r="H21" s="319"/>
      <c r="I21" s="319"/>
      <c r="J21" s="319"/>
      <c r="K21" s="319"/>
    </row>
    <row r="22" spans="1:11" x14ac:dyDescent="0.25">
      <c r="A22" s="67"/>
      <c r="B22" s="62"/>
      <c r="C22" s="62"/>
      <c r="D22" s="61"/>
      <c r="E22" s="61"/>
      <c r="F22" s="61"/>
      <c r="G22" s="61"/>
      <c r="H22" s="61"/>
      <c r="I22" s="61"/>
    </row>
    <row r="23" spans="1:11" ht="42" customHeight="1" x14ac:dyDescent="0.25">
      <c r="A23" s="241" t="s">
        <v>325</v>
      </c>
      <c r="B23" s="320" t="s">
        <v>326</v>
      </c>
      <c r="C23" s="320"/>
      <c r="D23" s="61"/>
      <c r="E23" s="61"/>
      <c r="F23" s="61"/>
      <c r="G23" s="61"/>
      <c r="H23" s="61"/>
      <c r="I23" s="61"/>
      <c r="J23" s="60" t="str">
        <f>D18</f>
        <v>INTILAKA</v>
      </c>
    </row>
    <row r="24" spans="1:11" ht="33" customHeight="1" x14ac:dyDescent="0.25">
      <c r="A24" s="242" t="s">
        <v>327</v>
      </c>
      <c r="B24" s="321">
        <f>AVERAGE('A1 Exploitation'!D549,'A1 Technique'!D199)</f>
        <v>0.93393367638650659</v>
      </c>
      <c r="C24" s="321"/>
      <c r="D24" s="61"/>
      <c r="E24" s="61"/>
      <c r="F24" s="61"/>
      <c r="G24" s="61"/>
      <c r="H24" s="61"/>
      <c r="I24" s="61"/>
    </row>
    <row r="25" spans="1:11" ht="33" customHeight="1" x14ac:dyDescent="0.25">
      <c r="A25" s="241" t="s">
        <v>328</v>
      </c>
      <c r="B25" s="321">
        <f>AVERAGE('A2 Exploitation'!D549,'A2 Technique'!D199)</f>
        <v>0.78269230769230769</v>
      </c>
      <c r="C25" s="321"/>
      <c r="D25" s="61"/>
      <c r="E25" s="61"/>
      <c r="F25" s="61"/>
      <c r="G25" s="61"/>
      <c r="H25" s="61"/>
      <c r="I25" s="61"/>
    </row>
    <row r="26" spans="1:11" ht="33" customHeight="1" x14ac:dyDescent="0.25">
      <c r="A26" s="242" t="s">
        <v>329</v>
      </c>
      <c r="B26" s="321">
        <f>AVERAGE('A3 Exploitation'!D549,'A3 Technique'!D199)</f>
        <v>0</v>
      </c>
      <c r="C26" s="321"/>
      <c r="D26" s="61"/>
      <c r="E26" s="61"/>
      <c r="F26" s="61"/>
      <c r="G26" s="61"/>
      <c r="H26" s="61"/>
      <c r="I26" s="61"/>
    </row>
    <row r="27" spans="1:11" ht="33" customHeight="1" x14ac:dyDescent="0.25">
      <c r="A27" s="242" t="s">
        <v>330</v>
      </c>
      <c r="B27" s="321">
        <f>AVERAGE('A4 Exploitation'!D549,'A4 Technique'!D199)</f>
        <v>0</v>
      </c>
      <c r="C27" s="321"/>
      <c r="D27" s="61"/>
      <c r="E27" s="61"/>
      <c r="F27" s="61"/>
      <c r="G27" s="61"/>
      <c r="H27" s="61"/>
      <c r="I27" s="61"/>
    </row>
    <row r="28" spans="1:11" ht="33" customHeight="1" x14ac:dyDescent="0.25">
      <c r="A28" s="241" t="s">
        <v>331</v>
      </c>
      <c r="B28" s="321"/>
      <c r="C28" s="321"/>
      <c r="D28" s="61"/>
      <c r="E28" s="61"/>
      <c r="F28" s="61"/>
      <c r="G28" s="61"/>
      <c r="H28" s="61"/>
      <c r="I28" s="61"/>
    </row>
    <row r="29" spans="1:11" ht="33" customHeight="1" x14ac:dyDescent="0.25">
      <c r="A29" s="241" t="s">
        <v>332</v>
      </c>
      <c r="B29" s="321"/>
      <c r="C29" s="321"/>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20" t="s">
        <v>333</v>
      </c>
      <c r="C33" s="320"/>
      <c r="D33" s="61"/>
      <c r="E33" s="61"/>
      <c r="F33" s="61"/>
      <c r="G33" s="61"/>
      <c r="H33" s="61"/>
      <c r="I33" s="61"/>
      <c r="J33" s="60" t="str">
        <f>D18</f>
        <v>INTILAKA</v>
      </c>
    </row>
    <row r="34" spans="1:10" ht="33" customHeight="1" x14ac:dyDescent="0.25">
      <c r="A34" s="242" t="s">
        <v>327</v>
      </c>
      <c r="B34" s="321">
        <f>'A1 Exploitation'!D549</f>
        <v>0.94968553459119498</v>
      </c>
      <c r="C34" s="321"/>
      <c r="D34" s="61"/>
      <c r="E34" s="61"/>
      <c r="F34" s="61"/>
      <c r="G34" s="61"/>
      <c r="H34" s="61"/>
      <c r="I34" s="61"/>
    </row>
    <row r="35" spans="1:10" ht="33" customHeight="1" x14ac:dyDescent="0.25">
      <c r="A35" s="241" t="s">
        <v>328</v>
      </c>
      <c r="B35" s="321">
        <f>'A2 Exploitation'!D549</f>
        <v>0.74038461538461542</v>
      </c>
      <c r="C35" s="321"/>
      <c r="D35" s="61"/>
      <c r="E35" s="61"/>
      <c r="F35" s="61"/>
      <c r="G35" s="61"/>
      <c r="H35" s="61"/>
      <c r="I35" s="61"/>
    </row>
    <row r="36" spans="1:10" ht="33" customHeight="1" x14ac:dyDescent="0.25">
      <c r="A36" s="242" t="s">
        <v>329</v>
      </c>
      <c r="B36" s="321">
        <f>'A3 Exploitation'!D549</f>
        <v>0</v>
      </c>
      <c r="C36" s="321"/>
      <c r="D36" s="61"/>
      <c r="E36" s="61"/>
      <c r="F36" s="61"/>
      <c r="G36" s="61"/>
      <c r="H36" s="61"/>
      <c r="I36" s="61"/>
    </row>
    <row r="37" spans="1:10" ht="33" customHeight="1" x14ac:dyDescent="0.25">
      <c r="A37" s="242" t="s">
        <v>330</v>
      </c>
      <c r="B37" s="321">
        <f>'A4 Exploitation'!D549</f>
        <v>0</v>
      </c>
      <c r="C37" s="321"/>
      <c r="D37" s="61"/>
      <c r="E37" s="61"/>
      <c r="F37" s="61"/>
      <c r="G37" s="61"/>
      <c r="H37" s="61"/>
      <c r="I37" s="61"/>
    </row>
    <row r="38" spans="1:10" ht="33" customHeight="1" x14ac:dyDescent="0.25">
      <c r="A38" s="241" t="s">
        <v>331</v>
      </c>
      <c r="B38" s="321"/>
      <c r="C38" s="321"/>
      <c r="D38" s="61"/>
      <c r="E38" s="61"/>
      <c r="F38" s="61"/>
      <c r="G38" s="61"/>
      <c r="H38" s="61"/>
      <c r="I38" s="61"/>
    </row>
    <row r="39" spans="1:10" ht="33" customHeight="1" x14ac:dyDescent="0.25">
      <c r="A39" s="241" t="s">
        <v>332</v>
      </c>
      <c r="B39" s="321"/>
      <c r="C39" s="321"/>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22" t="s">
        <v>334</v>
      </c>
      <c r="C42" s="322"/>
      <c r="D42" s="61"/>
      <c r="E42" s="61"/>
      <c r="F42" s="61"/>
      <c r="G42" s="61"/>
      <c r="H42" s="61"/>
      <c r="I42" s="61"/>
      <c r="J42" s="60" t="str">
        <f>D18</f>
        <v>INTILAKA</v>
      </c>
    </row>
    <row r="43" spans="1:10" ht="33" customHeight="1" x14ac:dyDescent="0.25">
      <c r="A43" s="242" t="s">
        <v>327</v>
      </c>
      <c r="B43" s="321">
        <f>AVERAGE('A1 Exploitation'!D547, 'A1 Technique'!D197)</f>
        <v>1</v>
      </c>
      <c r="C43" s="321"/>
      <c r="D43" s="61"/>
      <c r="E43" s="61"/>
      <c r="F43" s="61"/>
      <c r="G43" s="61"/>
      <c r="H43" s="61"/>
      <c r="I43" s="61"/>
    </row>
    <row r="44" spans="1:10" ht="33" customHeight="1" x14ac:dyDescent="0.25">
      <c r="A44" s="241" t="s">
        <v>328</v>
      </c>
      <c r="B44" s="321">
        <f>AVERAGE('A2 Exploitation'!D547, 'A2 Technique'!D197)</f>
        <v>0.49305555555555558</v>
      </c>
      <c r="C44" s="321"/>
      <c r="D44" s="61"/>
      <c r="E44" s="61"/>
      <c r="F44" s="61"/>
      <c r="G44" s="61"/>
      <c r="H44" s="61"/>
      <c r="I44" s="61"/>
    </row>
    <row r="45" spans="1:10" ht="33" customHeight="1" x14ac:dyDescent="0.25">
      <c r="A45" s="242" t="s">
        <v>329</v>
      </c>
      <c r="B45" s="321" t="e">
        <f>AVERAGE('A3 Exploitation'!D547, 'A3 Technique'!D197)</f>
        <v>#DIV/0!</v>
      </c>
      <c r="C45" s="321"/>
      <c r="D45" s="61"/>
      <c r="E45" s="61"/>
      <c r="F45" s="61"/>
      <c r="G45" s="61"/>
      <c r="H45" s="61"/>
      <c r="I45" s="61"/>
    </row>
    <row r="46" spans="1:10" ht="33" customHeight="1" x14ac:dyDescent="0.25">
      <c r="A46" s="242" t="s">
        <v>330</v>
      </c>
      <c r="B46" s="321" t="e">
        <f>AVERAGE('A4 Exploitation'!D547, 'A4 Technique'!D197)</f>
        <v>#DIV/0!</v>
      </c>
      <c r="C46" s="321"/>
      <c r="D46" s="61"/>
      <c r="E46" s="61"/>
      <c r="F46" s="61"/>
      <c r="G46" s="61"/>
      <c r="H46" s="61"/>
      <c r="I46" s="61"/>
    </row>
    <row r="47" spans="1:10" ht="33" customHeight="1" x14ac:dyDescent="0.25">
      <c r="A47" s="241" t="s">
        <v>331</v>
      </c>
      <c r="B47" s="321"/>
      <c r="C47" s="321"/>
      <c r="D47" s="61"/>
      <c r="E47" s="61"/>
      <c r="F47" s="61"/>
      <c r="G47" s="61"/>
      <c r="H47" s="61"/>
      <c r="I47" s="61"/>
    </row>
    <row r="48" spans="1:10" ht="33" customHeight="1" x14ac:dyDescent="0.25">
      <c r="A48" s="241" t="s">
        <v>332</v>
      </c>
      <c r="B48" s="321"/>
      <c r="C48" s="321"/>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20" t="s">
        <v>335</v>
      </c>
      <c r="C51" s="320"/>
      <c r="D51" s="61"/>
      <c r="E51" s="61"/>
      <c r="F51" s="61"/>
      <c r="G51" s="61"/>
      <c r="H51" s="61"/>
      <c r="I51" s="61"/>
      <c r="J51" s="60" t="str">
        <f>D18</f>
        <v>INTILAKA</v>
      </c>
    </row>
    <row r="52" spans="1:10" ht="33" customHeight="1" x14ac:dyDescent="0.25">
      <c r="A52" s="242" t="s">
        <v>327</v>
      </c>
      <c r="B52" s="323">
        <f>'A1 Exploitation'!D46</f>
        <v>0.96666666666666667</v>
      </c>
      <c r="C52" s="323"/>
      <c r="D52" s="61"/>
      <c r="E52" s="61"/>
      <c r="F52" s="61"/>
      <c r="G52" s="61"/>
      <c r="H52" s="61"/>
      <c r="I52" s="61"/>
    </row>
    <row r="53" spans="1:10" ht="33" customHeight="1" x14ac:dyDescent="0.25">
      <c r="A53" s="241" t="s">
        <v>328</v>
      </c>
      <c r="B53" s="323">
        <f>'A2 Exploitation'!D46</f>
        <v>0.5</v>
      </c>
      <c r="C53" s="323"/>
      <c r="D53" s="61"/>
      <c r="E53" s="61"/>
      <c r="F53" s="61"/>
      <c r="G53" s="61"/>
      <c r="H53" s="61"/>
      <c r="I53" s="61"/>
    </row>
    <row r="54" spans="1:10" ht="33" customHeight="1" x14ac:dyDescent="0.25">
      <c r="A54" s="242" t="s">
        <v>329</v>
      </c>
      <c r="B54" s="323">
        <f>'A3 Exploitation'!D46</f>
        <v>0</v>
      </c>
      <c r="C54" s="323"/>
      <c r="D54" s="61"/>
      <c r="E54" s="61"/>
      <c r="F54" s="61"/>
      <c r="G54" s="61"/>
      <c r="H54" s="61"/>
      <c r="I54" s="61"/>
    </row>
    <row r="55" spans="1:10" ht="33" customHeight="1" x14ac:dyDescent="0.25">
      <c r="A55" s="242" t="s">
        <v>330</v>
      </c>
      <c r="B55" s="323">
        <f>'A4 Exploitation'!D46</f>
        <v>0</v>
      </c>
      <c r="C55" s="323"/>
      <c r="D55" s="61"/>
      <c r="E55" s="61"/>
      <c r="F55" s="61"/>
      <c r="G55" s="61"/>
      <c r="H55" s="61"/>
      <c r="I55" s="61"/>
    </row>
    <row r="56" spans="1:10" ht="33" customHeight="1" x14ac:dyDescent="0.25">
      <c r="A56" s="241" t="s">
        <v>331</v>
      </c>
      <c r="B56" s="323"/>
      <c r="C56" s="323"/>
      <c r="D56" s="61"/>
      <c r="E56" s="61"/>
      <c r="F56" s="61"/>
      <c r="G56" s="61"/>
      <c r="H56" s="61"/>
      <c r="I56" s="61"/>
    </row>
    <row r="57" spans="1:10" ht="33" customHeight="1" x14ac:dyDescent="0.25">
      <c r="A57" s="241" t="s">
        <v>332</v>
      </c>
      <c r="B57" s="323"/>
      <c r="C57" s="323"/>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20" t="s">
        <v>336</v>
      </c>
      <c r="C60" s="320"/>
      <c r="D60" s="61"/>
      <c r="E60" s="61"/>
      <c r="F60" s="61"/>
      <c r="G60" s="61"/>
      <c r="H60" s="61"/>
      <c r="I60" s="61"/>
      <c r="J60" s="60" t="str">
        <f>D18</f>
        <v>INTILAKA</v>
      </c>
    </row>
    <row r="61" spans="1:10" ht="33" customHeight="1" x14ac:dyDescent="0.25">
      <c r="A61" s="242" t="s">
        <v>327</v>
      </c>
      <c r="B61" s="321" t="e">
        <f>'A1 Exploitation'!D103</f>
        <v>#DIV/0!</v>
      </c>
      <c r="C61" s="321"/>
      <c r="D61" s="61"/>
      <c r="E61" s="61"/>
      <c r="F61" s="61"/>
      <c r="G61" s="61"/>
      <c r="H61" s="61"/>
      <c r="I61" s="61"/>
    </row>
    <row r="62" spans="1:10" ht="33" customHeight="1" x14ac:dyDescent="0.25">
      <c r="A62" s="241" t="s">
        <v>328</v>
      </c>
      <c r="B62" s="321" t="e">
        <f>'A2 Exploitation'!D103</f>
        <v>#DIV/0!</v>
      </c>
      <c r="C62" s="321"/>
      <c r="D62" s="61"/>
      <c r="E62" s="61"/>
      <c r="F62" s="61"/>
      <c r="G62" s="61"/>
      <c r="H62" s="61"/>
      <c r="I62" s="61"/>
    </row>
    <row r="63" spans="1:10" ht="33" customHeight="1" x14ac:dyDescent="0.25">
      <c r="A63" s="242" t="s">
        <v>329</v>
      </c>
      <c r="B63" s="321">
        <f>'A3 Exploitation'!D103</f>
        <v>0</v>
      </c>
      <c r="C63" s="321"/>
      <c r="D63" s="61"/>
      <c r="E63" s="61"/>
      <c r="F63" s="61"/>
      <c r="G63" s="61"/>
      <c r="H63" s="61"/>
      <c r="I63" s="61"/>
    </row>
    <row r="64" spans="1:10" ht="33" customHeight="1" x14ac:dyDescent="0.25">
      <c r="A64" s="242" t="s">
        <v>330</v>
      </c>
      <c r="B64" s="321">
        <f>'A4 Exploitation'!D103</f>
        <v>0</v>
      </c>
      <c r="C64" s="321"/>
      <c r="D64" s="61"/>
      <c r="E64" s="61"/>
      <c r="F64" s="61"/>
      <c r="G64" s="61"/>
      <c r="H64" s="61"/>
      <c r="I64" s="61"/>
    </row>
    <row r="65" spans="1:10" ht="33" customHeight="1" x14ac:dyDescent="0.25">
      <c r="A65" s="241" t="s">
        <v>331</v>
      </c>
      <c r="B65" s="321" t="e">
        <f>#REF!</f>
        <v>#REF!</v>
      </c>
      <c r="C65" s="321"/>
      <c r="D65" s="61"/>
      <c r="E65" s="61"/>
      <c r="F65" s="61"/>
      <c r="G65" s="61"/>
      <c r="H65" s="61"/>
      <c r="I65" s="61"/>
    </row>
    <row r="66" spans="1:10" ht="33" customHeight="1" x14ac:dyDescent="0.25">
      <c r="A66" s="241" t="s">
        <v>332</v>
      </c>
      <c r="B66" s="321" t="e">
        <f>#REF!</f>
        <v>#REF!</v>
      </c>
      <c r="C66" s="321"/>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20" t="s">
        <v>337</v>
      </c>
      <c r="C69" s="320"/>
      <c r="D69" s="61"/>
      <c r="E69" s="61"/>
      <c r="F69" s="61"/>
      <c r="G69" s="61"/>
      <c r="H69" s="61"/>
      <c r="I69" s="61"/>
      <c r="J69" s="60" t="str">
        <f>D18</f>
        <v>INTILAKA</v>
      </c>
    </row>
    <row r="70" spans="1:10" ht="33" customHeight="1" x14ac:dyDescent="0.25">
      <c r="A70" s="242" t="s">
        <v>327</v>
      </c>
      <c r="B70" s="321">
        <f>'A1 Exploitation'!D158</f>
        <v>0.91666666666666663</v>
      </c>
      <c r="C70" s="321"/>
      <c r="D70" s="61"/>
      <c r="E70" s="61"/>
      <c r="F70" s="61"/>
      <c r="G70" s="61"/>
      <c r="H70" s="61"/>
      <c r="I70" s="61"/>
    </row>
    <row r="71" spans="1:10" ht="33" customHeight="1" x14ac:dyDescent="0.25">
      <c r="A71" s="241" t="s">
        <v>328</v>
      </c>
      <c r="B71" s="321" t="e">
        <f>'A2 Exploitation'!D158</f>
        <v>#DIV/0!</v>
      </c>
      <c r="C71" s="321"/>
      <c r="D71" s="61"/>
      <c r="E71" s="61"/>
      <c r="F71" s="61"/>
      <c r="G71" s="61"/>
      <c r="H71" s="61"/>
      <c r="I71" s="61"/>
    </row>
    <row r="72" spans="1:10" ht="33" customHeight="1" x14ac:dyDescent="0.25">
      <c r="A72" s="242" t="s">
        <v>329</v>
      </c>
      <c r="B72" s="321">
        <f>'A3 Exploitation'!D158</f>
        <v>0</v>
      </c>
      <c r="C72" s="321"/>
      <c r="D72" s="61"/>
      <c r="E72" s="61"/>
      <c r="F72" s="61"/>
      <c r="G72" s="61"/>
      <c r="H72" s="61"/>
      <c r="I72" s="61"/>
    </row>
    <row r="73" spans="1:10" ht="33" customHeight="1" x14ac:dyDescent="0.25">
      <c r="A73" s="242" t="s">
        <v>330</v>
      </c>
      <c r="B73" s="321">
        <f>'A4 Exploitation'!D158</f>
        <v>0</v>
      </c>
      <c r="C73" s="321"/>
      <c r="D73" s="61"/>
      <c r="E73" s="61"/>
      <c r="F73" s="61"/>
      <c r="G73" s="61"/>
      <c r="H73" s="61"/>
      <c r="I73" s="61"/>
    </row>
    <row r="74" spans="1:10" ht="33" customHeight="1" x14ac:dyDescent="0.25">
      <c r="A74" s="241" t="s">
        <v>331</v>
      </c>
      <c r="B74" s="321"/>
      <c r="C74" s="321"/>
      <c r="D74" s="61"/>
      <c r="E74" s="61"/>
      <c r="F74" s="61"/>
      <c r="G74" s="61"/>
      <c r="H74" s="61"/>
      <c r="I74" s="61"/>
    </row>
    <row r="75" spans="1:10" ht="33" customHeight="1" x14ac:dyDescent="0.25">
      <c r="A75" s="241" t="s">
        <v>332</v>
      </c>
      <c r="B75" s="321"/>
      <c r="C75" s="321"/>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20" t="s">
        <v>338</v>
      </c>
      <c r="C78" s="320"/>
      <c r="D78" s="61"/>
      <c r="E78" s="61"/>
      <c r="F78" s="61"/>
      <c r="G78" s="61"/>
      <c r="H78" s="61"/>
      <c r="I78" s="61"/>
      <c r="J78" s="60" t="str">
        <f>D18</f>
        <v>INTILAKA</v>
      </c>
    </row>
    <row r="79" spans="1:10" ht="33" customHeight="1" x14ac:dyDescent="0.25">
      <c r="A79" s="242" t="s">
        <v>327</v>
      </c>
      <c r="B79" s="321" t="e">
        <f>'A1 Exploitation'!D205</f>
        <v>#DIV/0!</v>
      </c>
      <c r="C79" s="321"/>
      <c r="D79" s="61"/>
      <c r="E79" s="61"/>
      <c r="F79" s="61"/>
      <c r="G79" s="61"/>
      <c r="H79" s="61"/>
      <c r="I79" s="61"/>
    </row>
    <row r="80" spans="1:10" ht="33" customHeight="1" x14ac:dyDescent="0.25">
      <c r="A80" s="241" t="s">
        <v>328</v>
      </c>
      <c r="B80" s="321" t="e">
        <f>'A2 Exploitation'!D205</f>
        <v>#DIV/0!</v>
      </c>
      <c r="C80" s="321"/>
      <c r="D80" s="61"/>
      <c r="E80" s="61"/>
      <c r="F80" s="61"/>
      <c r="G80" s="61"/>
      <c r="H80" s="61"/>
      <c r="I80" s="61"/>
    </row>
    <row r="81" spans="1:10" ht="33" customHeight="1" x14ac:dyDescent="0.25">
      <c r="A81" s="242" t="s">
        <v>329</v>
      </c>
      <c r="B81" s="321">
        <f>'A3 Exploitation'!D205</f>
        <v>0</v>
      </c>
      <c r="C81" s="321"/>
      <c r="D81" s="61"/>
      <c r="E81" s="61"/>
      <c r="F81" s="61"/>
      <c r="G81" s="61"/>
      <c r="H81" s="61"/>
      <c r="I81" s="61"/>
    </row>
    <row r="82" spans="1:10" ht="33" customHeight="1" x14ac:dyDescent="0.25">
      <c r="A82" s="242" t="s">
        <v>330</v>
      </c>
      <c r="B82" s="321">
        <f>'A4 Exploitation'!D205</f>
        <v>0</v>
      </c>
      <c r="C82" s="321"/>
      <c r="D82" s="61"/>
      <c r="E82" s="61"/>
      <c r="F82" s="61"/>
      <c r="G82" s="61"/>
      <c r="H82" s="61"/>
      <c r="I82" s="61"/>
    </row>
    <row r="83" spans="1:10" ht="33" customHeight="1" x14ac:dyDescent="0.25">
      <c r="A83" s="241" t="s">
        <v>331</v>
      </c>
      <c r="B83" s="321"/>
      <c r="C83" s="321"/>
      <c r="D83" s="61"/>
      <c r="E83" s="61"/>
      <c r="F83" s="61"/>
      <c r="G83" s="61"/>
      <c r="H83" s="61"/>
      <c r="I83" s="61"/>
    </row>
    <row r="84" spans="1:10" ht="33" customHeight="1" x14ac:dyDescent="0.25">
      <c r="A84" s="241" t="s">
        <v>332</v>
      </c>
      <c r="B84" s="321"/>
      <c r="C84" s="321"/>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20" t="s">
        <v>339</v>
      </c>
      <c r="C87" s="320"/>
      <c r="D87" s="61"/>
      <c r="E87" s="61"/>
      <c r="F87" s="61"/>
      <c r="G87" s="61"/>
      <c r="H87" s="61"/>
      <c r="I87" s="61"/>
      <c r="J87" s="60" t="str">
        <f>D18</f>
        <v>INTILAKA</v>
      </c>
    </row>
    <row r="88" spans="1:10" ht="33" customHeight="1" x14ac:dyDescent="0.25">
      <c r="A88" s="242" t="s">
        <v>327</v>
      </c>
      <c r="B88" s="321">
        <f>'A1 Exploitation'!D266</f>
        <v>0.859375</v>
      </c>
      <c r="C88" s="321"/>
      <c r="D88" s="61"/>
      <c r="E88" s="61"/>
      <c r="F88" s="61"/>
      <c r="G88" s="61"/>
      <c r="H88" s="61"/>
      <c r="I88" s="61"/>
    </row>
    <row r="89" spans="1:10" ht="33" customHeight="1" x14ac:dyDescent="0.25">
      <c r="A89" s="241" t="s">
        <v>328</v>
      </c>
      <c r="B89" s="321">
        <f>'A2 Exploitation'!D266</f>
        <v>0.38461538461538464</v>
      </c>
      <c r="C89" s="321"/>
      <c r="D89" s="61"/>
      <c r="E89" s="61"/>
      <c r="F89" s="61"/>
      <c r="G89" s="61"/>
      <c r="H89" s="61"/>
      <c r="I89" s="61"/>
    </row>
    <row r="90" spans="1:10" ht="33" customHeight="1" x14ac:dyDescent="0.25">
      <c r="A90" s="242" t="s">
        <v>329</v>
      </c>
      <c r="B90" s="321">
        <f>'A3 Exploitation'!D266</f>
        <v>0</v>
      </c>
      <c r="C90" s="321"/>
      <c r="D90" s="61"/>
      <c r="E90" s="61"/>
      <c r="F90" s="61"/>
      <c r="G90" s="61"/>
      <c r="H90" s="61"/>
      <c r="I90" s="61"/>
    </row>
    <row r="91" spans="1:10" ht="33" customHeight="1" x14ac:dyDescent="0.25">
      <c r="A91" s="242" t="s">
        <v>330</v>
      </c>
      <c r="B91" s="321">
        <f>'A4 Exploitation'!D266</f>
        <v>0</v>
      </c>
      <c r="C91" s="321"/>
      <c r="D91" s="61"/>
      <c r="E91" s="61"/>
      <c r="F91" s="61"/>
      <c r="G91" s="61"/>
      <c r="H91" s="61"/>
      <c r="I91" s="61"/>
    </row>
    <row r="92" spans="1:10" ht="33" customHeight="1" x14ac:dyDescent="0.25">
      <c r="A92" s="241" t="s">
        <v>331</v>
      </c>
      <c r="B92" s="321"/>
      <c r="C92" s="321"/>
      <c r="D92" s="61"/>
      <c r="E92" s="61"/>
      <c r="F92" s="61"/>
      <c r="G92" s="61"/>
      <c r="H92" s="61"/>
      <c r="I92" s="61"/>
    </row>
    <row r="93" spans="1:10" ht="33" customHeight="1" x14ac:dyDescent="0.25">
      <c r="A93" s="241" t="s">
        <v>332</v>
      </c>
      <c r="B93" s="321"/>
      <c r="C93" s="321"/>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20" t="s">
        <v>340</v>
      </c>
      <c r="C96" s="320"/>
      <c r="D96" s="61"/>
      <c r="E96" s="61"/>
      <c r="F96" s="61"/>
      <c r="G96" s="61"/>
      <c r="H96" s="61"/>
      <c r="I96" s="61"/>
      <c r="J96" s="60" t="str">
        <f>D18</f>
        <v>INTILAKA</v>
      </c>
    </row>
    <row r="97" spans="1:10" ht="33" customHeight="1" x14ac:dyDescent="0.25">
      <c r="A97" s="242" t="s">
        <v>327</v>
      </c>
      <c r="B97" s="321" t="e">
        <f>'A1 Exploitation'!D318</f>
        <v>#DIV/0!</v>
      </c>
      <c r="C97" s="321"/>
      <c r="D97" s="61"/>
      <c r="E97" s="61"/>
      <c r="F97" s="61"/>
      <c r="G97" s="61"/>
      <c r="H97" s="61"/>
      <c r="I97" s="61"/>
    </row>
    <row r="98" spans="1:10" ht="33" customHeight="1" x14ac:dyDescent="0.25">
      <c r="A98" s="241" t="s">
        <v>328</v>
      </c>
      <c r="B98" s="321" t="e">
        <f>'A2 Exploitation'!D318</f>
        <v>#DIV/0!</v>
      </c>
      <c r="C98" s="321"/>
      <c r="D98" s="61"/>
      <c r="E98" s="61"/>
      <c r="F98" s="61"/>
      <c r="G98" s="61"/>
      <c r="H98" s="61"/>
      <c r="I98" s="61"/>
    </row>
    <row r="99" spans="1:10" ht="33" customHeight="1" x14ac:dyDescent="0.25">
      <c r="A99" s="242" t="s">
        <v>329</v>
      </c>
      <c r="B99" s="321">
        <f>'A3 Exploitation'!D318</f>
        <v>0</v>
      </c>
      <c r="C99" s="321"/>
      <c r="D99" s="61"/>
      <c r="E99" s="61"/>
      <c r="F99" s="61"/>
      <c r="G99" s="61"/>
      <c r="H99" s="61"/>
      <c r="I99" s="61"/>
    </row>
    <row r="100" spans="1:10" ht="33" customHeight="1" x14ac:dyDescent="0.25">
      <c r="A100" s="242" t="s">
        <v>330</v>
      </c>
      <c r="B100" s="321">
        <f>'A4 Exploitation'!D318</f>
        <v>0</v>
      </c>
      <c r="C100" s="321"/>
      <c r="D100" s="61"/>
      <c r="E100" s="61"/>
      <c r="F100" s="61"/>
      <c r="G100" s="61"/>
      <c r="H100" s="61"/>
      <c r="I100" s="61"/>
    </row>
    <row r="101" spans="1:10" ht="33" customHeight="1" x14ac:dyDescent="0.25">
      <c r="A101" s="241" t="s">
        <v>331</v>
      </c>
      <c r="B101" s="321"/>
      <c r="C101" s="321"/>
      <c r="D101" s="61"/>
      <c r="E101" s="61"/>
      <c r="F101" s="61"/>
      <c r="G101" s="61"/>
      <c r="H101" s="61"/>
      <c r="I101" s="61"/>
    </row>
    <row r="102" spans="1:10" ht="33" customHeight="1" x14ac:dyDescent="0.25">
      <c r="A102" s="241" t="s">
        <v>332</v>
      </c>
      <c r="B102" s="321"/>
      <c r="C102" s="321"/>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20" t="s">
        <v>341</v>
      </c>
      <c r="C105" s="320"/>
      <c r="D105" s="61"/>
      <c r="E105" s="61"/>
      <c r="F105" s="61"/>
      <c r="G105" s="61"/>
      <c r="H105" s="61"/>
      <c r="I105" s="61"/>
      <c r="J105" s="60" t="str">
        <f>D18</f>
        <v>INTILAKA</v>
      </c>
    </row>
    <row r="106" spans="1:10" ht="33" customHeight="1" x14ac:dyDescent="0.25">
      <c r="A106" s="242" t="s">
        <v>327</v>
      </c>
      <c r="B106" s="321">
        <f>'A1 Exploitation'!D358</f>
        <v>1</v>
      </c>
      <c r="C106" s="321"/>
      <c r="D106" s="61"/>
      <c r="E106" s="61"/>
      <c r="F106" s="61"/>
      <c r="G106" s="61"/>
      <c r="H106" s="61"/>
      <c r="I106" s="61"/>
    </row>
    <row r="107" spans="1:10" ht="33" customHeight="1" x14ac:dyDescent="0.25">
      <c r="A107" s="241" t="s">
        <v>328</v>
      </c>
      <c r="B107" s="321">
        <f>'A2 Exploitation'!D358</f>
        <v>0.83333333333333337</v>
      </c>
      <c r="C107" s="321"/>
      <c r="D107" s="61"/>
      <c r="E107" s="61"/>
      <c r="F107" s="61"/>
      <c r="G107" s="61"/>
      <c r="H107" s="61"/>
      <c r="I107" s="61"/>
    </row>
    <row r="108" spans="1:10" ht="33" customHeight="1" x14ac:dyDescent="0.25">
      <c r="A108" s="242" t="s">
        <v>329</v>
      </c>
      <c r="B108" s="321">
        <f>'A3 Exploitation'!D358</f>
        <v>0</v>
      </c>
      <c r="C108" s="321"/>
      <c r="D108" s="61"/>
      <c r="E108" s="61"/>
      <c r="F108" s="61"/>
      <c r="G108" s="61"/>
      <c r="H108" s="61"/>
      <c r="I108" s="61"/>
    </row>
    <row r="109" spans="1:10" ht="33" customHeight="1" x14ac:dyDescent="0.25">
      <c r="A109" s="242" t="s">
        <v>330</v>
      </c>
      <c r="B109" s="321">
        <f>'A4 Exploitation'!D358</f>
        <v>0</v>
      </c>
      <c r="C109" s="321"/>
      <c r="D109" s="61"/>
      <c r="E109" s="61"/>
      <c r="F109" s="61"/>
      <c r="G109" s="61"/>
      <c r="H109" s="61"/>
      <c r="I109" s="61"/>
    </row>
    <row r="110" spans="1:10" ht="33" customHeight="1" x14ac:dyDescent="0.25">
      <c r="A110" s="241" t="s">
        <v>331</v>
      </c>
      <c r="B110" s="321"/>
      <c r="C110" s="321"/>
      <c r="D110" s="61"/>
      <c r="E110" s="61"/>
      <c r="F110" s="61"/>
      <c r="G110" s="61"/>
      <c r="H110" s="61"/>
      <c r="I110" s="61"/>
    </row>
    <row r="111" spans="1:10" ht="33" customHeight="1" x14ac:dyDescent="0.25">
      <c r="A111" s="241" t="s">
        <v>332</v>
      </c>
      <c r="B111" s="321"/>
      <c r="C111" s="321"/>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20" t="s">
        <v>342</v>
      </c>
      <c r="C114" s="320"/>
      <c r="D114" s="61"/>
      <c r="E114" s="61"/>
      <c r="F114" s="61"/>
      <c r="G114" s="61"/>
      <c r="H114" s="61"/>
      <c r="I114" s="61"/>
      <c r="J114" s="60" t="str">
        <f>D18</f>
        <v>INTILAKA</v>
      </c>
    </row>
    <row r="115" spans="1:10" ht="33" customHeight="1" x14ac:dyDescent="0.25">
      <c r="A115" s="242" t="s">
        <v>327</v>
      </c>
      <c r="B115" s="321">
        <f>'A1 Exploitation'!D391</f>
        <v>0.97058823529411764</v>
      </c>
      <c r="C115" s="321"/>
      <c r="D115" s="61"/>
      <c r="E115" s="61"/>
      <c r="F115" s="61"/>
      <c r="G115" s="61"/>
      <c r="H115" s="61"/>
      <c r="I115" s="61"/>
    </row>
    <row r="116" spans="1:10" ht="33" customHeight="1" x14ac:dyDescent="0.25">
      <c r="A116" s="241" t="s">
        <v>328</v>
      </c>
      <c r="B116" s="321">
        <f>'A2 Exploitation'!D391</f>
        <v>0.9375</v>
      </c>
      <c r="C116" s="321"/>
      <c r="D116" s="61"/>
      <c r="E116" s="61"/>
      <c r="F116" s="61"/>
      <c r="G116" s="61"/>
      <c r="H116" s="61"/>
      <c r="I116" s="61"/>
    </row>
    <row r="117" spans="1:10" ht="33" customHeight="1" x14ac:dyDescent="0.25">
      <c r="A117" s="242" t="s">
        <v>329</v>
      </c>
      <c r="B117" s="321">
        <f>'A3 Exploitation'!D391</f>
        <v>0</v>
      </c>
      <c r="C117" s="321"/>
      <c r="D117" s="61"/>
      <c r="E117" s="61"/>
      <c r="F117" s="61"/>
      <c r="G117" s="61"/>
      <c r="H117" s="61"/>
      <c r="I117" s="61"/>
    </row>
    <row r="118" spans="1:10" ht="33" customHeight="1" x14ac:dyDescent="0.25">
      <c r="A118" s="242" t="s">
        <v>330</v>
      </c>
      <c r="B118" s="321">
        <f>'A4 Exploitation'!D391</f>
        <v>0</v>
      </c>
      <c r="C118" s="321"/>
      <c r="D118" s="61"/>
      <c r="E118" s="61"/>
      <c r="F118" s="61"/>
      <c r="G118" s="61"/>
      <c r="H118" s="61"/>
      <c r="I118" s="61"/>
    </row>
    <row r="119" spans="1:10" ht="33" customHeight="1" x14ac:dyDescent="0.25">
      <c r="A119" s="241" t="s">
        <v>331</v>
      </c>
      <c r="B119" s="321"/>
      <c r="C119" s="321"/>
      <c r="D119" s="61"/>
      <c r="E119" s="61"/>
      <c r="F119" s="61"/>
      <c r="G119" s="61"/>
      <c r="H119" s="61"/>
      <c r="I119" s="61"/>
    </row>
    <row r="120" spans="1:10" ht="33" customHeight="1" x14ac:dyDescent="0.25">
      <c r="A120" s="241" t="s">
        <v>332</v>
      </c>
      <c r="B120" s="321"/>
      <c r="C120" s="321"/>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20" t="s">
        <v>343</v>
      </c>
      <c r="C123" s="320"/>
      <c r="D123" s="61"/>
      <c r="E123" s="61"/>
      <c r="F123" s="61"/>
      <c r="G123" s="61"/>
      <c r="H123" s="61"/>
      <c r="I123" s="61"/>
      <c r="J123" s="60" t="str">
        <f>D18</f>
        <v>INTILAKA</v>
      </c>
    </row>
    <row r="124" spans="1:10" ht="33" customHeight="1" x14ac:dyDescent="0.25">
      <c r="A124" s="242" t="s">
        <v>327</v>
      </c>
      <c r="B124" s="321">
        <f>'A1 Exploitation'!D444</f>
        <v>0.98275862068965514</v>
      </c>
      <c r="C124" s="321"/>
      <c r="D124" s="61"/>
      <c r="E124" s="61"/>
      <c r="F124" s="61"/>
      <c r="G124" s="61"/>
      <c r="H124" s="61"/>
      <c r="I124" s="61"/>
    </row>
    <row r="125" spans="1:10" ht="33" customHeight="1" x14ac:dyDescent="0.25">
      <c r="A125" s="241" t="s">
        <v>328</v>
      </c>
      <c r="B125" s="321">
        <f>'A2 Exploitation'!D444</f>
        <v>0.75</v>
      </c>
      <c r="C125" s="321"/>
      <c r="D125" s="61"/>
      <c r="E125" s="61"/>
      <c r="F125" s="61"/>
      <c r="G125" s="61"/>
      <c r="H125" s="61"/>
      <c r="I125" s="61"/>
    </row>
    <row r="126" spans="1:10" ht="33" customHeight="1" x14ac:dyDescent="0.25">
      <c r="A126" s="242" t="s">
        <v>329</v>
      </c>
      <c r="B126" s="321">
        <f>'A3 Exploitation'!D444</f>
        <v>0</v>
      </c>
      <c r="C126" s="321"/>
      <c r="D126" s="61"/>
      <c r="E126" s="61"/>
      <c r="F126" s="61"/>
      <c r="G126" s="61"/>
      <c r="H126" s="61"/>
      <c r="I126" s="61"/>
    </row>
    <row r="127" spans="1:10" ht="33" customHeight="1" x14ac:dyDescent="0.25">
      <c r="A127" s="242" t="s">
        <v>330</v>
      </c>
      <c r="B127" s="321">
        <f>'A4 Exploitation'!D444</f>
        <v>0</v>
      </c>
      <c r="C127" s="321"/>
      <c r="D127" s="61"/>
      <c r="E127" s="61"/>
      <c r="F127" s="61"/>
      <c r="G127" s="61"/>
      <c r="H127" s="61"/>
      <c r="I127" s="61"/>
    </row>
    <row r="128" spans="1:10" ht="33" customHeight="1" x14ac:dyDescent="0.25">
      <c r="A128" s="241" t="s">
        <v>331</v>
      </c>
      <c r="B128" s="321"/>
      <c r="C128" s="321"/>
      <c r="D128" s="61"/>
      <c r="E128" s="61"/>
      <c r="F128" s="61"/>
      <c r="G128" s="61"/>
      <c r="H128" s="61"/>
      <c r="I128" s="61"/>
    </row>
    <row r="129" spans="1:10" ht="33" customHeight="1" x14ac:dyDescent="0.25">
      <c r="A129" s="241" t="s">
        <v>332</v>
      </c>
      <c r="B129" s="321"/>
      <c r="C129" s="321"/>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20" t="s">
        <v>344</v>
      </c>
      <c r="C132" s="320"/>
      <c r="D132" s="61"/>
      <c r="E132" s="61"/>
      <c r="F132" s="61"/>
      <c r="G132" s="61"/>
      <c r="H132" s="61"/>
      <c r="I132" s="61"/>
      <c r="J132" s="60" t="str">
        <f>D18</f>
        <v>INTILAKA</v>
      </c>
    </row>
    <row r="133" spans="1:10" ht="33" customHeight="1" x14ac:dyDescent="0.25">
      <c r="A133" s="242" t="s">
        <v>327</v>
      </c>
      <c r="B133" s="321" t="e">
        <f>'A1 Exploitation'!D481</f>
        <v>#DIV/0!</v>
      </c>
      <c r="C133" s="321"/>
      <c r="D133" s="61"/>
      <c r="E133" s="61"/>
      <c r="F133" s="61"/>
      <c r="G133" s="61"/>
      <c r="H133" s="61"/>
      <c r="I133" s="61"/>
    </row>
    <row r="134" spans="1:10" ht="33" customHeight="1" x14ac:dyDescent="0.25">
      <c r="A134" s="241" t="s">
        <v>328</v>
      </c>
      <c r="B134" s="321" t="e">
        <f>'A2 Exploitation'!D481</f>
        <v>#DIV/0!</v>
      </c>
      <c r="C134" s="321"/>
      <c r="D134" s="61"/>
      <c r="E134" s="61"/>
      <c r="F134" s="61"/>
      <c r="G134" s="61"/>
      <c r="H134" s="61"/>
      <c r="I134" s="61"/>
    </row>
    <row r="135" spans="1:10" ht="33" customHeight="1" x14ac:dyDescent="0.25">
      <c r="A135" s="242" t="s">
        <v>329</v>
      </c>
      <c r="B135" s="321">
        <f>'A3 Exploitation'!D481</f>
        <v>0</v>
      </c>
      <c r="C135" s="321"/>
      <c r="D135" s="61"/>
      <c r="E135" s="61"/>
      <c r="F135" s="61"/>
      <c r="G135" s="61"/>
      <c r="H135" s="61"/>
      <c r="I135" s="61"/>
    </row>
    <row r="136" spans="1:10" ht="33" customHeight="1" x14ac:dyDescent="0.25">
      <c r="A136" s="242" t="s">
        <v>330</v>
      </c>
      <c r="B136" s="321">
        <f>'A4 Exploitation'!D481</f>
        <v>0</v>
      </c>
      <c r="C136" s="321"/>
      <c r="D136" s="61"/>
      <c r="E136" s="61"/>
      <c r="F136" s="61"/>
      <c r="G136" s="61"/>
      <c r="H136" s="61"/>
      <c r="I136" s="61"/>
    </row>
    <row r="137" spans="1:10" ht="33" customHeight="1" x14ac:dyDescent="0.25">
      <c r="A137" s="241" t="s">
        <v>331</v>
      </c>
      <c r="B137" s="321"/>
      <c r="C137" s="321"/>
      <c r="D137" s="61"/>
      <c r="E137" s="61"/>
      <c r="F137" s="61"/>
      <c r="G137" s="61"/>
      <c r="H137" s="61"/>
      <c r="I137" s="61"/>
    </row>
    <row r="138" spans="1:10" ht="33" customHeight="1" x14ac:dyDescent="0.25">
      <c r="A138" s="241" t="s">
        <v>332</v>
      </c>
      <c r="B138" s="321"/>
      <c r="C138" s="321"/>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20" t="s">
        <v>345</v>
      </c>
      <c r="C141" s="320"/>
      <c r="D141" s="61"/>
      <c r="E141" s="61"/>
      <c r="F141" s="61"/>
      <c r="G141" s="61"/>
      <c r="H141" s="61"/>
      <c r="I141" s="61"/>
      <c r="J141" s="60" t="str">
        <f>D18</f>
        <v>INTILAKA</v>
      </c>
    </row>
    <row r="142" spans="1:10" ht="33" customHeight="1" x14ac:dyDescent="0.25">
      <c r="A142" s="242" t="s">
        <v>327</v>
      </c>
      <c r="B142" s="321">
        <f>'A1 Exploitation'!D503</f>
        <v>1</v>
      </c>
      <c r="C142" s="321"/>
      <c r="D142" s="61"/>
      <c r="E142" s="61"/>
      <c r="F142" s="61"/>
      <c r="G142" s="61"/>
      <c r="H142" s="61"/>
      <c r="I142" s="61"/>
    </row>
    <row r="143" spans="1:10" ht="33" customHeight="1" x14ac:dyDescent="0.25">
      <c r="A143" s="241" t="s">
        <v>328</v>
      </c>
      <c r="B143" s="321">
        <f>'A2 Exploitation'!D503</f>
        <v>0.875</v>
      </c>
      <c r="C143" s="321"/>
      <c r="D143" s="61"/>
      <c r="E143" s="61"/>
      <c r="F143" s="61"/>
      <c r="G143" s="61"/>
      <c r="H143" s="61"/>
      <c r="I143" s="61"/>
    </row>
    <row r="144" spans="1:10" ht="33" customHeight="1" x14ac:dyDescent="0.25">
      <c r="A144" s="242" t="s">
        <v>329</v>
      </c>
      <c r="B144" s="321">
        <f>'A3 Exploitation'!D503</f>
        <v>0</v>
      </c>
      <c r="C144" s="321"/>
      <c r="D144" s="61"/>
      <c r="E144" s="61"/>
      <c r="F144" s="61"/>
      <c r="G144" s="61"/>
      <c r="H144" s="61"/>
      <c r="I144" s="61"/>
    </row>
    <row r="145" spans="1:10" ht="33" customHeight="1" x14ac:dyDescent="0.25">
      <c r="A145" s="242" t="s">
        <v>330</v>
      </c>
      <c r="B145" s="321">
        <f>'A4 Exploitation'!D503</f>
        <v>0</v>
      </c>
      <c r="C145" s="321"/>
      <c r="D145" s="61"/>
      <c r="E145" s="61"/>
      <c r="F145" s="61"/>
      <c r="G145" s="61"/>
      <c r="H145" s="61"/>
      <c r="I145" s="61"/>
    </row>
    <row r="146" spans="1:10" ht="33" customHeight="1" x14ac:dyDescent="0.25">
      <c r="A146" s="241" t="s">
        <v>331</v>
      </c>
      <c r="B146" s="321"/>
      <c r="C146" s="321"/>
      <c r="D146" s="61"/>
      <c r="E146" s="61"/>
      <c r="F146" s="61"/>
      <c r="G146" s="61"/>
      <c r="H146" s="61"/>
      <c r="I146" s="61"/>
    </row>
    <row r="147" spans="1:10" ht="33" customHeight="1" x14ac:dyDescent="0.25">
      <c r="A147" s="241" t="s">
        <v>332</v>
      </c>
      <c r="B147" s="321"/>
      <c r="C147" s="321"/>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20" t="s">
        <v>346</v>
      </c>
      <c r="C150" s="320"/>
      <c r="D150" s="61"/>
      <c r="E150" s="61"/>
      <c r="F150" s="61"/>
      <c r="G150" s="61"/>
      <c r="H150" s="61"/>
      <c r="I150" s="61"/>
      <c r="J150" s="60" t="str">
        <f>D18</f>
        <v>INTILAKA</v>
      </c>
    </row>
    <row r="151" spans="1:10" ht="33" customHeight="1" x14ac:dyDescent="0.25">
      <c r="A151" s="242" t="s">
        <v>327</v>
      </c>
      <c r="B151" s="321">
        <f>'A1 Exploitation'!D514</f>
        <v>1</v>
      </c>
      <c r="C151" s="321"/>
      <c r="D151" s="61"/>
      <c r="E151" s="61"/>
      <c r="F151" s="61"/>
      <c r="G151" s="61"/>
      <c r="H151" s="61"/>
      <c r="I151" s="61"/>
    </row>
    <row r="152" spans="1:10" ht="33" customHeight="1" x14ac:dyDescent="0.25">
      <c r="A152" s="241" t="s">
        <v>328</v>
      </c>
      <c r="B152" s="321">
        <f>'A2 Exploitation'!D514</f>
        <v>1</v>
      </c>
      <c r="C152" s="321"/>
      <c r="D152" s="61"/>
      <c r="E152" s="61"/>
      <c r="F152" s="61"/>
      <c r="G152" s="61"/>
      <c r="H152" s="61"/>
      <c r="I152" s="61"/>
    </row>
    <row r="153" spans="1:10" ht="33" customHeight="1" x14ac:dyDescent="0.25">
      <c r="A153" s="242" t="s">
        <v>329</v>
      </c>
      <c r="B153" s="321">
        <f>'A3 Exploitation'!D514</f>
        <v>0</v>
      </c>
      <c r="C153" s="321"/>
      <c r="D153" s="61"/>
      <c r="E153" s="61"/>
      <c r="F153" s="61"/>
      <c r="G153" s="61"/>
      <c r="H153" s="61"/>
      <c r="I153" s="61"/>
    </row>
    <row r="154" spans="1:10" ht="33" customHeight="1" x14ac:dyDescent="0.25">
      <c r="A154" s="242" t="s">
        <v>330</v>
      </c>
      <c r="B154" s="321">
        <f>'A4 Exploitation'!D514</f>
        <v>0</v>
      </c>
      <c r="C154" s="321"/>
      <c r="D154" s="61"/>
      <c r="E154" s="61"/>
      <c r="F154" s="61"/>
      <c r="G154" s="61"/>
      <c r="H154" s="61"/>
      <c r="I154" s="61"/>
    </row>
    <row r="155" spans="1:10" ht="33" customHeight="1" x14ac:dyDescent="0.25">
      <c r="A155" s="241" t="s">
        <v>331</v>
      </c>
      <c r="B155" s="321"/>
      <c r="C155" s="321"/>
      <c r="D155" s="61"/>
      <c r="E155" s="61"/>
      <c r="F155" s="61"/>
      <c r="G155" s="61"/>
      <c r="H155" s="61"/>
      <c r="I155" s="61"/>
    </row>
    <row r="156" spans="1:10" ht="33" customHeight="1" x14ac:dyDescent="0.25">
      <c r="A156" s="241" t="s">
        <v>332</v>
      </c>
      <c r="B156" s="321"/>
      <c r="C156" s="321"/>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24"/>
      <c r="C159" s="324"/>
      <c r="D159" s="61"/>
      <c r="E159" s="61"/>
      <c r="F159" s="61"/>
      <c r="G159" s="61"/>
      <c r="H159" s="61"/>
      <c r="I159" s="61"/>
    </row>
    <row r="160" spans="1:10" ht="33" customHeight="1" x14ac:dyDescent="0.25">
      <c r="A160" s="241" t="s">
        <v>325</v>
      </c>
      <c r="B160" s="320" t="s">
        <v>347</v>
      </c>
      <c r="C160" s="320"/>
      <c r="D160" s="61"/>
      <c r="E160" s="61"/>
      <c r="F160" s="61"/>
      <c r="G160" s="61"/>
      <c r="H160" s="61"/>
      <c r="I160" s="61"/>
      <c r="J160" s="60" t="str">
        <f>D18</f>
        <v>INTILAKA</v>
      </c>
    </row>
    <row r="161" spans="1:10" ht="33" customHeight="1" x14ac:dyDescent="0.25">
      <c r="A161" s="242" t="s">
        <v>327</v>
      </c>
      <c r="B161" s="321">
        <f>'A1 Exploitation'!D534</f>
        <v>0.94444444444444442</v>
      </c>
      <c r="C161" s="321"/>
      <c r="D161" s="61"/>
      <c r="E161" s="61"/>
      <c r="F161" s="61"/>
      <c r="G161" s="61"/>
      <c r="H161" s="61"/>
      <c r="I161" s="61"/>
    </row>
    <row r="162" spans="1:10" ht="33" customHeight="1" x14ac:dyDescent="0.25">
      <c r="A162" s="241" t="s">
        <v>328</v>
      </c>
      <c r="B162" s="321">
        <f>'A2 Exploitation'!D534</f>
        <v>0.875</v>
      </c>
      <c r="C162" s="321"/>
      <c r="D162" s="61"/>
      <c r="E162" s="61"/>
      <c r="F162" s="61"/>
      <c r="G162" s="61"/>
      <c r="H162" s="61"/>
      <c r="I162" s="61"/>
    </row>
    <row r="163" spans="1:10" ht="33" customHeight="1" x14ac:dyDescent="0.25">
      <c r="A163" s="242" t="s">
        <v>329</v>
      </c>
      <c r="B163" s="321">
        <f>'A3 Exploitation'!D534</f>
        <v>0</v>
      </c>
      <c r="C163" s="321"/>
      <c r="D163" s="61"/>
      <c r="E163" s="61"/>
      <c r="F163" s="61"/>
      <c r="G163" s="61"/>
      <c r="H163" s="61"/>
      <c r="I163" s="61"/>
    </row>
    <row r="164" spans="1:10" ht="33" customHeight="1" x14ac:dyDescent="0.25">
      <c r="A164" s="242" t="s">
        <v>330</v>
      </c>
      <c r="B164" s="321">
        <f>'A4 Exploitation'!D534</f>
        <v>0</v>
      </c>
      <c r="C164" s="321"/>
    </row>
    <row r="165" spans="1:10" ht="33" customHeight="1" x14ac:dyDescent="0.25">
      <c r="A165" s="241" t="s">
        <v>331</v>
      </c>
      <c r="B165" s="321"/>
      <c r="C165" s="321"/>
    </row>
    <row r="166" spans="1:10" ht="18" x14ac:dyDescent="0.25">
      <c r="A166" s="241" t="s">
        <v>332</v>
      </c>
      <c r="B166" s="321"/>
      <c r="C166" s="321"/>
    </row>
    <row r="167" spans="1:10" ht="18.75" x14ac:dyDescent="0.25">
      <c r="A167" s="70"/>
      <c r="B167" s="65"/>
      <c r="C167" s="65"/>
    </row>
    <row r="168" spans="1:10" ht="33" customHeight="1" x14ac:dyDescent="0.25">
      <c r="A168" s="70"/>
      <c r="B168" s="65"/>
      <c r="C168" s="65"/>
    </row>
    <row r="169" spans="1:10" ht="33" customHeight="1" x14ac:dyDescent="0.25">
      <c r="A169" s="241" t="s">
        <v>325</v>
      </c>
      <c r="B169" s="320" t="s">
        <v>348</v>
      </c>
      <c r="C169" s="320"/>
      <c r="J169" s="60" t="str">
        <f>D18</f>
        <v>INTILAKA</v>
      </c>
    </row>
    <row r="170" spans="1:10" ht="33" customHeight="1" x14ac:dyDescent="0.25">
      <c r="A170" s="242" t="s">
        <v>327</v>
      </c>
      <c r="B170" s="321">
        <f>'A1 Exploitation'!D545</f>
        <v>1</v>
      </c>
      <c r="C170" s="321"/>
    </row>
    <row r="171" spans="1:10" ht="33" customHeight="1" x14ac:dyDescent="0.25">
      <c r="A171" s="241" t="s">
        <v>328</v>
      </c>
      <c r="B171" s="321">
        <f>'A2 Exploitation'!D545</f>
        <v>1</v>
      </c>
      <c r="C171" s="321"/>
    </row>
    <row r="172" spans="1:10" ht="33" customHeight="1" x14ac:dyDescent="0.25">
      <c r="A172" s="242" t="s">
        <v>329</v>
      </c>
      <c r="B172" s="321">
        <f>'A3 Exploitation'!D545</f>
        <v>0</v>
      </c>
      <c r="C172" s="321"/>
    </row>
    <row r="173" spans="1:10" ht="33" customHeight="1" x14ac:dyDescent="0.25">
      <c r="A173" s="242" t="s">
        <v>330</v>
      </c>
      <c r="B173" s="321">
        <f>'A4 Exploitation'!D545</f>
        <v>0</v>
      </c>
      <c r="C173" s="321"/>
    </row>
    <row r="174" spans="1:10" ht="33" customHeight="1" x14ac:dyDescent="0.25">
      <c r="A174" s="241" t="s">
        <v>331</v>
      </c>
      <c r="B174" s="321"/>
      <c r="C174" s="321"/>
    </row>
    <row r="175" spans="1:10" ht="18" x14ac:dyDescent="0.25">
      <c r="A175" s="241" t="s">
        <v>332</v>
      </c>
      <c r="B175" s="321"/>
      <c r="C175" s="321"/>
    </row>
    <row r="176" spans="1:10" ht="18.75" x14ac:dyDescent="0.25">
      <c r="A176" s="70"/>
      <c r="B176" s="65"/>
      <c r="C176" s="65"/>
    </row>
    <row r="177" spans="1:10" ht="33" customHeight="1" x14ac:dyDescent="0.25">
      <c r="A177" s="70"/>
      <c r="B177" s="65"/>
      <c r="C177" s="65"/>
    </row>
    <row r="178" spans="1:10" ht="33" customHeight="1" x14ac:dyDescent="0.25">
      <c r="A178" s="241" t="s">
        <v>325</v>
      </c>
      <c r="B178" s="320" t="s">
        <v>349</v>
      </c>
      <c r="C178" s="320"/>
      <c r="J178" s="60" t="str">
        <f>D18</f>
        <v>INTILAKA</v>
      </c>
    </row>
    <row r="179" spans="1:10" ht="33" customHeight="1" x14ac:dyDescent="0.25">
      <c r="A179" s="242" t="s">
        <v>327</v>
      </c>
      <c r="B179" s="321">
        <f>'A1 Technique'!D199</f>
        <v>0.91818181818181821</v>
      </c>
      <c r="C179" s="321"/>
    </row>
    <row r="180" spans="1:10" ht="33" customHeight="1" x14ac:dyDescent="0.25">
      <c r="A180" s="241" t="s">
        <v>328</v>
      </c>
      <c r="B180" s="321">
        <f>'A2 Technique'!D199</f>
        <v>0.82499999999999996</v>
      </c>
      <c r="C180" s="321"/>
    </row>
    <row r="181" spans="1:10" ht="33" customHeight="1" x14ac:dyDescent="0.25">
      <c r="A181" s="242" t="s">
        <v>329</v>
      </c>
      <c r="B181" s="321">
        <f>'A3 Technique'!D199</f>
        <v>0</v>
      </c>
      <c r="C181" s="321"/>
    </row>
    <row r="182" spans="1:10" ht="33" customHeight="1" x14ac:dyDescent="0.25">
      <c r="A182" s="242" t="s">
        <v>330</v>
      </c>
      <c r="B182" s="321">
        <f>'A4 Technique'!D199</f>
        <v>0</v>
      </c>
      <c r="C182" s="321"/>
    </row>
    <row r="183" spans="1:10" ht="33" customHeight="1" x14ac:dyDescent="0.25">
      <c r="A183" s="241" t="s">
        <v>331</v>
      </c>
      <c r="B183" s="321"/>
      <c r="C183" s="321"/>
    </row>
    <row r="184" spans="1:10" ht="18" x14ac:dyDescent="0.25">
      <c r="A184" s="241" t="s">
        <v>332</v>
      </c>
      <c r="B184" s="321"/>
      <c r="C184" s="32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2" zoomScale="80" zoomScaleSheetLayoutView="80" workbookViewId="0">
      <selection activeCell="F541" sqref="F541"/>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6"/>
      <c r="E1" s="326"/>
      <c r="F1" s="326"/>
      <c r="G1" s="326"/>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7" t="s">
        <v>179</v>
      </c>
      <c r="B7" s="327"/>
      <c r="C7" s="327"/>
      <c r="D7" s="327"/>
      <c r="E7" s="327"/>
      <c r="F7" s="327"/>
      <c r="G7" s="104"/>
    </row>
    <row r="8" spans="1:7" ht="29.25" x14ac:dyDescent="0.45">
      <c r="A8" s="328" t="str">
        <f>'Page de garde'!D18</f>
        <v>INTILAKA</v>
      </c>
      <c r="B8" s="328"/>
      <c r="C8" s="328"/>
      <c r="D8" s="328"/>
      <c r="E8" s="328"/>
      <c r="F8" s="328"/>
      <c r="G8" s="104"/>
    </row>
    <row r="9" spans="1:7" ht="24" x14ac:dyDescent="0.45">
      <c r="A9" s="245" t="s">
        <v>42</v>
      </c>
      <c r="B9" s="329" t="s">
        <v>409</v>
      </c>
      <c r="C9" s="329"/>
      <c r="D9" s="329"/>
      <c r="E9" s="329"/>
      <c r="F9" s="329"/>
      <c r="G9" s="104"/>
    </row>
    <row r="10" spans="1:7" ht="24" x14ac:dyDescent="0.45">
      <c r="A10" s="246" t="s">
        <v>44</v>
      </c>
      <c r="B10" s="330" t="s">
        <v>410</v>
      </c>
      <c r="C10" s="330"/>
      <c r="D10" s="330"/>
      <c r="E10" s="330"/>
      <c r="F10" s="330"/>
      <c r="G10" s="104"/>
    </row>
    <row r="11" spans="1:7" ht="24" x14ac:dyDescent="0.45">
      <c r="A11" s="245" t="s">
        <v>43</v>
      </c>
      <c r="B11" s="325">
        <v>43214</v>
      </c>
      <c r="C11" s="325"/>
      <c r="D11" s="325"/>
      <c r="E11" s="325"/>
      <c r="F11" s="325"/>
      <c r="G11" s="104"/>
    </row>
    <row r="12" spans="1:7" ht="24" x14ac:dyDescent="0.45">
      <c r="A12" s="245" t="s">
        <v>239</v>
      </c>
      <c r="B12" s="331">
        <f>D549</f>
        <v>0.94968553459119498</v>
      </c>
      <c r="C12" s="331"/>
      <c r="D12" s="331"/>
      <c r="E12" s="331"/>
      <c r="F12" s="331"/>
      <c r="G12" s="104"/>
    </row>
    <row r="13" spans="1:7" ht="22.5" x14ac:dyDescent="0.45">
      <c r="D13" s="332"/>
      <c r="E13" s="332"/>
      <c r="F13" s="332"/>
      <c r="G13" s="332"/>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43214</v>
      </c>
      <c r="B16" s="143"/>
      <c r="C16" s="143"/>
      <c r="D16" s="143"/>
      <c r="E16" s="143"/>
      <c r="F16" s="156"/>
    </row>
    <row r="17" spans="1:8" ht="16.5" customHeight="1" x14ac:dyDescent="0.3">
      <c r="A17" s="333" t="s">
        <v>30</v>
      </c>
      <c r="B17" s="334" t="s">
        <v>31</v>
      </c>
      <c r="C17" s="334"/>
      <c r="D17" s="334" t="s">
        <v>46</v>
      </c>
      <c r="E17" s="335" t="s">
        <v>310</v>
      </c>
      <c r="F17" s="335" t="s">
        <v>357</v>
      </c>
    </row>
    <row r="18" spans="1:8" ht="16.5" customHeight="1" x14ac:dyDescent="0.3">
      <c r="A18" s="333"/>
      <c r="B18" s="247" t="s">
        <v>34</v>
      </c>
      <c r="C18" s="247" t="s">
        <v>33</v>
      </c>
      <c r="D18" s="334"/>
      <c r="E18" s="335"/>
      <c r="F18" s="335"/>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1</v>
      </c>
      <c r="C37" s="109"/>
      <c r="D37" s="74" t="s">
        <v>434</v>
      </c>
      <c r="E37" s="73"/>
      <c r="F37" s="158" t="s">
        <v>356</v>
      </c>
    </row>
    <row r="38" spans="1:7" x14ac:dyDescent="0.3">
      <c r="A38" s="336" t="s">
        <v>378</v>
      </c>
      <c r="B38" s="337"/>
      <c r="C38" s="337"/>
      <c r="D38" s="337"/>
      <c r="E38" s="337"/>
      <c r="F38" s="338"/>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225">
        <f>IF(D41=1, 2, IF(AND(D41&lt;1,D41&gt;0), 1, "0"))</f>
        <v>2</v>
      </c>
      <c r="C41" s="109"/>
      <c r="D41" s="199">
        <v>1</v>
      </c>
      <c r="E41" s="200"/>
      <c r="F41" s="201"/>
    </row>
    <row r="42" spans="1:7" x14ac:dyDescent="0.3">
      <c r="A42" s="252" t="s">
        <v>36</v>
      </c>
      <c r="B42" s="252"/>
      <c r="C42" s="252"/>
      <c r="D42" s="252">
        <f>SUM(B29:C37,B39:C41)</f>
        <v>23</v>
      </c>
    </row>
    <row r="43" spans="1:7" x14ac:dyDescent="0.3">
      <c r="A43" s="248" t="s">
        <v>35</v>
      </c>
      <c r="B43" s="249"/>
      <c r="C43" s="250"/>
      <c r="D43" s="251">
        <f>D42/(COUNT(B29:C37,B39:C41)*2)</f>
        <v>0.95833333333333337</v>
      </c>
    </row>
    <row r="44" spans="1:7" x14ac:dyDescent="0.3">
      <c r="A44" s="2"/>
      <c r="B44" s="111"/>
      <c r="C44" s="111"/>
      <c r="D44" s="111"/>
    </row>
    <row r="45" spans="1:7" ht="18" x14ac:dyDescent="0.35">
      <c r="A45" s="268" t="s">
        <v>38</v>
      </c>
      <c r="B45" s="278"/>
      <c r="C45" s="279"/>
      <c r="D45" s="271">
        <f>SUM(D42,D25)</f>
        <v>29</v>
      </c>
    </row>
    <row r="46" spans="1:7" ht="18" x14ac:dyDescent="0.35">
      <c r="A46" s="268" t="s">
        <v>198</v>
      </c>
      <c r="B46" s="278"/>
      <c r="C46" s="279"/>
      <c r="D46" s="272">
        <f>D45/(COUNT(B29:C37,B21:C24,B39:C41)*2)</f>
        <v>0.96666666666666667</v>
      </c>
    </row>
    <row r="47" spans="1:7" x14ac:dyDescent="0.3">
      <c r="A47" s="117"/>
      <c r="B47" s="103"/>
      <c r="C47" s="111"/>
      <c r="D47" s="103"/>
    </row>
    <row r="48" spans="1:7" ht="18" x14ac:dyDescent="0.35">
      <c r="A48" s="280" t="s">
        <v>124</v>
      </c>
      <c r="B48" s="280"/>
      <c r="C48" s="280"/>
      <c r="D48" s="280"/>
      <c r="E48" s="280"/>
      <c r="F48" s="281"/>
    </row>
    <row r="49" spans="1:7" x14ac:dyDescent="0.3">
      <c r="A49" s="118">
        <f>B11</f>
        <v>43214</v>
      </c>
      <c r="B49" s="103"/>
      <c r="C49" s="111"/>
      <c r="D49" s="103"/>
    </row>
    <row r="50" spans="1:7" x14ac:dyDescent="0.3">
      <c r="A50" s="333" t="s">
        <v>30</v>
      </c>
      <c r="B50" s="334" t="s">
        <v>31</v>
      </c>
      <c r="C50" s="334"/>
      <c r="D50" s="334" t="s">
        <v>46</v>
      </c>
      <c r="E50" s="335" t="s">
        <v>310</v>
      </c>
      <c r="F50" s="335" t="s">
        <v>359</v>
      </c>
      <c r="G50" s="106"/>
    </row>
    <row r="51" spans="1:7" x14ac:dyDescent="0.3">
      <c r="A51" s="333"/>
      <c r="B51" s="247" t="s">
        <v>34</v>
      </c>
      <c r="C51" s="247" t="s">
        <v>33</v>
      </c>
      <c r="D51" s="334"/>
      <c r="E51" s="335"/>
      <c r="F51" s="335"/>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6" t="s">
        <v>378</v>
      </c>
      <c r="B94" s="337"/>
      <c r="C94" s="337"/>
      <c r="D94" s="337"/>
      <c r="E94" s="337"/>
      <c r="F94" s="338"/>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43214</v>
      </c>
      <c r="B106" s="103"/>
      <c r="C106" s="111"/>
      <c r="D106" s="103"/>
    </row>
    <row r="107" spans="1:7" x14ac:dyDescent="0.3">
      <c r="A107" s="333" t="s">
        <v>30</v>
      </c>
      <c r="B107" s="334" t="s">
        <v>31</v>
      </c>
      <c r="C107" s="334"/>
      <c r="D107" s="334" t="s">
        <v>46</v>
      </c>
      <c r="E107" s="335" t="s">
        <v>310</v>
      </c>
      <c r="F107" s="335" t="s">
        <v>359</v>
      </c>
    </row>
    <row r="108" spans="1:7" x14ac:dyDescent="0.3">
      <c r="A108" s="333"/>
      <c r="B108" s="247" t="s">
        <v>34</v>
      </c>
      <c r="C108" s="247" t="s">
        <v>33</v>
      </c>
      <c r="D108" s="334"/>
      <c r="E108" s="335"/>
      <c r="F108" s="335"/>
      <c r="G108" s="168"/>
    </row>
    <row r="109" spans="1:7" x14ac:dyDescent="0.3">
      <c r="A109" s="151" t="s">
        <v>58</v>
      </c>
      <c r="B109" s="152"/>
      <c r="C109" s="152"/>
      <c r="D109" s="152"/>
      <c r="E109" s="152"/>
      <c r="F109" s="152"/>
    </row>
    <row r="110" spans="1:7" ht="33" x14ac:dyDescent="0.3">
      <c r="A110" s="6" t="s">
        <v>53</v>
      </c>
      <c r="B110" s="109">
        <v>1</v>
      </c>
      <c r="C110" s="109"/>
      <c r="D110" s="74" t="s">
        <v>417</v>
      </c>
      <c r="E110" s="74"/>
      <c r="F110" s="158"/>
    </row>
    <row r="111" spans="1:7" x14ac:dyDescent="0.3">
      <c r="A111" s="6" t="s">
        <v>255</v>
      </c>
      <c r="B111" s="109">
        <v>2</v>
      </c>
      <c r="C111" s="109"/>
      <c r="D111" s="74"/>
      <c r="E111" s="73"/>
      <c r="F111" s="158"/>
    </row>
    <row r="112" spans="1:7" x14ac:dyDescent="0.3">
      <c r="A112" s="9" t="s">
        <v>91</v>
      </c>
      <c r="B112" s="109">
        <v>2</v>
      </c>
      <c r="C112" s="110"/>
      <c r="D112" s="95"/>
      <c r="E112" s="85"/>
      <c r="F112" s="158"/>
    </row>
    <row r="113" spans="1:6" ht="18" x14ac:dyDescent="0.3">
      <c r="A113" s="9" t="s">
        <v>27</v>
      </c>
      <c r="B113" s="109">
        <v>2</v>
      </c>
      <c r="C113" s="109"/>
      <c r="D113" s="124"/>
      <c r="E113" s="73"/>
      <c r="F113" s="158"/>
    </row>
    <row r="114" spans="1:6" x14ac:dyDescent="0.3">
      <c r="A114" s="9" t="s">
        <v>158</v>
      </c>
      <c r="B114" s="109">
        <v>2</v>
      </c>
      <c r="C114" s="109"/>
      <c r="D114" s="102"/>
      <c r="E114" s="73"/>
      <c r="F114" s="158"/>
    </row>
    <row r="115" spans="1:6" ht="17.25" x14ac:dyDescent="0.35">
      <c r="A115" s="205" t="s">
        <v>55</v>
      </c>
      <c r="B115" s="109">
        <v>2</v>
      </c>
      <c r="C115" s="112" t="str">
        <f>IF(B115=0, -10, IF(B115=1, -5, "0"))</f>
        <v>0</v>
      </c>
      <c r="D115" s="74"/>
      <c r="E115" s="73"/>
      <c r="F115" s="158"/>
    </row>
    <row r="116" spans="1:6" x14ac:dyDescent="0.3">
      <c r="A116" s="6" t="s">
        <v>118</v>
      </c>
      <c r="B116" s="109">
        <v>2</v>
      </c>
      <c r="C116" s="120"/>
      <c r="D116" s="74"/>
      <c r="E116" s="73"/>
      <c r="F116" s="158"/>
    </row>
    <row r="117" spans="1:6" x14ac:dyDescent="0.3">
      <c r="A117" s="248" t="s">
        <v>36</v>
      </c>
      <c r="B117" s="248"/>
      <c r="C117" s="248"/>
      <c r="D117" s="248">
        <f>SUM(B110:C116)</f>
        <v>13</v>
      </c>
    </row>
    <row r="118" spans="1:6" x14ac:dyDescent="0.3">
      <c r="A118" s="248" t="s">
        <v>35</v>
      </c>
      <c r="B118" s="249"/>
      <c r="C118" s="250"/>
      <c r="D118" s="251">
        <f>D117/(COUNT(B110:C116)*2)</f>
        <v>0.9285714285714286</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v>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v>2</v>
      </c>
      <c r="C128" s="110"/>
      <c r="D128" s="74"/>
      <c r="E128" s="73"/>
      <c r="F128" s="158"/>
    </row>
    <row r="129" spans="1:7" s="91" customFormat="1" ht="29.25" customHeight="1" x14ac:dyDescent="0.3">
      <c r="A129" s="190" t="s">
        <v>386</v>
      </c>
      <c r="B129" s="109">
        <v>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v>2</v>
      </c>
      <c r="C132" s="122" t="str">
        <f>IF(B132=0, -5, "0")</f>
        <v>0</v>
      </c>
      <c r="D132" s="193"/>
      <c r="E132" s="74"/>
      <c r="F132" s="158"/>
      <c r="G132" s="106"/>
    </row>
    <row r="133" spans="1:7" ht="39" customHeight="1" x14ac:dyDescent="0.35">
      <c r="A133" s="146" t="s">
        <v>398</v>
      </c>
      <c r="B133" s="109">
        <v>2</v>
      </c>
      <c r="C133" s="109"/>
      <c r="D133" s="187" t="s">
        <v>411</v>
      </c>
      <c r="E133" s="50"/>
      <c r="F133" s="158"/>
      <c r="G133" s="106"/>
    </row>
    <row r="134" spans="1:7" ht="37.5" customHeight="1" x14ac:dyDescent="0.3">
      <c r="A134" s="166" t="s">
        <v>155</v>
      </c>
      <c r="B134" s="109">
        <v>1</v>
      </c>
      <c r="C134" s="122" t="str">
        <f>IF(B134=0, -5, "0")</f>
        <v>0</v>
      </c>
      <c r="D134" s="95" t="s">
        <v>412</v>
      </c>
      <c r="E134" s="85"/>
      <c r="F134" s="158"/>
      <c r="G134" s="106"/>
    </row>
    <row r="135" spans="1:7" x14ac:dyDescent="0.3">
      <c r="A135" s="7" t="s">
        <v>75</v>
      </c>
      <c r="B135" s="109">
        <v>2</v>
      </c>
      <c r="C135" s="109"/>
      <c r="D135" s="74"/>
      <c r="E135" s="73"/>
      <c r="F135" s="158"/>
      <c r="G135" s="106"/>
    </row>
    <row r="136" spans="1:7" ht="40.5" customHeight="1" x14ac:dyDescent="0.3">
      <c r="A136" s="53" t="s">
        <v>178</v>
      </c>
      <c r="B136" s="109">
        <v>2</v>
      </c>
      <c r="C136" s="109"/>
      <c r="D136" s="74"/>
      <c r="E136" s="73"/>
      <c r="F136" s="158"/>
      <c r="G136" s="168"/>
    </row>
    <row r="137" spans="1:7" ht="39.75" customHeight="1" x14ac:dyDescent="0.3">
      <c r="A137" s="41" t="s">
        <v>382</v>
      </c>
      <c r="B137" s="109">
        <v>1</v>
      </c>
      <c r="C137" s="109"/>
      <c r="D137" s="171" t="s">
        <v>431</v>
      </c>
      <c r="E137" s="74"/>
      <c r="F137" s="158"/>
      <c r="G137" s="168"/>
    </row>
    <row r="138" spans="1:7" s="91" customFormat="1" ht="49.5" x14ac:dyDescent="0.3">
      <c r="A138" s="210" t="s">
        <v>387</v>
      </c>
      <c r="B138" s="109">
        <v>2</v>
      </c>
      <c r="C138" s="112" t="str">
        <f>IF(B138=0, -10, "0")</f>
        <v>0</v>
      </c>
      <c r="D138" s="95"/>
      <c r="E138" s="85"/>
      <c r="F138" s="158"/>
      <c r="G138" s="106"/>
    </row>
    <row r="139" spans="1:7" x14ac:dyDescent="0.3">
      <c r="A139" s="248" t="s">
        <v>36</v>
      </c>
      <c r="B139" s="248"/>
      <c r="C139" s="248"/>
      <c r="D139" s="252">
        <f>SUM(B121:C138)</f>
        <v>18</v>
      </c>
    </row>
    <row r="140" spans="1:7" x14ac:dyDescent="0.3">
      <c r="A140" s="248" t="s">
        <v>35</v>
      </c>
      <c r="B140" s="249"/>
      <c r="C140" s="250"/>
      <c r="D140" s="251">
        <f>D139/(COUNT(B121:C138)*2)</f>
        <v>0.9</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9" t="s">
        <v>378</v>
      </c>
      <c r="B148" s="340"/>
      <c r="C148" s="340"/>
      <c r="D148" s="341"/>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v>2</v>
      </c>
      <c r="C153" s="116"/>
      <c r="D153" s="199">
        <v>1</v>
      </c>
      <c r="E153" s="200"/>
      <c r="F153" s="201"/>
    </row>
    <row r="154" spans="1:7" x14ac:dyDescent="0.3">
      <c r="A154" s="248" t="s">
        <v>36</v>
      </c>
      <c r="B154" s="248"/>
      <c r="C154" s="248"/>
      <c r="D154" s="248">
        <f>SUM(B143:C147,B149:C153)</f>
        <v>2</v>
      </c>
    </row>
    <row r="155" spans="1:7" x14ac:dyDescent="0.3">
      <c r="A155" s="248" t="s">
        <v>35</v>
      </c>
      <c r="B155" s="249"/>
      <c r="C155" s="250"/>
      <c r="D155" s="251">
        <f>D154/(COUNT(B143:C147,B149:C153)*2)</f>
        <v>1</v>
      </c>
    </row>
    <row r="156" spans="1:7" x14ac:dyDescent="0.3">
      <c r="A156" s="117"/>
      <c r="B156" s="103"/>
      <c r="C156" s="111"/>
      <c r="D156" s="103"/>
    </row>
    <row r="157" spans="1:7" ht="18" x14ac:dyDescent="0.35">
      <c r="A157" s="268" t="s">
        <v>125</v>
      </c>
      <c r="B157" s="269"/>
      <c r="C157" s="270"/>
      <c r="D157" s="271">
        <f>SUM(D154,D117,D139)</f>
        <v>33</v>
      </c>
    </row>
    <row r="158" spans="1:7" ht="18" x14ac:dyDescent="0.35">
      <c r="A158" s="268" t="s">
        <v>200</v>
      </c>
      <c r="B158" s="269"/>
      <c r="C158" s="270"/>
      <c r="D158" s="272">
        <f>D157/(COUNT(B143:C147,B110:C116,B121:C138,B149:C153)*2)</f>
        <v>0.91666666666666663</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43214</v>
      </c>
      <c r="B161" s="103"/>
      <c r="C161" s="111"/>
      <c r="D161" s="106"/>
    </row>
    <row r="162" spans="1:7" x14ac:dyDescent="0.3">
      <c r="A162" s="333" t="s">
        <v>30</v>
      </c>
      <c r="B162" s="334" t="s">
        <v>31</v>
      </c>
      <c r="C162" s="334"/>
      <c r="D162" s="334" t="s">
        <v>46</v>
      </c>
      <c r="E162" s="335" t="s">
        <v>310</v>
      </c>
      <c r="F162" s="335" t="s">
        <v>359</v>
      </c>
      <c r="G162" s="106"/>
    </row>
    <row r="163" spans="1:7" x14ac:dyDescent="0.3">
      <c r="A163" s="333"/>
      <c r="B163" s="247" t="s">
        <v>34</v>
      </c>
      <c r="C163" s="247" t="s">
        <v>33</v>
      </c>
      <c r="D163" s="334"/>
      <c r="E163" s="335"/>
      <c r="F163" s="335"/>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42" t="s">
        <v>378</v>
      </c>
      <c r="B195" s="342"/>
      <c r="C195" s="342"/>
      <c r="D195" s="342"/>
      <c r="E195" s="342"/>
      <c r="F195" s="342"/>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109" t="s">
        <v>32</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43214</v>
      </c>
      <c r="B208" s="103"/>
      <c r="C208" s="111"/>
      <c r="D208" s="103"/>
    </row>
    <row r="209" spans="1:7" x14ac:dyDescent="0.3">
      <c r="A209" s="333" t="s">
        <v>30</v>
      </c>
      <c r="B209" s="334" t="s">
        <v>31</v>
      </c>
      <c r="C209" s="334"/>
      <c r="D209" s="334" t="s">
        <v>46</v>
      </c>
      <c r="E209" s="335" t="s">
        <v>310</v>
      </c>
      <c r="F209" s="335" t="s">
        <v>359</v>
      </c>
      <c r="G209" s="106"/>
    </row>
    <row r="210" spans="1:7" x14ac:dyDescent="0.3">
      <c r="A210" s="333"/>
      <c r="B210" s="247" t="s">
        <v>34</v>
      </c>
      <c r="C210" s="247" t="s">
        <v>33</v>
      </c>
      <c r="D210" s="334"/>
      <c r="E210" s="335"/>
      <c r="F210" s="335"/>
    </row>
    <row r="211" spans="1:7" ht="18" x14ac:dyDescent="0.3">
      <c r="A211" s="149" t="s">
        <v>145</v>
      </c>
      <c r="B211" s="150"/>
      <c r="C211" s="150"/>
      <c r="D211" s="150"/>
      <c r="E211" s="150"/>
      <c r="F211" s="152"/>
    </row>
    <row r="212" spans="1:7" x14ac:dyDescent="0.3">
      <c r="A212" s="6" t="s">
        <v>53</v>
      </c>
      <c r="B212" s="109">
        <v>2</v>
      </c>
      <c r="C212" s="109"/>
      <c r="D212" s="74"/>
      <c r="E212" s="73"/>
      <c r="F212" s="158"/>
    </row>
    <row r="213" spans="1:7" x14ac:dyDescent="0.3">
      <c r="A213" s="9" t="s">
        <v>255</v>
      </c>
      <c r="B213" s="109" t="s">
        <v>32</v>
      </c>
      <c r="C213" s="109"/>
      <c r="D213" s="74"/>
      <c r="E213" s="85"/>
      <c r="F213" s="158"/>
    </row>
    <row r="214" spans="1:7" x14ac:dyDescent="0.3">
      <c r="A214" s="6" t="s">
        <v>91</v>
      </c>
      <c r="B214" s="109">
        <v>2</v>
      </c>
      <c r="C214" s="109"/>
      <c r="D214" s="74"/>
      <c r="E214" s="73"/>
      <c r="F214" s="158"/>
    </row>
    <row r="215" spans="1:7" x14ac:dyDescent="0.3">
      <c r="A215" s="6" t="s">
        <v>141</v>
      </c>
      <c r="B215" s="109">
        <v>2</v>
      </c>
      <c r="C215" s="109"/>
      <c r="D215" s="74"/>
      <c r="E215" s="73"/>
      <c r="F215" s="158"/>
    </row>
    <row r="216" spans="1:7" x14ac:dyDescent="0.3">
      <c r="A216" s="9" t="s">
        <v>140</v>
      </c>
      <c r="B216" s="109">
        <v>2</v>
      </c>
      <c r="C216" s="109"/>
      <c r="D216" s="74"/>
      <c r="E216" s="73"/>
      <c r="F216" s="158"/>
    </row>
    <row r="217" spans="1:7" ht="49.5" x14ac:dyDescent="0.3">
      <c r="A217" s="9" t="s">
        <v>27</v>
      </c>
      <c r="B217" s="109">
        <v>0</v>
      </c>
      <c r="C217" s="109"/>
      <c r="D217" s="74" t="s">
        <v>435</v>
      </c>
      <c r="E217" s="74" t="s">
        <v>418</v>
      </c>
      <c r="F217" s="158" t="s">
        <v>355</v>
      </c>
    </row>
    <row r="218" spans="1:7" ht="18" x14ac:dyDescent="0.3">
      <c r="A218" s="9" t="s">
        <v>142</v>
      </c>
      <c r="B218" s="109">
        <v>2</v>
      </c>
      <c r="C218" s="109"/>
      <c r="D218" s="124"/>
      <c r="E218" s="73"/>
      <c r="F218" s="158"/>
    </row>
    <row r="219" spans="1:7" ht="17.25" x14ac:dyDescent="0.35">
      <c r="A219" s="212" t="s">
        <v>256</v>
      </c>
      <c r="B219" s="109">
        <v>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12</v>
      </c>
    </row>
    <row r="223" spans="1:7" x14ac:dyDescent="0.3">
      <c r="A223" s="248" t="s">
        <v>35</v>
      </c>
      <c r="B223" s="249"/>
      <c r="C223" s="250"/>
      <c r="D223" s="251">
        <f>D222/(COUNT(B212:C221)*2)</f>
        <v>0.8571428571428571</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39.75" customHeight="1" x14ac:dyDescent="0.3">
      <c r="A228" s="4" t="s">
        <v>173</v>
      </c>
      <c r="B228" s="109">
        <v>2</v>
      </c>
      <c r="C228" s="112"/>
      <c r="D228" s="92"/>
      <c r="E228" s="73"/>
      <c r="F228" s="158"/>
    </row>
    <row r="229" spans="1:7" ht="30" x14ac:dyDescent="0.3">
      <c r="A229" s="53" t="s">
        <v>160</v>
      </c>
      <c r="B229" s="109" t="s">
        <v>32</v>
      </c>
      <c r="C229" s="112"/>
      <c r="D229" s="92"/>
      <c r="E229" s="74"/>
      <c r="F229" s="158"/>
    </row>
    <row r="230" spans="1:7" ht="49.5" x14ac:dyDescent="0.35">
      <c r="A230" s="213" t="s">
        <v>387</v>
      </c>
      <c r="B230" s="109">
        <v>2</v>
      </c>
      <c r="C230" s="112" t="str">
        <f>IF(B230=0, -10, "0")</f>
        <v>0</v>
      </c>
      <c r="D230" s="126"/>
      <c r="E230" s="73"/>
      <c r="F230" s="158"/>
    </row>
    <row r="231" spans="1:7" ht="18" x14ac:dyDescent="0.3">
      <c r="A231" s="53" t="s">
        <v>59</v>
      </c>
      <c r="B231" s="109">
        <v>2</v>
      </c>
      <c r="C231" s="109"/>
      <c r="D231" s="124"/>
      <c r="E231" s="73"/>
      <c r="F231" s="158"/>
    </row>
    <row r="232" spans="1:7" x14ac:dyDescent="0.3">
      <c r="A232" s="4" t="s">
        <v>64</v>
      </c>
      <c r="B232" s="109">
        <v>2</v>
      </c>
      <c r="C232" s="110"/>
      <c r="D232" s="127"/>
      <c r="E232" s="74"/>
      <c r="F232" s="158"/>
    </row>
    <row r="233" spans="1:7" x14ac:dyDescent="0.3">
      <c r="A233" s="53" t="s">
        <v>251</v>
      </c>
      <c r="B233" s="109">
        <v>2</v>
      </c>
      <c r="C233" s="109"/>
      <c r="D233" s="127"/>
      <c r="E233" s="73"/>
      <c r="F233" s="158"/>
    </row>
    <row r="234" spans="1:7" ht="49.5" x14ac:dyDescent="0.3">
      <c r="A234" s="4" t="s">
        <v>170</v>
      </c>
      <c r="B234" s="109">
        <v>0</v>
      </c>
      <c r="C234" s="109"/>
      <c r="D234" s="74" t="s">
        <v>413</v>
      </c>
      <c r="E234" s="74" t="s">
        <v>416</v>
      </c>
      <c r="F234" s="158" t="s">
        <v>356</v>
      </c>
    </row>
    <row r="235" spans="1:7" x14ac:dyDescent="0.3">
      <c r="A235" s="190" t="s">
        <v>162</v>
      </c>
      <c r="B235" s="109" t="s">
        <v>32</v>
      </c>
      <c r="C235" s="122" t="str">
        <f>IF(B235=0, -5, "0")</f>
        <v>0</v>
      </c>
      <c r="D235" s="194"/>
      <c r="E235" s="74"/>
      <c r="F235" s="158"/>
      <c r="G235" s="106"/>
    </row>
    <row r="236" spans="1:7" ht="18" x14ac:dyDescent="0.3">
      <c r="A236" s="53" t="s">
        <v>144</v>
      </c>
      <c r="B236" s="109">
        <v>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v>2</v>
      </c>
      <c r="C238" s="122" t="str">
        <f>IF(B238=0, -5, "0")</f>
        <v>0</v>
      </c>
      <c r="D238" s="194"/>
      <c r="E238" s="73"/>
      <c r="F238" s="158"/>
      <c r="G238" s="106"/>
    </row>
    <row r="239" spans="1:7" ht="19.5" customHeight="1" x14ac:dyDescent="0.35">
      <c r="A239" s="146" t="s">
        <v>396</v>
      </c>
      <c r="B239" s="109">
        <v>2</v>
      </c>
      <c r="C239" s="110"/>
      <c r="D239" s="74"/>
      <c r="E239" s="50"/>
      <c r="F239" s="158"/>
      <c r="G239" s="106"/>
    </row>
    <row r="240" spans="1:7" ht="33" x14ac:dyDescent="0.3">
      <c r="A240" s="163" t="s">
        <v>155</v>
      </c>
      <c r="B240" s="109">
        <v>1</v>
      </c>
      <c r="C240" s="122" t="str">
        <f>IF(B240=0, -5, "0")</f>
        <v>0</v>
      </c>
      <c r="D240" s="95" t="s">
        <v>412</v>
      </c>
      <c r="E240" s="73"/>
      <c r="F240" s="158"/>
      <c r="G240" s="106"/>
    </row>
    <row r="241" spans="1:7" x14ac:dyDescent="0.3">
      <c r="A241" s="7" t="s">
        <v>75</v>
      </c>
      <c r="B241" s="109">
        <v>2</v>
      </c>
      <c r="C241" s="109"/>
      <c r="D241" s="74"/>
      <c r="E241" s="73"/>
      <c r="F241" s="158"/>
      <c r="G241" s="106"/>
    </row>
    <row r="242" spans="1:7" ht="30" x14ac:dyDescent="0.3">
      <c r="A242" s="53" t="s">
        <v>178</v>
      </c>
      <c r="B242" s="109">
        <v>2</v>
      </c>
      <c r="C242" s="109"/>
      <c r="D242" s="107"/>
      <c r="E242" s="73"/>
      <c r="F242" s="158"/>
      <c r="G242" s="106"/>
    </row>
    <row r="243" spans="1:7" s="91" customFormat="1" ht="33" x14ac:dyDescent="0.3">
      <c r="A243" s="41" t="s">
        <v>382</v>
      </c>
      <c r="B243" s="109">
        <v>1</v>
      </c>
      <c r="C243" s="110"/>
      <c r="D243" s="171" t="s">
        <v>431</v>
      </c>
      <c r="E243" s="85"/>
      <c r="F243" s="158" t="s">
        <v>355</v>
      </c>
      <c r="G243" s="106"/>
    </row>
    <row r="244" spans="1:7" x14ac:dyDescent="0.3">
      <c r="A244" s="248" t="s">
        <v>36</v>
      </c>
      <c r="B244" s="248"/>
      <c r="C244" s="248"/>
      <c r="D244" s="248">
        <f>SUM(B226:C243)</f>
        <v>22</v>
      </c>
    </row>
    <row r="245" spans="1:7" x14ac:dyDescent="0.3">
      <c r="A245" s="248" t="s">
        <v>35</v>
      </c>
      <c r="B245" s="249"/>
      <c r="C245" s="250"/>
      <c r="D245" s="251">
        <f>D244/(COUNT(B226:C243)*2)</f>
        <v>0.84615384615384615</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v>2</v>
      </c>
      <c r="C248" s="109"/>
      <c r="D248" s="113"/>
      <c r="E248" s="73"/>
      <c r="F248" s="158"/>
    </row>
    <row r="249" spans="1:7" ht="49.5" x14ac:dyDescent="0.3">
      <c r="A249" s="163" t="s">
        <v>364</v>
      </c>
      <c r="B249" s="109">
        <v>1</v>
      </c>
      <c r="C249" s="122" t="str">
        <f>IF(B249=0, -5, "0")</f>
        <v>0</v>
      </c>
      <c r="D249" s="113" t="s">
        <v>429</v>
      </c>
      <c r="E249" s="73"/>
      <c r="F249" s="158"/>
    </row>
    <row r="250" spans="1:7" x14ac:dyDescent="0.3">
      <c r="A250" s="214" t="s">
        <v>55</v>
      </c>
      <c r="B250" s="109">
        <v>2</v>
      </c>
      <c r="C250" s="112" t="str">
        <f>IF(B250=0, -10, IF(B250=1, -5, "0"))</f>
        <v>0</v>
      </c>
      <c r="D250" s="123"/>
      <c r="E250" s="85"/>
      <c r="F250" s="158"/>
    </row>
    <row r="251" spans="1:7" x14ac:dyDescent="0.3">
      <c r="A251" s="214" t="s">
        <v>374</v>
      </c>
      <c r="B251" s="109">
        <v>2</v>
      </c>
      <c r="C251" s="112" t="str">
        <f>IF(B251=0, -10, "0")</f>
        <v>0</v>
      </c>
      <c r="D251" s="174"/>
      <c r="E251" s="85"/>
      <c r="F251" s="158"/>
      <c r="G251" s="106"/>
    </row>
    <row r="252" spans="1:7" ht="16.5" customHeight="1" x14ac:dyDescent="0.3">
      <c r="A252" s="162" t="s">
        <v>161</v>
      </c>
      <c r="B252" s="109">
        <v>2</v>
      </c>
      <c r="C252" s="122" t="str">
        <f>IF(B252=0, -5, "0")</f>
        <v>0</v>
      </c>
      <c r="D252" s="108"/>
      <c r="E252" s="73"/>
      <c r="F252" s="158"/>
    </row>
    <row r="253" spans="1:7" x14ac:dyDescent="0.3">
      <c r="A253" s="4" t="s">
        <v>224</v>
      </c>
      <c r="B253" s="109">
        <v>2</v>
      </c>
      <c r="C253" s="109"/>
      <c r="D253" s="108"/>
      <c r="E253" s="73"/>
      <c r="F253" s="158"/>
    </row>
    <row r="254" spans="1:7" x14ac:dyDescent="0.3">
      <c r="A254" s="53" t="s">
        <v>257</v>
      </c>
      <c r="B254" s="109">
        <v>2</v>
      </c>
      <c r="C254" s="110"/>
      <c r="D254" s="129"/>
      <c r="E254" s="85"/>
      <c r="F254" s="158"/>
    </row>
    <row r="255" spans="1:7" x14ac:dyDescent="0.3">
      <c r="A255" s="53" t="s">
        <v>143</v>
      </c>
      <c r="B255" s="109">
        <v>2</v>
      </c>
      <c r="C255" s="109"/>
      <c r="D255" s="114"/>
      <c r="E255" s="73"/>
      <c r="F255" s="158"/>
    </row>
    <row r="256" spans="1:7" x14ac:dyDescent="0.3">
      <c r="A256" s="342" t="s">
        <v>378</v>
      </c>
      <c r="B256" s="342"/>
      <c r="C256" s="342"/>
      <c r="D256" s="342"/>
      <c r="E256" s="342"/>
      <c r="F256" s="342"/>
    </row>
    <row r="257" spans="1:7" ht="31.5" customHeight="1" x14ac:dyDescent="0.3">
      <c r="A257" s="43" t="s">
        <v>360</v>
      </c>
      <c r="B257" s="109">
        <v>2</v>
      </c>
      <c r="C257" s="181"/>
      <c r="D257" s="181"/>
      <c r="E257" s="181"/>
      <c r="F257" s="158"/>
      <c r="G257" s="106"/>
    </row>
    <row r="258" spans="1:7" x14ac:dyDescent="0.3">
      <c r="A258" s="41" t="s">
        <v>385</v>
      </c>
      <c r="B258" s="109" t="s">
        <v>32</v>
      </c>
      <c r="C258" s="110"/>
      <c r="D258" s="119"/>
      <c r="E258" s="85"/>
      <c r="F258" s="158"/>
      <c r="G258" s="106"/>
    </row>
    <row r="259" spans="1:7" x14ac:dyDescent="0.3">
      <c r="A259" s="173" t="s">
        <v>390</v>
      </c>
      <c r="B259" s="109">
        <v>2</v>
      </c>
      <c r="C259" s="110"/>
      <c r="D259" s="119"/>
      <c r="E259" s="85"/>
      <c r="F259" s="158"/>
      <c r="G259" s="106"/>
    </row>
    <row r="260" spans="1:7" ht="82.5" x14ac:dyDescent="0.3">
      <c r="A260" s="173" t="s">
        <v>391</v>
      </c>
      <c r="B260" s="109">
        <v>0</v>
      </c>
      <c r="C260" s="110"/>
      <c r="D260" s="119" t="s">
        <v>432</v>
      </c>
      <c r="E260" s="95" t="s">
        <v>414</v>
      </c>
      <c r="F260" s="158" t="s">
        <v>356</v>
      </c>
      <c r="G260" s="106"/>
    </row>
    <row r="261" spans="1:7" ht="45" x14ac:dyDescent="0.3">
      <c r="A261" s="41" t="s">
        <v>249</v>
      </c>
      <c r="B261" s="109">
        <v>2</v>
      </c>
      <c r="C261" s="116"/>
      <c r="D261" s="199">
        <v>1</v>
      </c>
      <c r="E261" s="200"/>
      <c r="F261" s="201"/>
    </row>
    <row r="262" spans="1:7" x14ac:dyDescent="0.3">
      <c r="A262" s="248" t="s">
        <v>36</v>
      </c>
      <c r="B262" s="248"/>
      <c r="C262" s="248"/>
      <c r="D262" s="248">
        <f>SUM(B248:C255,B257:C261)</f>
        <v>21</v>
      </c>
    </row>
    <row r="263" spans="1:7" x14ac:dyDescent="0.3">
      <c r="A263" s="248" t="s">
        <v>35</v>
      </c>
      <c r="B263" s="249"/>
      <c r="C263" s="250"/>
      <c r="D263" s="251">
        <f>D262/(COUNT(B248:C255,B257:C261)*2)</f>
        <v>0.875</v>
      </c>
    </row>
    <row r="264" spans="1:7" x14ac:dyDescent="0.3">
      <c r="A264" s="117"/>
      <c r="B264" s="103"/>
      <c r="C264" s="111"/>
      <c r="D264" s="103"/>
    </row>
    <row r="265" spans="1:7" ht="18" x14ac:dyDescent="0.35">
      <c r="A265" s="268" t="s">
        <v>70</v>
      </c>
      <c r="B265" s="269"/>
      <c r="C265" s="270"/>
      <c r="D265" s="271">
        <f>SUM(D262,D222,D244)</f>
        <v>55</v>
      </c>
    </row>
    <row r="266" spans="1:7" ht="18" x14ac:dyDescent="0.35">
      <c r="A266" s="274" t="s">
        <v>202</v>
      </c>
      <c r="B266" s="275"/>
      <c r="C266" s="276"/>
      <c r="D266" s="277">
        <f>D265/(COUNT(B226:C243,B248:C255,B212:C221,B257:C261)*2)</f>
        <v>0.859375</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43214</v>
      </c>
      <c r="B269" s="103"/>
      <c r="C269" s="111"/>
      <c r="D269" s="103"/>
      <c r="F269" s="160"/>
      <c r="G269" s="168"/>
    </row>
    <row r="270" spans="1:7" s="13" customFormat="1" x14ac:dyDescent="0.3">
      <c r="A270" s="333" t="s">
        <v>30</v>
      </c>
      <c r="B270" s="334" t="s">
        <v>31</v>
      </c>
      <c r="C270" s="334"/>
      <c r="D270" s="334" t="s">
        <v>46</v>
      </c>
      <c r="E270" s="335" t="s">
        <v>310</v>
      </c>
      <c r="F270" s="335" t="s">
        <v>359</v>
      </c>
      <c r="G270" s="168"/>
    </row>
    <row r="271" spans="1:7" s="13" customFormat="1" x14ac:dyDescent="0.3">
      <c r="A271" s="333"/>
      <c r="B271" s="247" t="s">
        <v>34</v>
      </c>
      <c r="C271" s="247" t="s">
        <v>33</v>
      </c>
      <c r="D271" s="334"/>
      <c r="E271" s="335"/>
      <c r="F271" s="335"/>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3" t="s">
        <v>395</v>
      </c>
      <c r="B308" s="344"/>
      <c r="C308" s="344"/>
      <c r="D308" s="344"/>
      <c r="E308" s="344"/>
      <c r="F308" s="345"/>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43214</v>
      </c>
      <c r="B321" s="103"/>
      <c r="C321" s="111"/>
      <c r="D321" s="106"/>
    </row>
    <row r="322" spans="1:7" x14ac:dyDescent="0.3">
      <c r="A322" s="333" t="s">
        <v>30</v>
      </c>
      <c r="B322" s="334" t="s">
        <v>31</v>
      </c>
      <c r="C322" s="334"/>
      <c r="D322" s="334" t="s">
        <v>46</v>
      </c>
      <c r="E322" s="335" t="s">
        <v>310</v>
      </c>
      <c r="F322" s="335" t="s">
        <v>359</v>
      </c>
      <c r="G322" s="106"/>
    </row>
    <row r="323" spans="1:7" x14ac:dyDescent="0.3">
      <c r="A323" s="333"/>
      <c r="B323" s="247" t="s">
        <v>34</v>
      </c>
      <c r="C323" s="247" t="s">
        <v>33</v>
      </c>
      <c r="D323" s="334"/>
      <c r="E323" s="335"/>
      <c r="F323" s="335"/>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t="s">
        <v>355</v>
      </c>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16</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43" t="s">
        <v>378</v>
      </c>
      <c r="B349" s="344"/>
      <c r="C349" s="344"/>
      <c r="D349" s="344"/>
      <c r="E349" s="344"/>
      <c r="F349" s="344"/>
    </row>
    <row r="350" spans="1:7" s="91" customFormat="1" ht="27.75" customHeight="1" x14ac:dyDescent="0.3">
      <c r="A350" s="41" t="s">
        <v>360</v>
      </c>
      <c r="B350" s="109">
        <v>2</v>
      </c>
      <c r="C350" s="181"/>
      <c r="D350" s="233"/>
      <c r="E350" s="233"/>
      <c r="F350" s="158"/>
      <c r="G350" s="106"/>
    </row>
    <row r="351" spans="1:7" s="91" customFormat="1"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v>2</v>
      </c>
      <c r="C353" s="109"/>
      <c r="D353" s="199">
        <v>1</v>
      </c>
      <c r="E353" s="200"/>
      <c r="F353" s="201"/>
    </row>
    <row r="354" spans="1:7" x14ac:dyDescent="0.3">
      <c r="A354" s="248" t="s">
        <v>36</v>
      </c>
      <c r="B354" s="252"/>
      <c r="C354" s="252"/>
      <c r="D354" s="253">
        <f>SUM(B337:C348,B350:C353)</f>
        <v>32</v>
      </c>
    </row>
    <row r="355" spans="1:7" x14ac:dyDescent="0.3">
      <c r="A355" s="248" t="s">
        <v>35</v>
      </c>
      <c r="B355" s="249"/>
      <c r="C355" s="250"/>
      <c r="D355" s="251">
        <f>D354/(COUNT(B337:C348,B350:C353)*2)</f>
        <v>1</v>
      </c>
    </row>
    <row r="356" spans="1:7" x14ac:dyDescent="0.3">
      <c r="A356" s="2"/>
      <c r="B356" s="111"/>
      <c r="C356" s="111"/>
      <c r="D356" s="111"/>
    </row>
    <row r="357" spans="1:7" ht="18" x14ac:dyDescent="0.35">
      <c r="A357" s="268" t="s">
        <v>39</v>
      </c>
      <c r="B357" s="269"/>
      <c r="C357" s="270"/>
      <c r="D357" s="271">
        <f>SUM(D354,D333)</f>
        <v>48</v>
      </c>
    </row>
    <row r="358" spans="1:7" ht="18" x14ac:dyDescent="0.35">
      <c r="A358" s="268" t="s">
        <v>204</v>
      </c>
      <c r="B358" s="269"/>
      <c r="C358" s="270"/>
      <c r="D358" s="272">
        <f>D357/(COUNT(B337:C348,B325:C332,B350:C353)*2)</f>
        <v>1</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43214</v>
      </c>
      <c r="B361" s="103"/>
      <c r="C361" s="111"/>
      <c r="D361" s="103"/>
    </row>
    <row r="362" spans="1:7" x14ac:dyDescent="0.3">
      <c r="A362" s="333" t="s">
        <v>30</v>
      </c>
      <c r="B362" s="334" t="s">
        <v>31</v>
      </c>
      <c r="C362" s="334"/>
      <c r="D362" s="334" t="s">
        <v>46</v>
      </c>
      <c r="E362" s="335" t="s">
        <v>310</v>
      </c>
      <c r="F362" s="335" t="s">
        <v>359</v>
      </c>
      <c r="G362" s="106"/>
    </row>
    <row r="363" spans="1:7" x14ac:dyDescent="0.3">
      <c r="A363" s="333"/>
      <c r="B363" s="247" t="s">
        <v>34</v>
      </c>
      <c r="C363" s="247" t="s">
        <v>33</v>
      </c>
      <c r="D363" s="334"/>
      <c r="E363" s="335"/>
      <c r="F363" s="335"/>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1</v>
      </c>
      <c r="C377" s="109"/>
      <c r="D377" s="74" t="s">
        <v>415</v>
      </c>
      <c r="E377" s="73"/>
      <c r="F377" s="158" t="s">
        <v>356</v>
      </c>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42" t="s">
        <v>378</v>
      </c>
      <c r="B383" s="342"/>
      <c r="C383" s="342"/>
      <c r="D383" s="342"/>
      <c r="E383" s="342"/>
      <c r="F383" s="342"/>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2</v>
      </c>
      <c r="C386" s="109"/>
      <c r="D386" s="199">
        <v>1</v>
      </c>
      <c r="E386" s="200"/>
      <c r="F386" s="201"/>
      <c r="G386" s="106"/>
    </row>
    <row r="387" spans="1:7" ht="39.75" customHeight="1" x14ac:dyDescent="0.3">
      <c r="A387" s="252" t="s">
        <v>36</v>
      </c>
      <c r="B387" s="252"/>
      <c r="C387" s="252"/>
      <c r="D387" s="252">
        <f>SUM(B377:C382,B384:C386)</f>
        <v>17</v>
      </c>
      <c r="G387" s="106"/>
    </row>
    <row r="388" spans="1:7" x14ac:dyDescent="0.3">
      <c r="A388" s="248" t="s">
        <v>35</v>
      </c>
      <c r="B388" s="249"/>
      <c r="C388" s="250"/>
      <c r="D388" s="251">
        <f>D387/(COUNT(B377:C382,B384:C386)*2)</f>
        <v>0.94444444444444442</v>
      </c>
      <c r="G388" s="106"/>
    </row>
    <row r="389" spans="1:7" x14ac:dyDescent="0.3">
      <c r="A389" s="2"/>
      <c r="B389" s="111"/>
      <c r="C389" s="111"/>
      <c r="D389" s="111"/>
      <c r="G389" s="106"/>
    </row>
    <row r="390" spans="1:7" ht="18" x14ac:dyDescent="0.35">
      <c r="A390" s="268" t="s">
        <v>40</v>
      </c>
      <c r="B390" s="269"/>
      <c r="C390" s="270"/>
      <c r="D390" s="271">
        <f>SUM(D387,D373)</f>
        <v>33</v>
      </c>
      <c r="G390" s="106"/>
    </row>
    <row r="391" spans="1:7" ht="18" x14ac:dyDescent="0.35">
      <c r="A391" s="268" t="s">
        <v>205</v>
      </c>
      <c r="B391" s="269"/>
      <c r="C391" s="270"/>
      <c r="D391" s="273">
        <f>D390/(COUNT(B377:C382,B365:C372,B384:C386)*2)</f>
        <v>0.97058823529411764</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43214</v>
      </c>
      <c r="B394" s="103"/>
      <c r="C394" s="111"/>
      <c r="D394" s="106"/>
      <c r="G394" s="106"/>
    </row>
    <row r="395" spans="1:7" x14ac:dyDescent="0.3">
      <c r="A395" s="333" t="s">
        <v>30</v>
      </c>
      <c r="B395" s="334" t="s">
        <v>31</v>
      </c>
      <c r="C395" s="334"/>
      <c r="D395" s="334" t="s">
        <v>46</v>
      </c>
      <c r="E395" s="335" t="s">
        <v>310</v>
      </c>
      <c r="F395" s="335" t="s">
        <v>359</v>
      </c>
      <c r="G395" s="106"/>
    </row>
    <row r="396" spans="1:7" x14ac:dyDescent="0.3">
      <c r="A396" s="333"/>
      <c r="B396" s="247" t="s">
        <v>34</v>
      </c>
      <c r="C396" s="247" t="s">
        <v>33</v>
      </c>
      <c r="D396" s="334"/>
      <c r="E396" s="335"/>
      <c r="F396" s="335"/>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ht="51.75" customHeight="1" x14ac:dyDescent="0.3">
      <c r="A415" s="164" t="s">
        <v>105</v>
      </c>
      <c r="B415" s="109">
        <v>1</v>
      </c>
      <c r="C415" s="112" t="str">
        <f>IF(B415=0, -5, "0")</f>
        <v>0</v>
      </c>
      <c r="D415" s="312" t="s">
        <v>430</v>
      </c>
      <c r="E415" s="74"/>
      <c r="F415" s="158" t="s">
        <v>355</v>
      </c>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13</v>
      </c>
    </row>
    <row r="418" spans="1:16382" x14ac:dyDescent="0.3">
      <c r="A418" s="248" t="s">
        <v>35</v>
      </c>
      <c r="B418" s="249"/>
      <c r="C418" s="249"/>
      <c r="D418" s="254">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42" t="s">
        <v>378</v>
      </c>
      <c r="B435" s="342"/>
      <c r="C435" s="342"/>
      <c r="D435" s="342"/>
      <c r="E435" s="342"/>
      <c r="F435" s="342"/>
      <c r="G435" s="11"/>
    </row>
    <row r="436" spans="1:7" ht="26.25" customHeight="1" x14ac:dyDescent="0.3">
      <c r="A436" s="53" t="s">
        <v>360</v>
      </c>
      <c r="B436" s="109">
        <v>2</v>
      </c>
      <c r="C436" s="109"/>
      <c r="D436" s="108"/>
      <c r="E436" s="73"/>
      <c r="F436" s="158"/>
      <c r="G436" s="186"/>
    </row>
    <row r="437" spans="1:7" x14ac:dyDescent="0.3">
      <c r="A437" s="9" t="s">
        <v>390</v>
      </c>
      <c r="B437" s="109">
        <v>2</v>
      </c>
      <c r="C437" s="109"/>
      <c r="D437" s="108"/>
      <c r="E437" s="73"/>
      <c r="F437" s="158"/>
      <c r="G437" s="11"/>
    </row>
    <row r="438" spans="1:7" x14ac:dyDescent="0.3">
      <c r="A438" s="240" t="s">
        <v>391</v>
      </c>
      <c r="B438" s="109">
        <v>2</v>
      </c>
      <c r="C438" s="122" t="str">
        <f>IF(B438=0, -5, "0")</f>
        <v>0</v>
      </c>
      <c r="D438" s="108"/>
      <c r="E438" s="73"/>
      <c r="F438" s="158"/>
      <c r="G438" s="11"/>
    </row>
    <row r="439" spans="1:7" ht="45" x14ac:dyDescent="0.3">
      <c r="A439" s="4" t="s">
        <v>249</v>
      </c>
      <c r="B439" s="225">
        <f>IF(D439=1, 2, IF(AND(D439&lt;1,D439&gt;0), 1, "0"))</f>
        <v>2</v>
      </c>
      <c r="C439" s="109"/>
      <c r="D439" s="199">
        <v>1</v>
      </c>
      <c r="E439" s="200"/>
      <c r="F439" s="201"/>
      <c r="G439" s="11"/>
    </row>
    <row r="440" spans="1:7" ht="27.75" customHeight="1" x14ac:dyDescent="0.3">
      <c r="A440" s="252" t="s">
        <v>36</v>
      </c>
      <c r="B440" s="252"/>
      <c r="C440" s="252"/>
      <c r="D440" s="252">
        <f>SUM(B430:C434,B436:C439)</f>
        <v>18</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57</v>
      </c>
    </row>
    <row r="444" spans="1:7" ht="18" x14ac:dyDescent="0.35">
      <c r="A444" s="268" t="s">
        <v>206</v>
      </c>
      <c r="B444" s="269"/>
      <c r="C444" s="270"/>
      <c r="D444" s="272">
        <f>D443/(COUNT(B430:C434,B410:C416,B421:C425,B398:C405,B436:C439)*2)</f>
        <v>0.98275862068965514</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43214</v>
      </c>
      <c r="B447" s="103"/>
      <c r="C447" s="111"/>
      <c r="D447" s="103"/>
    </row>
    <row r="448" spans="1:7" x14ac:dyDescent="0.3">
      <c r="A448" s="333" t="s">
        <v>30</v>
      </c>
      <c r="B448" s="334" t="s">
        <v>31</v>
      </c>
      <c r="C448" s="334"/>
      <c r="D448" s="334" t="s">
        <v>46</v>
      </c>
      <c r="E448" s="335" t="s">
        <v>310</v>
      </c>
      <c r="F448" s="335" t="s">
        <v>359</v>
      </c>
      <c r="G448" s="106"/>
    </row>
    <row r="449" spans="1:6" x14ac:dyDescent="0.3">
      <c r="A449" s="333"/>
      <c r="B449" s="247" t="s">
        <v>34</v>
      </c>
      <c r="C449" s="247" t="s">
        <v>33</v>
      </c>
      <c r="D449" s="334"/>
      <c r="E449" s="335"/>
      <c r="F449" s="335"/>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6" t="s">
        <v>378</v>
      </c>
      <c r="B471" s="347"/>
      <c r="C471" s="347"/>
      <c r="D471" s="347"/>
      <c r="E471" s="347"/>
      <c r="F471" s="347"/>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8" t="s">
        <v>366</v>
      </c>
      <c r="B483" s="348"/>
      <c r="C483" s="348"/>
      <c r="D483" s="348"/>
      <c r="E483" s="280"/>
      <c r="F483" s="281"/>
    </row>
    <row r="484" spans="1:7" x14ac:dyDescent="0.3">
      <c r="A484" s="57">
        <f>B11</f>
        <v>43214</v>
      </c>
      <c r="B484" s="103"/>
      <c r="C484" s="111"/>
      <c r="D484" s="103"/>
    </row>
    <row r="485" spans="1:7" x14ac:dyDescent="0.3">
      <c r="A485" s="333" t="s">
        <v>30</v>
      </c>
      <c r="B485" s="334" t="s">
        <v>31</v>
      </c>
      <c r="C485" s="334"/>
      <c r="D485" s="334" t="s">
        <v>46</v>
      </c>
      <c r="E485" s="335" t="s">
        <v>310</v>
      </c>
      <c r="F485" s="335" t="s">
        <v>359</v>
      </c>
      <c r="G485" s="106"/>
    </row>
    <row r="486" spans="1:7" x14ac:dyDescent="0.3">
      <c r="A486" s="333"/>
      <c r="B486" s="247" t="s">
        <v>34</v>
      </c>
      <c r="C486" s="247" t="s">
        <v>33</v>
      </c>
      <c r="D486" s="334"/>
      <c r="E486" s="335"/>
      <c r="F486" s="335"/>
    </row>
    <row r="487" spans="1:7" ht="18" x14ac:dyDescent="0.3">
      <c r="A487" s="149" t="s">
        <v>367</v>
      </c>
      <c r="B487" s="150"/>
      <c r="C487" s="150"/>
      <c r="D487" s="150"/>
      <c r="E487" s="150"/>
      <c r="F487" s="152"/>
    </row>
    <row r="488" spans="1:7" x14ac:dyDescent="0.3">
      <c r="A488" s="4" t="s">
        <v>263</v>
      </c>
      <c r="B488" s="109">
        <v>2</v>
      </c>
      <c r="C488" s="109"/>
      <c r="D488" s="74"/>
      <c r="E488" s="73"/>
      <c r="F488" s="158" t="s">
        <v>355</v>
      </c>
    </row>
    <row r="489" spans="1:7" ht="27.75" customHeight="1" x14ac:dyDescent="0.3">
      <c r="A489" s="4" t="s">
        <v>388</v>
      </c>
      <c r="B489" s="109" t="s">
        <v>32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8</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199">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43214</v>
      </c>
      <c r="B506" s="103"/>
      <c r="C506" s="111"/>
      <c r="D506" s="103"/>
    </row>
    <row r="507" spans="1:7" x14ac:dyDescent="0.3">
      <c r="A507" s="333" t="s">
        <v>30</v>
      </c>
      <c r="B507" s="334" t="s">
        <v>31</v>
      </c>
      <c r="C507" s="334"/>
      <c r="D507" s="334" t="s">
        <v>46</v>
      </c>
      <c r="E507" s="335" t="s">
        <v>310</v>
      </c>
      <c r="F507" s="335" t="s">
        <v>359</v>
      </c>
      <c r="G507" s="106"/>
    </row>
    <row r="508" spans="1:7" x14ac:dyDescent="0.3">
      <c r="A508" s="333"/>
      <c r="B508" s="247" t="s">
        <v>34</v>
      </c>
      <c r="C508" s="247" t="s">
        <v>33</v>
      </c>
      <c r="D508" s="334"/>
      <c r="E508" s="335"/>
      <c r="F508" s="335"/>
    </row>
    <row r="509" spans="1:7" x14ac:dyDescent="0.3">
      <c r="A509" s="5" t="s">
        <v>15</v>
      </c>
      <c r="B509" s="109">
        <v>2</v>
      </c>
      <c r="C509" s="109"/>
      <c r="D509" s="74"/>
      <c r="E509" s="73"/>
      <c r="F509" s="158" t="s">
        <v>355</v>
      </c>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199">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43214</v>
      </c>
      <c r="B517" s="103"/>
      <c r="C517" s="111"/>
      <c r="D517" s="103"/>
    </row>
    <row r="518" spans="1:7" x14ac:dyDescent="0.3">
      <c r="A518" s="333" t="s">
        <v>30</v>
      </c>
      <c r="B518" s="334" t="s">
        <v>31</v>
      </c>
      <c r="C518" s="334"/>
      <c r="D518" s="334" t="s">
        <v>46</v>
      </c>
      <c r="E518" s="335" t="s">
        <v>310</v>
      </c>
      <c r="F518" s="335" t="s">
        <v>359</v>
      </c>
      <c r="G518" s="106"/>
    </row>
    <row r="519" spans="1:7" x14ac:dyDescent="0.3">
      <c r="A519" s="333"/>
      <c r="B519" s="247" t="s">
        <v>34</v>
      </c>
      <c r="C519" s="247" t="s">
        <v>33</v>
      </c>
      <c r="D519" s="334"/>
      <c r="E519" s="335"/>
      <c r="F519" s="335"/>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1</v>
      </c>
      <c r="C529" s="116"/>
      <c r="D529" s="137" t="s">
        <v>419</v>
      </c>
      <c r="E529" s="73"/>
      <c r="F529" s="158" t="s">
        <v>356</v>
      </c>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v>2</v>
      </c>
      <c r="C531" s="179"/>
      <c r="D531" s="182"/>
      <c r="E531" s="85"/>
      <c r="F531" s="158"/>
      <c r="G531" s="106"/>
    </row>
    <row r="532" spans="1:7" ht="45" x14ac:dyDescent="0.3">
      <c r="A532" s="41" t="s">
        <v>249</v>
      </c>
      <c r="B532" s="225">
        <f>IF(D532=1, 2, IF(AND(D532&lt;1,D532&gt;0), 1, "0"))</f>
        <v>2</v>
      </c>
      <c r="C532" s="116"/>
      <c r="D532" s="199">
        <v>1</v>
      </c>
      <c r="E532" s="200"/>
      <c r="F532" s="201"/>
    </row>
    <row r="533" spans="1:7" x14ac:dyDescent="0.3">
      <c r="A533" s="248" t="s">
        <v>36</v>
      </c>
      <c r="B533" s="248"/>
      <c r="C533" s="248"/>
      <c r="D533" s="248">
        <f>SUM(B520:C532)</f>
        <v>17</v>
      </c>
    </row>
    <row r="534" spans="1:7" x14ac:dyDescent="0.3">
      <c r="A534" s="248" t="s">
        <v>35</v>
      </c>
      <c r="B534" s="249"/>
      <c r="C534" s="250"/>
      <c r="D534" s="251">
        <f>D533/(COUNT(B520:C532)*2)</f>
        <v>0.94444444444444442</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43214</v>
      </c>
      <c r="B537" s="103"/>
      <c r="C537" s="111"/>
      <c r="D537" s="103"/>
      <c r="G537" s="106"/>
    </row>
    <row r="538" spans="1:7" x14ac:dyDescent="0.3">
      <c r="A538" s="333" t="s">
        <v>30</v>
      </c>
      <c r="B538" s="334" t="s">
        <v>31</v>
      </c>
      <c r="C538" s="334"/>
      <c r="D538" s="334" t="s">
        <v>46</v>
      </c>
      <c r="E538" s="335" t="s">
        <v>310</v>
      </c>
      <c r="F538" s="335" t="s">
        <v>359</v>
      </c>
      <c r="G538" s="106"/>
    </row>
    <row r="539" spans="1:7" x14ac:dyDescent="0.3">
      <c r="A539" s="333"/>
      <c r="B539" s="247" t="s">
        <v>34</v>
      </c>
      <c r="C539" s="247" t="s">
        <v>33</v>
      </c>
      <c r="D539" s="334"/>
      <c r="E539" s="335"/>
      <c r="F539" s="335"/>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199">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302</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0.94968553459119498</v>
      </c>
    </row>
  </sheetData>
  <sheetProtection algorithmName="SHA-512" hashValue="AEQR7wi/FvGlGYZPk75EAGLtiSX8OiUq2IhG6wajBR63M56aD9fdAkFm+VXhRexZDEFButeu/gdxqU2FFTzLgw==" saltValue="Kdq5iUCWS0aiiIgP7dce8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309:B313 B520:B531 B53:B60 B65:B83 B88:B93 B39:B40 B95:B99 B110:B116 B121:B138 B540:B542 B149:B153 B165:B171 B143:B147 B196:B200 B212:B221 B226:B243 B176:B194 B257:B261 B273:B284 B248:B255 B29:B37 B325:B332 B289:B307 B337:B348 B377:B382 B350:B352 B365:B372 B410:B416 B398:B405 B421:B425 B384:B385 B430:B434 B451:B456 B436:B438 B488:B492 B461:B470 B496:B497 B509:B511 B472:B47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532 B512 B498 B439 B353 B386"/>
  </dataValidations>
  <pageMargins left="0.7" right="0.7" top="0.75" bottom="0.75" header="0.3" footer="0.3"/>
  <pageSetup paperSize="9" scale="36" orientation="portrait" r:id="rId1"/>
  <rowBreaks count="5" manualBreakCount="5">
    <brk id="86" max="6" man="1"/>
    <brk id="174"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80" zoomScaleNormal="90" zoomScaleSheetLayoutView="80" workbookViewId="0">
      <selection activeCell="F174" sqref="F174"/>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6"/>
      <c r="E1" s="326"/>
      <c r="F1" s="326"/>
      <c r="G1" s="326"/>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50" t="s">
        <v>50</v>
      </c>
      <c r="B6" s="350"/>
      <c r="C6" s="350"/>
      <c r="D6" s="350"/>
      <c r="E6" s="350"/>
      <c r="F6" s="350"/>
      <c r="G6" s="104"/>
    </row>
    <row r="7" spans="1:7" s="11" customFormat="1" ht="21.75" customHeight="1" x14ac:dyDescent="0.45">
      <c r="A7" s="328" t="str">
        <f>'A1 Exploitation'!A8:F8</f>
        <v>INTILAKA</v>
      </c>
      <c r="B7" s="328"/>
      <c r="C7" s="328"/>
      <c r="D7" s="328"/>
      <c r="E7" s="328"/>
      <c r="F7" s="328"/>
      <c r="G7" s="104"/>
    </row>
    <row r="8" spans="1:7" s="11" customFormat="1" ht="24" x14ac:dyDescent="0.45">
      <c r="A8" s="245" t="s">
        <v>42</v>
      </c>
      <c r="B8" s="351" t="str">
        <f>'A1 Exploitation'!B9:F9</f>
        <v>M Dhia Mechlaoui</v>
      </c>
      <c r="C8" s="351"/>
      <c r="D8" s="351"/>
      <c r="E8" s="351"/>
      <c r="F8" s="351"/>
      <c r="G8" s="104"/>
    </row>
    <row r="9" spans="1:7" s="11" customFormat="1" ht="24" x14ac:dyDescent="0.45">
      <c r="A9" s="246" t="s">
        <v>44</v>
      </c>
      <c r="B9" s="352" t="str">
        <f>'A1 Exploitation'!B10:F10</f>
        <v>Directeur magasin M Taoufik Aouichri</v>
      </c>
      <c r="C9" s="352"/>
      <c r="D9" s="352"/>
      <c r="E9" s="352"/>
      <c r="F9" s="352"/>
      <c r="G9" s="104"/>
    </row>
    <row r="10" spans="1:7" s="11" customFormat="1" ht="24" x14ac:dyDescent="0.45">
      <c r="A10" s="245" t="s">
        <v>43</v>
      </c>
      <c r="B10" s="349">
        <f>'A1 Exploitation'!B11:F11</f>
        <v>43214</v>
      </c>
      <c r="C10" s="349"/>
      <c r="D10" s="349"/>
      <c r="E10" s="349"/>
      <c r="F10" s="349"/>
      <c r="G10" s="104"/>
    </row>
    <row r="11" spans="1:7" s="11" customFormat="1" ht="24" x14ac:dyDescent="0.45">
      <c r="A11" s="245" t="s">
        <v>294</v>
      </c>
      <c r="B11" s="353">
        <f>D199</f>
        <v>0.91818181818181821</v>
      </c>
      <c r="C11" s="353"/>
      <c r="D11" s="353"/>
      <c r="E11" s="353"/>
      <c r="F11" s="353"/>
      <c r="G11" s="104"/>
    </row>
    <row r="12" spans="1:7" s="11" customFormat="1" ht="22.5" x14ac:dyDescent="0.45">
      <c r="A12" s="10"/>
      <c r="D12" s="332"/>
      <c r="E12" s="332"/>
      <c r="F12" s="332"/>
      <c r="G12" s="332"/>
    </row>
    <row r="13" spans="1:7" s="11" customFormat="1" ht="11.25" customHeight="1" x14ac:dyDescent="0.3">
      <c r="A13" s="333" t="s">
        <v>30</v>
      </c>
      <c r="B13" s="334" t="s">
        <v>31</v>
      </c>
      <c r="C13" s="334"/>
      <c r="D13" s="334" t="s">
        <v>46</v>
      </c>
      <c r="E13" s="334" t="s">
        <v>190</v>
      </c>
      <c r="F13" s="334" t="s">
        <v>191</v>
      </c>
      <c r="G13" s="91"/>
    </row>
    <row r="14" spans="1:7" s="11" customFormat="1" ht="12.75" customHeight="1" x14ac:dyDescent="0.3">
      <c r="A14" s="333"/>
      <c r="B14" s="247" t="s">
        <v>34</v>
      </c>
      <c r="C14" s="247" t="s">
        <v>33</v>
      </c>
      <c r="D14" s="334"/>
      <c r="E14" s="334"/>
      <c r="F14" s="334"/>
      <c r="G14" s="106"/>
    </row>
    <row r="15" spans="1:7" x14ac:dyDescent="0.3">
      <c r="A15" s="14"/>
      <c r="B15" s="14"/>
      <c r="C15" s="14"/>
      <c r="D15" s="14"/>
    </row>
    <row r="16" spans="1:7" ht="19.5" x14ac:dyDescent="0.4">
      <c r="A16" s="357" t="s">
        <v>0</v>
      </c>
      <c r="B16" s="358"/>
      <c r="C16" s="358"/>
      <c r="D16" s="358"/>
      <c r="E16" s="358"/>
      <c r="F16" s="358"/>
      <c r="G16" s="105" t="s">
        <v>355</v>
      </c>
    </row>
    <row r="17" spans="1:7" ht="49.5" x14ac:dyDescent="0.3">
      <c r="A17" s="14" t="s">
        <v>269</v>
      </c>
      <c r="B17" s="73">
        <v>1</v>
      </c>
      <c r="C17" s="73"/>
      <c r="D17" s="74" t="s">
        <v>420</v>
      </c>
      <c r="E17" s="73"/>
      <c r="F17" s="73" t="s">
        <v>356</v>
      </c>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9" t="s">
        <v>36</v>
      </c>
      <c r="B22" s="360"/>
      <c r="C22" s="361"/>
      <c r="D22" s="290">
        <f>SUM(B17:C21)</f>
        <v>9</v>
      </c>
    </row>
    <row r="23" spans="1:7" x14ac:dyDescent="0.3">
      <c r="A23" s="354" t="s">
        <v>295</v>
      </c>
      <c r="B23" s="355"/>
      <c r="C23" s="356"/>
      <c r="D23" s="288">
        <f>D22/(COUNT(B17:C21)*2)</f>
        <v>0.9</v>
      </c>
    </row>
    <row r="24" spans="1:7" s="19" customFormat="1" x14ac:dyDescent="0.3">
      <c r="A24" s="23"/>
      <c r="B24" s="24"/>
      <c r="C24" s="24"/>
      <c r="D24" s="25"/>
      <c r="G24" s="105"/>
    </row>
    <row r="25" spans="1:7" ht="19.5" x14ac:dyDescent="0.4">
      <c r="A25" s="362" t="s">
        <v>4</v>
      </c>
      <c r="B25" s="363"/>
      <c r="C25" s="363"/>
      <c r="D25" s="363"/>
      <c r="E25" s="363"/>
      <c r="F25" s="363"/>
    </row>
    <row r="26" spans="1:7" ht="18" x14ac:dyDescent="0.35">
      <c r="A26" s="29" t="s">
        <v>97</v>
      </c>
      <c r="B26" s="73">
        <v>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4" t="s">
        <v>36</v>
      </c>
      <c r="B33" s="355"/>
      <c r="C33" s="356"/>
      <c r="D33" s="289">
        <f>SUM(B26:C32)</f>
        <v>14</v>
      </c>
    </row>
    <row r="34" spans="1:7" x14ac:dyDescent="0.3">
      <c r="A34" s="354" t="s">
        <v>295</v>
      </c>
      <c r="B34" s="355"/>
      <c r="C34" s="356"/>
      <c r="D34" s="288">
        <f>D33/(COUNT(B26:C32)*2)</f>
        <v>1</v>
      </c>
    </row>
    <row r="35" spans="1:7" s="19" customFormat="1" x14ac:dyDescent="0.3">
      <c r="A35" s="23"/>
      <c r="B35" s="24"/>
      <c r="C35" s="24"/>
      <c r="D35" s="25"/>
      <c r="G35" s="105"/>
    </row>
    <row r="36" spans="1:7" s="19" customFormat="1" ht="19.5" x14ac:dyDescent="0.4">
      <c r="A36" s="362" t="s">
        <v>219</v>
      </c>
      <c r="B36" s="363"/>
      <c r="C36" s="363"/>
      <c r="D36" s="363"/>
      <c r="E36" s="363"/>
      <c r="F36" s="363"/>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4" t="s">
        <v>36</v>
      </c>
      <c r="B42" s="355"/>
      <c r="C42" s="356"/>
      <c r="D42" s="289">
        <f>SUM(B37:C41)</f>
        <v>0</v>
      </c>
      <c r="E42" s="12"/>
      <c r="F42" s="12"/>
      <c r="G42" s="105"/>
    </row>
    <row r="43" spans="1:7" s="19" customFormat="1" x14ac:dyDescent="0.3">
      <c r="A43" s="354" t="s">
        <v>295</v>
      </c>
      <c r="B43" s="355"/>
      <c r="C43" s="356"/>
      <c r="D43" s="288" t="e">
        <f>D42/(COUNT(B37:C41)*2)</f>
        <v>#DIV/0!</v>
      </c>
      <c r="E43" s="12"/>
      <c r="F43" s="12"/>
      <c r="G43" s="105"/>
    </row>
    <row r="44" spans="1:7" s="19" customFormat="1" x14ac:dyDescent="0.3">
      <c r="A44" s="34"/>
      <c r="B44" s="35"/>
      <c r="C44" s="35"/>
      <c r="D44" s="36"/>
      <c r="G44" s="105"/>
    </row>
    <row r="45" spans="1:7" ht="19.5" x14ac:dyDescent="0.4">
      <c r="A45" s="364" t="s">
        <v>21</v>
      </c>
      <c r="B45" s="365"/>
      <c r="C45" s="365"/>
      <c r="D45" s="365"/>
      <c r="E45" s="365"/>
      <c r="F45" s="365"/>
    </row>
    <row r="46" spans="1:7" ht="33" x14ac:dyDescent="0.3">
      <c r="A46" s="14" t="s">
        <v>270</v>
      </c>
      <c r="B46" s="73">
        <v>1</v>
      </c>
      <c r="C46" s="73"/>
      <c r="D46" s="74" t="s">
        <v>433</v>
      </c>
      <c r="E46" s="73"/>
      <c r="F46" s="73" t="s">
        <v>356</v>
      </c>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421</v>
      </c>
      <c r="E50" s="73"/>
      <c r="F50" s="73"/>
    </row>
    <row r="51" spans="1:7" ht="18" x14ac:dyDescent="0.35">
      <c r="A51" s="29" t="s">
        <v>296</v>
      </c>
      <c r="B51" s="73">
        <v>2</v>
      </c>
      <c r="C51" s="99" t="str">
        <f>IF(B51=0, -5, "0")</f>
        <v>0</v>
      </c>
      <c r="D51" s="77"/>
      <c r="E51" s="73"/>
      <c r="F51" s="73"/>
    </row>
    <row r="52" spans="1:7" x14ac:dyDescent="0.3">
      <c r="A52" s="354" t="s">
        <v>36</v>
      </c>
      <c r="B52" s="355"/>
      <c r="C52" s="356"/>
      <c r="D52" s="289">
        <f>SUM(B46:C51)</f>
        <v>11</v>
      </c>
    </row>
    <row r="53" spans="1:7" x14ac:dyDescent="0.3">
      <c r="A53" s="354" t="s">
        <v>295</v>
      </c>
      <c r="B53" s="355"/>
      <c r="C53" s="356"/>
      <c r="D53" s="288">
        <f>D52/(COUNT(B46:C51)*2)</f>
        <v>0.91666666666666663</v>
      </c>
    </row>
    <row r="54" spans="1:7" s="19" customFormat="1" x14ac:dyDescent="0.3">
      <c r="A54" s="23"/>
      <c r="B54" s="24"/>
      <c r="C54" s="24"/>
      <c r="D54" s="25"/>
      <c r="G54" s="105"/>
    </row>
    <row r="55" spans="1:7" ht="19.5" x14ac:dyDescent="0.4">
      <c r="A55" s="362" t="s">
        <v>8</v>
      </c>
      <c r="B55" s="363"/>
      <c r="C55" s="363"/>
      <c r="D55" s="363"/>
      <c r="E55" s="363"/>
      <c r="F55" s="363"/>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x14ac:dyDescent="0.3">
      <c r="A58" s="20" t="s">
        <v>244</v>
      </c>
      <c r="B58" s="73">
        <v>2</v>
      </c>
      <c r="C58" s="73"/>
      <c r="D58" s="74"/>
      <c r="E58" s="74"/>
      <c r="F58" s="73"/>
    </row>
    <row r="59" spans="1:7" ht="49.5" x14ac:dyDescent="0.3">
      <c r="A59" s="20" t="s">
        <v>92</v>
      </c>
      <c r="B59" s="73">
        <v>1</v>
      </c>
      <c r="C59" s="73"/>
      <c r="D59" s="74" t="s">
        <v>427</v>
      </c>
      <c r="E59" s="73"/>
      <c r="F59" s="73" t="s">
        <v>356</v>
      </c>
    </row>
    <row r="60" spans="1:7" ht="36" x14ac:dyDescent="0.35">
      <c r="A60" s="30" t="s">
        <v>221</v>
      </c>
      <c r="B60" s="73">
        <v>2</v>
      </c>
      <c r="C60" s="99" t="str">
        <f>IF(B60=0, -5, "0")</f>
        <v>0</v>
      </c>
      <c r="D60" s="74" t="s">
        <v>422</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4" t="s">
        <v>36</v>
      </c>
      <c r="B63" s="355"/>
      <c r="C63" s="356"/>
      <c r="D63" s="289">
        <f>SUM(B56:C62)</f>
        <v>13</v>
      </c>
    </row>
    <row r="64" spans="1:7" x14ac:dyDescent="0.3">
      <c r="A64" s="354" t="s">
        <v>295</v>
      </c>
      <c r="B64" s="355"/>
      <c r="C64" s="356"/>
      <c r="D64" s="288">
        <f>D63/(COUNT(B56:C62)*2)</f>
        <v>0.9285714285714286</v>
      </c>
    </row>
    <row r="65" spans="1:7" s="19" customFormat="1" x14ac:dyDescent="0.3">
      <c r="A65" s="23"/>
      <c r="B65" s="24"/>
      <c r="C65" s="24"/>
      <c r="D65" s="25"/>
      <c r="G65" s="105"/>
    </row>
    <row r="66" spans="1:7" ht="19.5" x14ac:dyDescent="0.4">
      <c r="A66" s="362" t="s">
        <v>130</v>
      </c>
      <c r="B66" s="363"/>
      <c r="C66" s="363"/>
      <c r="D66" s="363"/>
      <c r="E66" s="363"/>
      <c r="F66" s="363"/>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4" t="s">
        <v>36</v>
      </c>
      <c r="B84" s="355"/>
      <c r="C84" s="356"/>
      <c r="D84" s="289">
        <f>SUM(B67:C83)</f>
        <v>0</v>
      </c>
    </row>
    <row r="85" spans="1:7" x14ac:dyDescent="0.3">
      <c r="A85" s="354" t="s">
        <v>295</v>
      </c>
      <c r="B85" s="355"/>
      <c r="C85" s="356"/>
      <c r="D85" s="288" t="e">
        <f>D84/(COUNT(B67:C83)*2)</f>
        <v>#DIV/0!</v>
      </c>
    </row>
    <row r="86" spans="1:7" s="19" customFormat="1" x14ac:dyDescent="0.3">
      <c r="A86" s="23"/>
      <c r="B86" s="24"/>
      <c r="C86" s="24"/>
      <c r="D86" s="25"/>
      <c r="G86" s="105"/>
    </row>
    <row r="87" spans="1:7" ht="19.5" x14ac:dyDescent="0.4">
      <c r="A87" s="362" t="s">
        <v>211</v>
      </c>
      <c r="B87" s="363"/>
      <c r="C87" s="363"/>
      <c r="D87" s="363"/>
      <c r="E87" s="363"/>
      <c r="F87" s="363"/>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ht="33" x14ac:dyDescent="0.3">
      <c r="A97" s="22" t="s">
        <v>283</v>
      </c>
      <c r="B97" s="89">
        <v>1</v>
      </c>
      <c r="C97" s="73"/>
      <c r="D97" s="74" t="s">
        <v>437</v>
      </c>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4" t="s">
        <v>36</v>
      </c>
      <c r="B102" s="355"/>
      <c r="C102" s="356"/>
      <c r="D102" s="289">
        <f>SUM(B88:C101)</f>
        <v>1</v>
      </c>
    </row>
    <row r="103" spans="1:7" x14ac:dyDescent="0.3">
      <c r="A103" s="354" t="s">
        <v>295</v>
      </c>
      <c r="B103" s="355"/>
      <c r="C103" s="356"/>
      <c r="D103" s="288">
        <f>D102/(COUNT(B88:C101)*2)</f>
        <v>0.5</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62" t="s">
        <v>212</v>
      </c>
      <c r="B106" s="363"/>
      <c r="C106" s="363"/>
      <c r="D106" s="363"/>
      <c r="E106" s="363"/>
      <c r="F106" s="363"/>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4" t="s">
        <v>36</v>
      </c>
      <c r="B118" s="355"/>
      <c r="C118" s="356"/>
      <c r="D118" s="289">
        <f>SUM(B107:C117)</f>
        <v>0</v>
      </c>
      <c r="E118" s="12"/>
      <c r="F118" s="12"/>
      <c r="G118" s="105"/>
    </row>
    <row r="119" spans="1:7" s="19" customFormat="1" x14ac:dyDescent="0.3">
      <c r="A119" s="354" t="s">
        <v>295</v>
      </c>
      <c r="B119" s="355"/>
      <c r="C119" s="356"/>
      <c r="D119" s="288" t="e">
        <f>D118/(COUNT(B107:C117)*2)</f>
        <v>#DIV/0!</v>
      </c>
      <c r="E119" s="12"/>
      <c r="F119" s="12"/>
      <c r="G119" s="105"/>
    </row>
    <row r="120" spans="1:7" s="19" customFormat="1" x14ac:dyDescent="0.3">
      <c r="A120" s="23"/>
      <c r="B120" s="24"/>
      <c r="C120" s="24"/>
      <c r="D120" s="25"/>
      <c r="G120" s="105"/>
    </row>
    <row r="121" spans="1:7" ht="19.5" x14ac:dyDescent="0.4">
      <c r="A121" s="362" t="s">
        <v>185</v>
      </c>
      <c r="B121" s="363"/>
      <c r="C121" s="363"/>
      <c r="D121" s="363"/>
      <c r="E121" s="363"/>
      <c r="F121" s="363"/>
    </row>
    <row r="122" spans="1:7" x14ac:dyDescent="0.3">
      <c r="A122" s="31" t="s">
        <v>275</v>
      </c>
      <c r="B122" s="90" t="s">
        <v>32</v>
      </c>
      <c r="C122" s="73"/>
      <c r="D122" s="92"/>
      <c r="E122" s="92"/>
      <c r="F122" s="73"/>
    </row>
    <row r="123" spans="1:7" x14ac:dyDescent="0.3">
      <c r="A123" s="31" t="s">
        <v>272</v>
      </c>
      <c r="B123" s="90">
        <v>2</v>
      </c>
      <c r="C123" s="73"/>
      <c r="D123" s="74"/>
      <c r="E123" s="74"/>
      <c r="F123" s="73"/>
    </row>
    <row r="124" spans="1:7" ht="19.5" x14ac:dyDescent="0.4">
      <c r="A124" s="14" t="s">
        <v>293</v>
      </c>
      <c r="B124" s="90">
        <v>2</v>
      </c>
      <c r="C124" s="80"/>
      <c r="D124" s="74"/>
      <c r="E124" s="74"/>
      <c r="F124" s="73"/>
    </row>
    <row r="125" spans="1:7" ht="19.5" x14ac:dyDescent="0.4">
      <c r="A125" s="17" t="s">
        <v>247</v>
      </c>
      <c r="B125" s="90" t="s">
        <v>32</v>
      </c>
      <c r="C125" s="80"/>
      <c r="D125" s="74"/>
      <c r="E125" s="74"/>
      <c r="F125" s="73"/>
    </row>
    <row r="126" spans="1:7" ht="32.25" x14ac:dyDescent="0.4">
      <c r="A126" s="14" t="s">
        <v>292</v>
      </c>
      <c r="B126" s="90">
        <v>1</v>
      </c>
      <c r="C126" s="80"/>
      <c r="D126" s="86" t="s">
        <v>436</v>
      </c>
      <c r="E126" s="81"/>
      <c r="F126" s="73" t="s">
        <v>355</v>
      </c>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2</v>
      </c>
      <c r="C129" s="100"/>
      <c r="D129" s="74"/>
      <c r="E129" s="74"/>
      <c r="F129" s="73"/>
    </row>
    <row r="130" spans="1:7" ht="36" x14ac:dyDescent="0.35">
      <c r="A130" s="30" t="s">
        <v>194</v>
      </c>
      <c r="B130" s="90">
        <v>2</v>
      </c>
      <c r="C130" s="99" t="str">
        <f>IF(B130=0, -5, "0")</f>
        <v>0</v>
      </c>
      <c r="D130" s="74" t="s">
        <v>423</v>
      </c>
      <c r="E130" s="74"/>
      <c r="F130" s="73"/>
    </row>
    <row r="131" spans="1:7" x14ac:dyDescent="0.3">
      <c r="A131" s="20" t="s">
        <v>276</v>
      </c>
      <c r="B131" s="90">
        <v>2</v>
      </c>
      <c r="C131" s="100"/>
      <c r="D131" s="74"/>
      <c r="E131" s="74"/>
      <c r="F131" s="73"/>
    </row>
    <row r="132" spans="1:7" ht="18" x14ac:dyDescent="0.35">
      <c r="A132" s="32" t="s">
        <v>317</v>
      </c>
      <c r="B132" s="90">
        <v>2</v>
      </c>
      <c r="C132" s="99" t="str">
        <f>IF(B132=0, -5, "0")</f>
        <v>0</v>
      </c>
      <c r="D132" s="86"/>
      <c r="E132" s="81"/>
      <c r="F132" s="73"/>
    </row>
    <row r="133" spans="1:7" x14ac:dyDescent="0.3">
      <c r="A133" s="354" t="s">
        <v>36</v>
      </c>
      <c r="B133" s="355"/>
      <c r="C133" s="356"/>
      <c r="D133" s="289">
        <f>SUM(B122:C132)</f>
        <v>13</v>
      </c>
    </row>
    <row r="134" spans="1:7" x14ac:dyDescent="0.3">
      <c r="A134" s="354" t="s">
        <v>295</v>
      </c>
      <c r="B134" s="355"/>
      <c r="C134" s="356"/>
      <c r="D134" s="291">
        <f>D133/(COUNT(B122:C132)*2)</f>
        <v>0.9285714285714286</v>
      </c>
    </row>
    <row r="135" spans="1:7" s="19" customFormat="1" x14ac:dyDescent="0.3">
      <c r="A135" s="23"/>
      <c r="B135" s="24"/>
      <c r="C135" s="24"/>
      <c r="D135" s="28"/>
      <c r="G135" s="105"/>
    </row>
    <row r="136" spans="1:7" ht="19.5" x14ac:dyDescent="0.4">
      <c r="A136" s="362" t="s">
        <v>71</v>
      </c>
      <c r="B136" s="363"/>
      <c r="C136" s="363"/>
      <c r="D136" s="363"/>
      <c r="E136" s="363"/>
      <c r="F136" s="363"/>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4" t="s">
        <v>36</v>
      </c>
      <c r="B149" s="355"/>
      <c r="C149" s="356"/>
      <c r="D149" s="289">
        <f>SUM(B137:C148)</f>
        <v>0</v>
      </c>
    </row>
    <row r="150" spans="1:7" x14ac:dyDescent="0.3">
      <c r="A150" s="354" t="s">
        <v>295</v>
      </c>
      <c r="B150" s="355"/>
      <c r="C150" s="356"/>
      <c r="D150" s="288" t="e">
        <f>D149/(COUNT(B137:C148)*2)</f>
        <v>#DIV/0!</v>
      </c>
    </row>
    <row r="151" spans="1:7" s="19" customFormat="1" x14ac:dyDescent="0.3">
      <c r="A151" s="23"/>
      <c r="B151" s="24"/>
      <c r="C151" s="24"/>
      <c r="D151" s="25"/>
      <c r="G151" s="105"/>
    </row>
    <row r="152" spans="1:7" ht="19.5" x14ac:dyDescent="0.4">
      <c r="A152" s="362" t="s">
        <v>217</v>
      </c>
      <c r="B152" s="363"/>
      <c r="C152" s="363"/>
      <c r="D152" s="363"/>
      <c r="E152" s="363"/>
      <c r="F152" s="363"/>
    </row>
    <row r="153" spans="1:7" ht="33" x14ac:dyDescent="0.3">
      <c r="A153" s="37" t="s">
        <v>279</v>
      </c>
      <c r="B153" s="73">
        <v>1</v>
      </c>
      <c r="C153" s="73"/>
      <c r="D153" s="74" t="s">
        <v>425</v>
      </c>
      <c r="E153" s="73"/>
      <c r="F153" s="73" t="s">
        <v>356</v>
      </c>
    </row>
    <row r="154" spans="1:7" ht="99" x14ac:dyDescent="0.3">
      <c r="A154" s="14" t="s">
        <v>149</v>
      </c>
      <c r="B154" s="73">
        <v>0</v>
      </c>
      <c r="C154" s="73"/>
      <c r="D154" s="74" t="s">
        <v>424</v>
      </c>
      <c r="E154" s="74" t="s">
        <v>426</v>
      </c>
      <c r="F154" s="73" t="s">
        <v>355</v>
      </c>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4" t="s">
        <v>36</v>
      </c>
      <c r="B161" s="360"/>
      <c r="C161" s="361"/>
      <c r="D161" s="290">
        <f>SUM(B153:C160)</f>
        <v>13</v>
      </c>
    </row>
    <row r="162" spans="1:7" x14ac:dyDescent="0.3">
      <c r="A162" s="354" t="s">
        <v>295</v>
      </c>
      <c r="B162" s="355"/>
      <c r="C162" s="356"/>
      <c r="D162" s="288">
        <f>D161/(COUNT(B153:C160)*2)</f>
        <v>0.8125</v>
      </c>
    </row>
    <row r="163" spans="1:7" s="19" customFormat="1" x14ac:dyDescent="0.3">
      <c r="A163" s="23"/>
      <c r="B163" s="24"/>
      <c r="C163" s="26"/>
      <c r="D163" s="27"/>
      <c r="G163" s="105"/>
    </row>
    <row r="164" spans="1:7" ht="19.5" x14ac:dyDescent="0.4">
      <c r="A164" s="362" t="s">
        <v>77</v>
      </c>
      <c r="B164" s="363"/>
      <c r="C164" s="363"/>
      <c r="D164" s="363"/>
      <c r="E164" s="363"/>
      <c r="F164" s="363"/>
    </row>
    <row r="165" spans="1:7" ht="18" x14ac:dyDescent="0.35">
      <c r="A165" s="29" t="s">
        <v>286</v>
      </c>
      <c r="B165" s="73">
        <v>2</v>
      </c>
      <c r="C165" s="99" t="str">
        <f>IF(B165=0, -5, "0")</f>
        <v>0</v>
      </c>
      <c r="D165" s="73"/>
      <c r="E165" s="73"/>
      <c r="F165" s="73" t="s">
        <v>355</v>
      </c>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4" t="s">
        <v>36</v>
      </c>
      <c r="B169" s="355"/>
      <c r="C169" s="356"/>
      <c r="D169" s="289">
        <f>SUM(B165:C168)</f>
        <v>6</v>
      </c>
    </row>
    <row r="170" spans="1:7" x14ac:dyDescent="0.3">
      <c r="A170" s="354" t="s">
        <v>295</v>
      </c>
      <c r="B170" s="355"/>
      <c r="C170" s="356"/>
      <c r="D170" s="288">
        <f>D169/(COUNT(B165:C168)*2)</f>
        <v>1</v>
      </c>
    </row>
    <row r="171" spans="1:7" s="19" customFormat="1" x14ac:dyDescent="0.3">
      <c r="A171" s="23"/>
      <c r="B171" s="24"/>
      <c r="C171" s="24"/>
      <c r="D171" s="25"/>
      <c r="G171" s="105"/>
    </row>
    <row r="172" spans="1:7" ht="19.5" x14ac:dyDescent="0.4">
      <c r="A172" s="366" t="s">
        <v>17</v>
      </c>
      <c r="B172" s="367"/>
      <c r="C172" s="367"/>
      <c r="D172" s="367"/>
      <c r="E172" s="367"/>
      <c r="F172" s="367"/>
    </row>
    <row r="173" spans="1:7" x14ac:dyDescent="0.3">
      <c r="A173" s="17" t="s">
        <v>180</v>
      </c>
      <c r="B173" s="73">
        <v>1</v>
      </c>
      <c r="C173" s="73"/>
      <c r="D173" s="17" t="s">
        <v>428</v>
      </c>
      <c r="E173" s="73"/>
      <c r="F173" s="73" t="s">
        <v>356</v>
      </c>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4" t="s">
        <v>36</v>
      </c>
      <c r="B177" s="355"/>
      <c r="C177" s="356"/>
      <c r="D177" s="289">
        <f>SUM(B173:C176)</f>
        <v>7</v>
      </c>
    </row>
    <row r="178" spans="1:7" x14ac:dyDescent="0.3">
      <c r="A178" s="354" t="s">
        <v>295</v>
      </c>
      <c r="B178" s="355"/>
      <c r="C178" s="356"/>
      <c r="D178" s="288">
        <f>D177/(COUNT(B173:C176)*2)</f>
        <v>0.875</v>
      </c>
    </row>
    <row r="179" spans="1:7" s="19" customFormat="1" x14ac:dyDescent="0.3">
      <c r="A179" s="23"/>
      <c r="B179" s="24"/>
      <c r="C179" s="24"/>
      <c r="D179" s="25"/>
      <c r="G179" s="105"/>
    </row>
    <row r="180" spans="1:7" ht="19.5" x14ac:dyDescent="0.4">
      <c r="A180" s="362" t="s">
        <v>78</v>
      </c>
      <c r="B180" s="363"/>
      <c r="C180" s="363"/>
      <c r="D180" s="363"/>
      <c r="E180" s="363"/>
      <c r="F180" s="363"/>
    </row>
    <row r="181" spans="1:7" x14ac:dyDescent="0.3">
      <c r="A181" s="31" t="s">
        <v>315</v>
      </c>
      <c r="B181" s="73">
        <v>2</v>
      </c>
      <c r="C181" s="73"/>
      <c r="D181" s="74"/>
      <c r="E181" s="74"/>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4" t="s">
        <v>36</v>
      </c>
      <c r="B186" s="355"/>
      <c r="C186" s="356"/>
      <c r="D186" s="289">
        <f>SUM(B181:C185)</f>
        <v>10</v>
      </c>
    </row>
    <row r="187" spans="1:7" x14ac:dyDescent="0.3">
      <c r="A187" s="354" t="s">
        <v>295</v>
      </c>
      <c r="B187" s="355"/>
      <c r="C187" s="356"/>
      <c r="D187" s="288">
        <f>D186/(COUNT(B181:C185)*2)</f>
        <v>1</v>
      </c>
    </row>
    <row r="188" spans="1:7" s="19" customFormat="1" x14ac:dyDescent="0.3">
      <c r="A188" s="23"/>
      <c r="B188" s="24"/>
      <c r="C188" s="24"/>
      <c r="D188" s="25"/>
      <c r="G188" s="105"/>
    </row>
    <row r="189" spans="1:7" ht="19.5" x14ac:dyDescent="0.4">
      <c r="A189" s="362" t="s">
        <v>216</v>
      </c>
      <c r="B189" s="363"/>
      <c r="C189" s="363"/>
      <c r="D189" s="363"/>
      <c r="E189" s="363"/>
      <c r="F189" s="363"/>
    </row>
    <row r="190" spans="1:7" x14ac:dyDescent="0.3">
      <c r="A190" s="31" t="s">
        <v>370</v>
      </c>
      <c r="B190" s="73">
        <v>2</v>
      </c>
      <c r="C190" s="73"/>
      <c r="D190" s="73"/>
      <c r="E190" s="73"/>
      <c r="F190" s="73"/>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54" t="s">
        <v>36</v>
      </c>
      <c r="B194" s="355"/>
      <c r="C194" s="356"/>
      <c r="D194" s="259">
        <f>SUM(B190:C193)</f>
        <v>4</v>
      </c>
    </row>
    <row r="195" spans="1:6" x14ac:dyDescent="0.3">
      <c r="A195" s="354" t="s">
        <v>295</v>
      </c>
      <c r="B195" s="355"/>
      <c r="C195" s="356"/>
      <c r="D195" s="288">
        <f>D194/(COUNT(B190:C193)*2)</f>
        <v>1</v>
      </c>
    </row>
    <row r="197" spans="1:6" ht="18" x14ac:dyDescent="0.35">
      <c r="A197" s="47" t="s">
        <v>246</v>
      </c>
      <c r="B197" s="46"/>
      <c r="C197" s="46"/>
      <c r="D197" s="238">
        <v>1</v>
      </c>
      <c r="E197" s="231"/>
      <c r="F197" s="232"/>
    </row>
    <row r="198" spans="1:6" ht="22.5" x14ac:dyDescent="0.3">
      <c r="A198" s="263" t="s">
        <v>322</v>
      </c>
      <c r="B198" s="284"/>
      <c r="C198" s="285"/>
      <c r="D198" s="286">
        <f>SUM(D194,D186,D177,D169,D161,D63,D52,D33,D22,D118,D149,D133,D102,D84,D42)</f>
        <v>101</v>
      </c>
    </row>
    <row r="199" spans="1:6" ht="22.5" x14ac:dyDescent="0.3">
      <c r="A199" s="263" t="s">
        <v>323</v>
      </c>
      <c r="B199" s="284"/>
      <c r="C199" s="285"/>
      <c r="D199" s="287">
        <f>D198/(COUNT(B190:C193,B181:C185,B173:C176,B165:C168,B153:C160,B56:C62,B46:C51,B26:C32,B17:C21,B107:C117,B137:C148,B122:C132,B88:C101,B67:C83,B37:C41)*2)</f>
        <v>0.91818181818181821</v>
      </c>
    </row>
  </sheetData>
  <sheetProtection algorithmName="SHA-512" hashValue="TQ/4y3dEJzzxtMVZxgBjzvnISTMoqEX59LcDy34UnTjh6XYVDJ3/yg46BKGqyTQLR/jMvRgBeDfYsTDlmjgRuw==" saltValue="9JcvDPCkc3cRALSJjSo83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153:B160 B26:B32 B46:B51 B56:B62 B190:B193 B88:B101 B67:B83 B122:B132 B37:B41 B107:B117 B165:B168 B173:B176 B181:B185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2" orientation="portrait" r:id="rId1"/>
  <rowBreaks count="2" manualBreakCount="2">
    <brk id="86" max="5" man="1"/>
    <brk id="171"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SheetLayoutView="100" workbookViewId="0">
      <selection activeCell="B10" sqref="B10:F10"/>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6"/>
      <c r="E1" s="326"/>
      <c r="F1" s="326"/>
      <c r="G1" s="326"/>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27" t="s">
        <v>179</v>
      </c>
      <c r="B7" s="327"/>
      <c r="C7" s="327"/>
      <c r="D7" s="327"/>
      <c r="E7" s="327"/>
      <c r="F7" s="327"/>
      <c r="G7" s="104"/>
    </row>
    <row r="8" spans="1:7" ht="29.25" x14ac:dyDescent="0.45">
      <c r="A8" s="328" t="str">
        <f>'Page de garde'!D18</f>
        <v>INTILAKA</v>
      </c>
      <c r="B8" s="328"/>
      <c r="C8" s="328"/>
      <c r="D8" s="328"/>
      <c r="E8" s="328"/>
      <c r="F8" s="328"/>
      <c r="G8" s="104"/>
    </row>
    <row r="9" spans="1:7" ht="24" x14ac:dyDescent="0.45">
      <c r="A9" s="245" t="s">
        <v>42</v>
      </c>
      <c r="B9" s="329" t="s">
        <v>438</v>
      </c>
      <c r="C9" s="329"/>
      <c r="D9" s="329"/>
      <c r="E9" s="329"/>
      <c r="F9" s="329"/>
      <c r="G9" s="104"/>
    </row>
    <row r="10" spans="1:7" ht="24" x14ac:dyDescent="0.45">
      <c r="A10" s="246" t="s">
        <v>44</v>
      </c>
      <c r="B10" s="330" t="s">
        <v>439</v>
      </c>
      <c r="C10" s="330"/>
      <c r="D10" s="330"/>
      <c r="E10" s="330"/>
      <c r="F10" s="330"/>
      <c r="G10" s="104"/>
    </row>
    <row r="11" spans="1:7" ht="24" x14ac:dyDescent="0.45">
      <c r="A11" s="245" t="s">
        <v>43</v>
      </c>
      <c r="B11" s="325">
        <v>43396</v>
      </c>
      <c r="C11" s="325"/>
      <c r="D11" s="325"/>
      <c r="E11" s="325"/>
      <c r="F11" s="325"/>
      <c r="G11" s="104"/>
    </row>
    <row r="12" spans="1:7" ht="24" x14ac:dyDescent="0.45">
      <c r="A12" s="245" t="s">
        <v>239</v>
      </c>
      <c r="B12" s="331">
        <f>D549</f>
        <v>0.74038461538461542</v>
      </c>
      <c r="C12" s="331"/>
      <c r="D12" s="331"/>
      <c r="E12" s="331"/>
      <c r="F12" s="331"/>
      <c r="G12" s="104"/>
    </row>
    <row r="13" spans="1:7" ht="22.5" x14ac:dyDescent="0.45">
      <c r="D13" s="332"/>
      <c r="E13" s="332"/>
      <c r="F13" s="332"/>
      <c r="G13" s="332"/>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43396</v>
      </c>
      <c r="B16" s="143"/>
      <c r="C16" s="143"/>
      <c r="D16" s="143"/>
      <c r="E16" s="143"/>
      <c r="F16" s="156"/>
    </row>
    <row r="17" spans="1:8" ht="16.5" customHeight="1" x14ac:dyDescent="0.3">
      <c r="A17" s="333" t="s">
        <v>30</v>
      </c>
      <c r="B17" s="334" t="s">
        <v>31</v>
      </c>
      <c r="C17" s="334"/>
      <c r="D17" s="334" t="s">
        <v>46</v>
      </c>
      <c r="E17" s="335" t="s">
        <v>310</v>
      </c>
      <c r="F17" s="335" t="s">
        <v>357</v>
      </c>
    </row>
    <row r="18" spans="1:8" ht="16.5" customHeight="1" x14ac:dyDescent="0.3">
      <c r="A18" s="333"/>
      <c r="B18" s="247" t="s">
        <v>34</v>
      </c>
      <c r="C18" s="247" t="s">
        <v>33</v>
      </c>
      <c r="D18" s="334"/>
      <c r="E18" s="335"/>
      <c r="F18" s="335"/>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33.75" x14ac:dyDescent="0.35">
      <c r="A30" s="169" t="s">
        <v>169</v>
      </c>
      <c r="B30" s="109">
        <v>1</v>
      </c>
      <c r="C30" s="112" t="str">
        <f>IF(B30=0, -5, "0")</f>
        <v>0</v>
      </c>
      <c r="D30" s="74" t="s">
        <v>441</v>
      </c>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49.5" x14ac:dyDescent="0.3">
      <c r="A33" s="4" t="s">
        <v>51</v>
      </c>
      <c r="B33" s="109">
        <v>0</v>
      </c>
      <c r="C33" s="110"/>
      <c r="D33" s="192" t="s">
        <v>440</v>
      </c>
      <c r="E33" s="74" t="s">
        <v>482</v>
      </c>
      <c r="F33" s="158"/>
    </row>
    <row r="34" spans="1:7" ht="82.5" x14ac:dyDescent="0.3">
      <c r="A34" s="170" t="s">
        <v>153</v>
      </c>
      <c r="B34" s="109">
        <v>0</v>
      </c>
      <c r="C34" s="172">
        <f>IF(B34=0, -5, "0")</f>
        <v>-5</v>
      </c>
      <c r="D34" s="74" t="s">
        <v>484</v>
      </c>
      <c r="E34" s="74" t="s">
        <v>485</v>
      </c>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1</v>
      </c>
      <c r="C37" s="109"/>
      <c r="D37" s="74" t="s">
        <v>486</v>
      </c>
      <c r="E37" s="73"/>
      <c r="F37" s="158"/>
    </row>
    <row r="38" spans="1:7" x14ac:dyDescent="0.3">
      <c r="A38" s="336" t="s">
        <v>378</v>
      </c>
      <c r="B38" s="337"/>
      <c r="C38" s="337"/>
      <c r="D38" s="337"/>
      <c r="E38" s="337"/>
      <c r="F38" s="338"/>
    </row>
    <row r="39" spans="1:7" ht="30.75" customHeight="1" x14ac:dyDescent="0.3">
      <c r="A39" s="4" t="s">
        <v>360</v>
      </c>
      <c r="B39" s="109">
        <v>2</v>
      </c>
      <c r="C39" s="109"/>
      <c r="D39" s="74"/>
      <c r="E39" s="73"/>
      <c r="F39" s="158"/>
    </row>
    <row r="40" spans="1:7" ht="30.75" customHeight="1" x14ac:dyDescent="0.3">
      <c r="A40" s="53" t="s">
        <v>380</v>
      </c>
      <c r="B40" s="109">
        <v>0</v>
      </c>
      <c r="C40" s="109"/>
      <c r="D40" s="74" t="s">
        <v>442</v>
      </c>
      <c r="E40" s="74" t="s">
        <v>483</v>
      </c>
      <c r="F40" s="158"/>
    </row>
    <row r="41" spans="1:7" ht="45" x14ac:dyDescent="0.3">
      <c r="A41" s="4" t="s">
        <v>249</v>
      </c>
      <c r="B41" s="225" t="str">
        <f>IF(D41=1, 2, IF(AND(D41&lt;1,D41&gt;0), 1, "0"))</f>
        <v>0</v>
      </c>
      <c r="C41" s="109"/>
      <c r="D41" s="226">
        <f>IFERROR(E41/F41,"N.A")</f>
        <v>0</v>
      </c>
      <c r="E41" s="227">
        <f>COUNTIF('A1 Exploitation'!F21:F40,"ok")</f>
        <v>0</v>
      </c>
      <c r="F41" s="228">
        <f>COUNTA('A1 Exploitation'!F21:F40)</f>
        <v>1</v>
      </c>
    </row>
    <row r="42" spans="1:7" x14ac:dyDescent="0.3">
      <c r="A42" s="252" t="s">
        <v>36</v>
      </c>
      <c r="B42" s="252"/>
      <c r="C42" s="252"/>
      <c r="D42" s="252">
        <f>SUM(B29:C37,B39:C41)</f>
        <v>9</v>
      </c>
    </row>
    <row r="43" spans="1:7" x14ac:dyDescent="0.3">
      <c r="A43" s="248" t="s">
        <v>35</v>
      </c>
      <c r="B43" s="249"/>
      <c r="C43" s="250"/>
      <c r="D43" s="251">
        <f>D42/(COUNT(B29:C37,B39:C41)*2)</f>
        <v>0.375</v>
      </c>
    </row>
    <row r="44" spans="1:7" x14ac:dyDescent="0.3">
      <c r="A44" s="2"/>
      <c r="B44" s="111"/>
      <c r="C44" s="111"/>
      <c r="D44" s="111"/>
    </row>
    <row r="45" spans="1:7" ht="18" x14ac:dyDescent="0.35">
      <c r="A45" s="268" t="s">
        <v>38</v>
      </c>
      <c r="B45" s="278"/>
      <c r="C45" s="279"/>
      <c r="D45" s="271">
        <f>SUM(D42,D25)</f>
        <v>15</v>
      </c>
    </row>
    <row r="46" spans="1:7" ht="18" x14ac:dyDescent="0.35">
      <c r="A46" s="268" t="s">
        <v>198</v>
      </c>
      <c r="B46" s="278"/>
      <c r="C46" s="279"/>
      <c r="D46" s="272">
        <f>D45/(COUNT(B29:C37,B21:C24,B39:C41)*2)</f>
        <v>0.5</v>
      </c>
    </row>
    <row r="47" spans="1:7" x14ac:dyDescent="0.3">
      <c r="A47" s="117"/>
      <c r="B47" s="103"/>
      <c r="C47" s="111"/>
      <c r="D47" s="103"/>
    </row>
    <row r="48" spans="1:7" ht="18" x14ac:dyDescent="0.35">
      <c r="A48" s="280" t="s">
        <v>124</v>
      </c>
      <c r="B48" s="280"/>
      <c r="C48" s="280"/>
      <c r="D48" s="280"/>
      <c r="E48" s="280"/>
      <c r="F48" s="281"/>
    </row>
    <row r="49" spans="1:7" x14ac:dyDescent="0.3">
      <c r="A49" s="118">
        <f>B11</f>
        <v>43396</v>
      </c>
      <c r="B49" s="103"/>
      <c r="C49" s="111"/>
      <c r="D49" s="103"/>
    </row>
    <row r="50" spans="1:7" x14ac:dyDescent="0.3">
      <c r="A50" s="333" t="s">
        <v>30</v>
      </c>
      <c r="B50" s="334" t="s">
        <v>31</v>
      </c>
      <c r="C50" s="334"/>
      <c r="D50" s="334" t="s">
        <v>46</v>
      </c>
      <c r="E50" s="335" t="s">
        <v>310</v>
      </c>
      <c r="F50" s="335" t="s">
        <v>359</v>
      </c>
      <c r="G50" s="106"/>
    </row>
    <row r="51" spans="1:7" x14ac:dyDescent="0.3">
      <c r="A51" s="333"/>
      <c r="B51" s="247" t="s">
        <v>34</v>
      </c>
      <c r="C51" s="247" t="s">
        <v>33</v>
      </c>
      <c r="D51" s="334"/>
      <c r="E51" s="335"/>
      <c r="F51" s="335"/>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6" t="s">
        <v>378</v>
      </c>
      <c r="B94" s="337"/>
      <c r="C94" s="337"/>
      <c r="D94" s="337"/>
      <c r="E94" s="337"/>
      <c r="F94" s="338"/>
    </row>
    <row r="95" spans="1:7" ht="26.25" customHeight="1" x14ac:dyDescent="0.3">
      <c r="A95" s="183" t="s">
        <v>360</v>
      </c>
      <c r="B95" s="109" t="s">
        <v>32</v>
      </c>
      <c r="C95" s="184"/>
      <c r="D95" s="185"/>
      <c r="E95" s="85"/>
      <c r="F95" s="158"/>
    </row>
    <row r="96" spans="1:7" s="91" customFormat="1" ht="31.5" customHeight="1" x14ac:dyDescent="0.3">
      <c r="A96" s="41" t="s">
        <v>477</v>
      </c>
      <c r="B96" s="109" t="s">
        <v>32</v>
      </c>
      <c r="C96" s="167"/>
      <c r="D96" s="177"/>
      <c r="E96" s="85"/>
      <c r="F96" s="158"/>
      <c r="G96" s="106"/>
    </row>
    <row r="97" spans="1:7" s="91" customFormat="1" ht="31.5" customHeight="1" x14ac:dyDescent="0.3">
      <c r="A97" s="173" t="s">
        <v>478</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43396</v>
      </c>
      <c r="B106" s="103"/>
      <c r="C106" s="111"/>
      <c r="D106" s="103"/>
    </row>
    <row r="107" spans="1:7" x14ac:dyDescent="0.3">
      <c r="A107" s="333" t="s">
        <v>30</v>
      </c>
      <c r="B107" s="334" t="s">
        <v>31</v>
      </c>
      <c r="C107" s="334"/>
      <c r="D107" s="334" t="s">
        <v>46</v>
      </c>
      <c r="E107" s="335" t="s">
        <v>310</v>
      </c>
      <c r="F107" s="335" t="s">
        <v>359</v>
      </c>
    </row>
    <row r="108" spans="1:7" x14ac:dyDescent="0.3">
      <c r="A108" s="333"/>
      <c r="B108" s="247" t="s">
        <v>34</v>
      </c>
      <c r="C108" s="247" t="s">
        <v>33</v>
      </c>
      <c r="D108" s="334"/>
      <c r="E108" s="335"/>
      <c r="F108" s="335"/>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479</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9" t="s">
        <v>378</v>
      </c>
      <c r="B148" s="340"/>
      <c r="C148" s="340"/>
      <c r="D148" s="341"/>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477</v>
      </c>
      <c r="B150" s="109" t="s">
        <v>32</v>
      </c>
      <c r="C150" s="179"/>
      <c r="D150" s="95"/>
      <c r="E150" s="95"/>
      <c r="F150" s="158"/>
      <c r="G150" s="106"/>
    </row>
    <row r="151" spans="1:7" s="91" customFormat="1" ht="30" x14ac:dyDescent="0.3">
      <c r="A151" s="173" t="s">
        <v>478</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t="s">
        <v>32</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43396</v>
      </c>
      <c r="B161" s="103"/>
      <c r="C161" s="111"/>
      <c r="D161" s="106"/>
    </row>
    <row r="162" spans="1:7" x14ac:dyDescent="0.3">
      <c r="A162" s="333" t="s">
        <v>30</v>
      </c>
      <c r="B162" s="334" t="s">
        <v>31</v>
      </c>
      <c r="C162" s="334"/>
      <c r="D162" s="334" t="s">
        <v>46</v>
      </c>
      <c r="E162" s="335" t="s">
        <v>310</v>
      </c>
      <c r="F162" s="335" t="s">
        <v>359</v>
      </c>
      <c r="G162" s="106"/>
    </row>
    <row r="163" spans="1:7" x14ac:dyDescent="0.3">
      <c r="A163" s="333"/>
      <c r="B163" s="247" t="s">
        <v>34</v>
      </c>
      <c r="C163" s="247" t="s">
        <v>33</v>
      </c>
      <c r="D163" s="334"/>
      <c r="E163" s="335"/>
      <c r="F163" s="335"/>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ht="30"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42" t="s">
        <v>378</v>
      </c>
      <c r="B195" s="342"/>
      <c r="C195" s="342"/>
      <c r="D195" s="342"/>
      <c r="E195" s="342"/>
      <c r="F195" s="342"/>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477</v>
      </c>
      <c r="B197" s="109" t="s">
        <v>32</v>
      </c>
      <c r="C197" s="110"/>
      <c r="D197" s="95"/>
      <c r="E197" s="85"/>
      <c r="F197" s="158"/>
      <c r="G197" s="106"/>
    </row>
    <row r="198" spans="1:7" s="91" customFormat="1" ht="33" customHeight="1" x14ac:dyDescent="0.3">
      <c r="A198" s="9" t="s">
        <v>478</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109" t="s">
        <v>32</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43396</v>
      </c>
      <c r="B208" s="103"/>
      <c r="C208" s="111"/>
      <c r="D208" s="103"/>
    </row>
    <row r="209" spans="1:7" x14ac:dyDescent="0.3">
      <c r="A209" s="333" t="s">
        <v>30</v>
      </c>
      <c r="B209" s="334" t="s">
        <v>31</v>
      </c>
      <c r="C209" s="334"/>
      <c r="D209" s="334" t="s">
        <v>46</v>
      </c>
      <c r="E209" s="335" t="s">
        <v>310</v>
      </c>
      <c r="F209" s="335" t="s">
        <v>359</v>
      </c>
      <c r="G209" s="106"/>
    </row>
    <row r="210" spans="1:7" x14ac:dyDescent="0.3">
      <c r="A210" s="333"/>
      <c r="B210" s="247" t="s">
        <v>34</v>
      </c>
      <c r="C210" s="247" t="s">
        <v>33</v>
      </c>
      <c r="D210" s="334"/>
      <c r="E210" s="335"/>
      <c r="F210" s="335"/>
    </row>
    <row r="211" spans="1:7" ht="18" x14ac:dyDescent="0.3">
      <c r="A211" s="149" t="s">
        <v>145</v>
      </c>
      <c r="B211" s="150"/>
      <c r="C211" s="150"/>
      <c r="D211" s="150"/>
      <c r="E211" s="150"/>
      <c r="F211" s="152"/>
    </row>
    <row r="212" spans="1:7" ht="33" x14ac:dyDescent="0.3">
      <c r="A212" s="6" t="s">
        <v>53</v>
      </c>
      <c r="B212" s="109" t="s">
        <v>32</v>
      </c>
      <c r="C212" s="109"/>
      <c r="D212" s="74" t="s">
        <v>487</v>
      </c>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2</v>
      </c>
      <c r="C228" s="112"/>
      <c r="D228" s="92"/>
      <c r="E228" s="73"/>
      <c r="F228" s="158"/>
    </row>
    <row r="229" spans="1:7" ht="30" x14ac:dyDescent="0.3">
      <c r="A229" s="53" t="s">
        <v>160</v>
      </c>
      <c r="B229" s="109">
        <v>2</v>
      </c>
      <c r="C229" s="112"/>
      <c r="D229" s="92"/>
      <c r="E229" s="74"/>
      <c r="F229" s="158"/>
    </row>
    <row r="230" spans="1:7" ht="49.5" x14ac:dyDescent="0.35">
      <c r="A230" s="213" t="s">
        <v>387</v>
      </c>
      <c r="B230" s="109">
        <v>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ht="33" x14ac:dyDescent="0.3">
      <c r="A234" s="4" t="s">
        <v>170</v>
      </c>
      <c r="B234" s="109">
        <v>0</v>
      </c>
      <c r="C234" s="109"/>
      <c r="D234" s="74" t="s">
        <v>445</v>
      </c>
      <c r="E234" s="74" t="s">
        <v>446</v>
      </c>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ht="82.5" x14ac:dyDescent="0.3">
      <c r="A238" s="163" t="s">
        <v>66</v>
      </c>
      <c r="B238" s="109">
        <v>0</v>
      </c>
      <c r="C238" s="122">
        <f>IF(B238=0, -5, "0")</f>
        <v>-5</v>
      </c>
      <c r="D238" s="132" t="s">
        <v>489</v>
      </c>
      <c r="E238" s="74" t="s">
        <v>488</v>
      </c>
      <c r="F238" s="158"/>
      <c r="G238" s="106"/>
    </row>
    <row r="239" spans="1:7" ht="19.5" customHeight="1" x14ac:dyDescent="0.35">
      <c r="A239" s="146" t="s">
        <v>396</v>
      </c>
      <c r="B239" s="109">
        <v>1</v>
      </c>
      <c r="C239" s="110"/>
      <c r="D239" s="74" t="s">
        <v>447</v>
      </c>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292" t="s">
        <v>32</v>
      </c>
      <c r="C242" s="292"/>
      <c r="D242" s="293"/>
      <c r="E242" s="294"/>
      <c r="F242" s="158"/>
      <c r="G242" s="106"/>
    </row>
    <row r="243" spans="1:7" s="91" customFormat="1" x14ac:dyDescent="0.3">
      <c r="A243" s="41" t="s">
        <v>382</v>
      </c>
      <c r="B243" s="292">
        <v>2</v>
      </c>
      <c r="C243" s="292"/>
      <c r="D243" s="295"/>
      <c r="E243" s="294"/>
      <c r="F243" s="158"/>
      <c r="G243" s="106"/>
    </row>
    <row r="244" spans="1:7" x14ac:dyDescent="0.3">
      <c r="A244" s="248" t="s">
        <v>36</v>
      </c>
      <c r="B244" s="248"/>
      <c r="C244" s="248"/>
      <c r="D244" s="248">
        <f>SUM(B226:C243)</f>
        <v>6</v>
      </c>
    </row>
    <row r="245" spans="1:7" x14ac:dyDescent="0.3">
      <c r="A245" s="248" t="s">
        <v>35</v>
      </c>
      <c r="B245" s="249"/>
      <c r="C245" s="250"/>
      <c r="D245" s="251">
        <f>D244/(COUNT(B226:C243)*2)</f>
        <v>0.33333333333333331</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42" t="s">
        <v>378</v>
      </c>
      <c r="B256" s="342"/>
      <c r="C256" s="342"/>
      <c r="D256" s="342"/>
      <c r="E256" s="342"/>
      <c r="F256" s="342"/>
    </row>
    <row r="257" spans="1:7" ht="31.5" customHeight="1" x14ac:dyDescent="0.3">
      <c r="A257" s="43" t="s">
        <v>360</v>
      </c>
      <c r="B257" s="109">
        <v>2</v>
      </c>
      <c r="C257" s="181"/>
      <c r="D257" s="181"/>
      <c r="E257" s="181"/>
      <c r="F257" s="158"/>
      <c r="G257" s="106"/>
    </row>
    <row r="258" spans="1:7" x14ac:dyDescent="0.3">
      <c r="A258" s="41" t="s">
        <v>477</v>
      </c>
      <c r="B258" s="109" t="s">
        <v>32</v>
      </c>
      <c r="C258" s="110"/>
      <c r="D258" s="119"/>
      <c r="E258" s="85"/>
      <c r="F258" s="158"/>
      <c r="G258" s="106"/>
    </row>
    <row r="259" spans="1:7" ht="82.5" x14ac:dyDescent="0.3">
      <c r="A259" s="173" t="s">
        <v>478</v>
      </c>
      <c r="B259" s="109">
        <v>0</v>
      </c>
      <c r="C259" s="110"/>
      <c r="D259" s="119" t="s">
        <v>448</v>
      </c>
      <c r="E259" s="95" t="s">
        <v>449</v>
      </c>
      <c r="F259" s="158"/>
      <c r="G259" s="106"/>
    </row>
    <row r="260" spans="1:7" ht="33" x14ac:dyDescent="0.3">
      <c r="A260" s="173" t="s">
        <v>391</v>
      </c>
      <c r="B260" s="109">
        <v>1</v>
      </c>
      <c r="C260" s="110"/>
      <c r="D260" s="119" t="s">
        <v>480</v>
      </c>
      <c r="E260" s="95"/>
      <c r="F260" s="158"/>
      <c r="G260" s="106"/>
    </row>
    <row r="261" spans="1:7" ht="45" x14ac:dyDescent="0.3">
      <c r="A261" s="41" t="s">
        <v>249</v>
      </c>
      <c r="B261" s="225">
        <f>IF(D261=1, 2, IF(AND(D261&lt;1,D261&gt;0), 1, "0"))</f>
        <v>1</v>
      </c>
      <c r="C261" s="116"/>
      <c r="D261" s="226">
        <f>IFERROR(E261/F261,"N.A")</f>
        <v>0.5</v>
      </c>
      <c r="E261" s="227">
        <f>COUNTIF('A1 Exploitation'!F212:F260,"ok")</f>
        <v>2</v>
      </c>
      <c r="F261" s="228">
        <f>COUNTA('A1 Exploitation'!F212:F260)</f>
        <v>4</v>
      </c>
    </row>
    <row r="262" spans="1:7" x14ac:dyDescent="0.3">
      <c r="A262" s="248" t="s">
        <v>36</v>
      </c>
      <c r="B262" s="248"/>
      <c r="C262" s="248"/>
      <c r="D262" s="248">
        <f>SUM(B248:C255,B257:C261)</f>
        <v>4</v>
      </c>
    </row>
    <row r="263" spans="1:7" x14ac:dyDescent="0.3">
      <c r="A263" s="248" t="s">
        <v>35</v>
      </c>
      <c r="B263" s="249"/>
      <c r="C263" s="250"/>
      <c r="D263" s="251">
        <f>D262/(COUNT(B248:C255,B257:C261)*2)</f>
        <v>0.5</v>
      </c>
    </row>
    <row r="264" spans="1:7" x14ac:dyDescent="0.3">
      <c r="A264" s="117"/>
      <c r="B264" s="103"/>
      <c r="C264" s="111"/>
      <c r="D264" s="103"/>
    </row>
    <row r="265" spans="1:7" ht="18" x14ac:dyDescent="0.35">
      <c r="A265" s="268" t="s">
        <v>70</v>
      </c>
      <c r="B265" s="269"/>
      <c r="C265" s="270"/>
      <c r="D265" s="271">
        <f>SUM(D262,D222,D244)</f>
        <v>10</v>
      </c>
    </row>
    <row r="266" spans="1:7" ht="18" x14ac:dyDescent="0.35">
      <c r="A266" s="274" t="s">
        <v>202</v>
      </c>
      <c r="B266" s="275"/>
      <c r="C266" s="276"/>
      <c r="D266" s="277">
        <f>D265/(COUNT(B226:C243,B248:C255,B212:C221,B257:C261)*2)</f>
        <v>0.38461538461538464</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43396</v>
      </c>
      <c r="B269" s="103"/>
      <c r="C269" s="111"/>
      <c r="D269" s="103"/>
      <c r="F269" s="160"/>
      <c r="G269" s="168"/>
    </row>
    <row r="270" spans="1:7" s="13" customFormat="1" x14ac:dyDescent="0.3">
      <c r="A270" s="333" t="s">
        <v>30</v>
      </c>
      <c r="B270" s="334" t="s">
        <v>31</v>
      </c>
      <c r="C270" s="334"/>
      <c r="D270" s="334" t="s">
        <v>46</v>
      </c>
      <c r="E270" s="335" t="s">
        <v>310</v>
      </c>
      <c r="F270" s="335" t="s">
        <v>359</v>
      </c>
      <c r="G270" s="168"/>
    </row>
    <row r="271" spans="1:7" s="13" customFormat="1" x14ac:dyDescent="0.3">
      <c r="A271" s="333"/>
      <c r="B271" s="247" t="s">
        <v>34</v>
      </c>
      <c r="C271" s="247" t="s">
        <v>33</v>
      </c>
      <c r="D271" s="334"/>
      <c r="E271" s="335"/>
      <c r="F271" s="335"/>
      <c r="G271" s="168"/>
    </row>
    <row r="272" spans="1:7" s="13" customFormat="1" ht="18" x14ac:dyDescent="0.3">
      <c r="A272" s="149" t="s">
        <v>72</v>
      </c>
      <c r="B272" s="150"/>
      <c r="C272" s="150"/>
      <c r="D272" s="150"/>
      <c r="E272" s="150"/>
      <c r="F272" s="152"/>
      <c r="G272" s="168"/>
    </row>
    <row r="273" spans="1:7" s="13" customFormat="1" ht="82.5" x14ac:dyDescent="0.3">
      <c r="A273" s="176" t="s">
        <v>363</v>
      </c>
      <c r="B273" s="109" t="s">
        <v>32</v>
      </c>
      <c r="C273" s="122"/>
      <c r="D273" s="187" t="s">
        <v>450</v>
      </c>
      <c r="E273" s="187" t="s">
        <v>451</v>
      </c>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3" t="s">
        <v>395</v>
      </c>
      <c r="B308" s="344"/>
      <c r="C308" s="344"/>
      <c r="D308" s="344"/>
      <c r="E308" s="344"/>
      <c r="F308" s="345"/>
      <c r="G308" s="168"/>
    </row>
    <row r="309" spans="1:7" s="13" customFormat="1" ht="30" customHeight="1" x14ac:dyDescent="0.3">
      <c r="A309" s="43" t="s">
        <v>360</v>
      </c>
      <c r="B309" s="109" t="s">
        <v>32</v>
      </c>
      <c r="C309" s="167"/>
      <c r="D309" s="132"/>
      <c r="E309" s="85"/>
      <c r="F309" s="158"/>
      <c r="G309" s="168"/>
    </row>
    <row r="310" spans="1:7" s="13" customFormat="1" x14ac:dyDescent="0.3">
      <c r="A310" s="41" t="s">
        <v>477</v>
      </c>
      <c r="B310" s="109" t="s">
        <v>32</v>
      </c>
      <c r="C310" s="167"/>
      <c r="D310" s="132"/>
      <c r="E310" s="85"/>
      <c r="F310" s="158"/>
      <c r="G310" s="168"/>
    </row>
    <row r="311" spans="1:7" s="13" customFormat="1" ht="30" x14ac:dyDescent="0.3">
      <c r="A311" s="173" t="s">
        <v>478</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43396</v>
      </c>
      <c r="B321" s="103"/>
      <c r="C321" s="111"/>
      <c r="D321" s="106"/>
    </row>
    <row r="322" spans="1:7" x14ac:dyDescent="0.3">
      <c r="A322" s="333" t="s">
        <v>30</v>
      </c>
      <c r="B322" s="334" t="s">
        <v>31</v>
      </c>
      <c r="C322" s="334"/>
      <c r="D322" s="334" t="s">
        <v>46</v>
      </c>
      <c r="E322" s="335" t="s">
        <v>310</v>
      </c>
      <c r="F322" s="335" t="s">
        <v>359</v>
      </c>
      <c r="G322" s="106"/>
    </row>
    <row r="323" spans="1:7" x14ac:dyDescent="0.3">
      <c r="A323" s="333"/>
      <c r="B323" s="247" t="s">
        <v>34</v>
      </c>
      <c r="C323" s="247" t="s">
        <v>33</v>
      </c>
      <c r="D323" s="334"/>
      <c r="E323" s="335"/>
      <c r="F323" s="335"/>
      <c r="G323" s="106"/>
    </row>
    <row r="324" spans="1:7" ht="18" x14ac:dyDescent="0.3">
      <c r="A324" s="149" t="s">
        <v>19</v>
      </c>
      <c r="B324" s="150"/>
      <c r="C324" s="150"/>
      <c r="D324" s="150"/>
      <c r="E324" s="150"/>
      <c r="F324" s="152"/>
      <c r="G324" s="106"/>
    </row>
    <row r="325" spans="1:7" x14ac:dyDescent="0.3">
      <c r="A325" s="5" t="s">
        <v>6</v>
      </c>
      <c r="B325" s="109" t="s">
        <v>32</v>
      </c>
      <c r="C325" s="109"/>
      <c r="D325" s="74"/>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t="s">
        <v>32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t="s">
        <v>32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8" t="s">
        <v>36</v>
      </c>
      <c r="B333" s="248"/>
      <c r="C333" s="248"/>
      <c r="D333" s="248">
        <f>SUM(B325:C332)</f>
        <v>0</v>
      </c>
    </row>
    <row r="334" spans="1:7" x14ac:dyDescent="0.3">
      <c r="A334" s="248" t="s">
        <v>35</v>
      </c>
      <c r="B334" s="249"/>
      <c r="C334" s="250"/>
      <c r="D334" s="251" t="e">
        <f>D333/(COUNT(B325:C332)*2)</f>
        <v>#DIV/0!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t="s">
        <v>32</v>
      </c>
      <c r="C337" s="110"/>
      <c r="D337" s="95"/>
      <c r="E337" s="85"/>
      <c r="F337" s="158"/>
    </row>
    <row r="338" spans="1:7" x14ac:dyDescent="0.3">
      <c r="A338" s="53" t="s">
        <v>320</v>
      </c>
      <c r="B338" s="109" t="s">
        <v>32</v>
      </c>
      <c r="C338" s="109"/>
      <c r="D338" s="74"/>
      <c r="E338" s="73"/>
      <c r="F338" s="158"/>
    </row>
    <row r="339" spans="1:7" x14ac:dyDescent="0.3">
      <c r="A339" s="4" t="s">
        <v>5</v>
      </c>
      <c r="B339" s="109" t="s">
        <v>32</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x14ac:dyDescent="0.3">
      <c r="A347" s="41" t="s">
        <v>382</v>
      </c>
      <c r="B347" s="109" t="s">
        <v>32</v>
      </c>
      <c r="C347" s="109"/>
      <c r="D347" s="171"/>
      <c r="E347" s="73"/>
      <c r="F347" s="158"/>
    </row>
    <row r="348" spans="1:7" ht="49.5" x14ac:dyDescent="0.3">
      <c r="A348" s="216" t="s">
        <v>387</v>
      </c>
      <c r="B348" s="109">
        <v>2</v>
      </c>
      <c r="C348" s="112" t="str">
        <f>IF(B348=0, -10, "0")</f>
        <v>0</v>
      </c>
      <c r="D348" s="74"/>
      <c r="E348" s="73"/>
      <c r="F348" s="158"/>
    </row>
    <row r="349" spans="1:7" x14ac:dyDescent="0.3">
      <c r="A349" s="343" t="s">
        <v>378</v>
      </c>
      <c r="B349" s="344"/>
      <c r="C349" s="344"/>
      <c r="D349" s="344"/>
      <c r="E349" s="344"/>
      <c r="F349" s="344"/>
    </row>
    <row r="350" spans="1:7" s="91" customFormat="1" ht="27.75" customHeight="1" x14ac:dyDescent="0.3">
      <c r="A350" s="41" t="s">
        <v>360</v>
      </c>
      <c r="B350" s="109" t="s">
        <v>32</v>
      </c>
      <c r="C350" s="181"/>
      <c r="D350" s="181"/>
      <c r="E350" s="181"/>
      <c r="F350" s="158"/>
      <c r="G350" s="106"/>
    </row>
    <row r="351" spans="1:7" s="91" customFormat="1" ht="30" x14ac:dyDescent="0.3">
      <c r="A351" s="173" t="s">
        <v>478</v>
      </c>
      <c r="B351" s="109" t="s">
        <v>32</v>
      </c>
      <c r="C351" s="122"/>
      <c r="D351" s="177"/>
      <c r="E351" s="85"/>
      <c r="F351" s="158"/>
      <c r="G351" s="106"/>
    </row>
    <row r="352" spans="1:7" s="91" customFormat="1" ht="82.5" x14ac:dyDescent="0.3">
      <c r="A352" s="173" t="s">
        <v>391</v>
      </c>
      <c r="B352" s="109">
        <v>0</v>
      </c>
      <c r="C352" s="110"/>
      <c r="D352" s="95" t="s">
        <v>443</v>
      </c>
      <c r="E352" s="95" t="s">
        <v>444</v>
      </c>
      <c r="F352" s="158"/>
      <c r="G352" s="106"/>
    </row>
    <row r="353" spans="1:7" ht="45" x14ac:dyDescent="0.3">
      <c r="A353" s="42" t="s">
        <v>249</v>
      </c>
      <c r="B353" s="225">
        <f>IF(D353=1, 2, IF(AND(D353&lt;1,D353&gt;0), 1, "0"))</f>
        <v>2</v>
      </c>
      <c r="C353" s="109"/>
      <c r="D353" s="226">
        <f>IFERROR(E353/F353,"N.A")</f>
        <v>1</v>
      </c>
      <c r="E353" s="227">
        <f>COUNTIF('A1 Exploitation'!F325:F352,"ok")</f>
        <v>1</v>
      </c>
      <c r="F353" s="228">
        <f>COUNTA('A1 Exploitation'!F325:F352)</f>
        <v>1</v>
      </c>
    </row>
    <row r="354" spans="1:7" x14ac:dyDescent="0.3">
      <c r="A354" s="248" t="s">
        <v>36</v>
      </c>
      <c r="B354" s="252"/>
      <c r="C354" s="252"/>
      <c r="D354" s="253">
        <f>SUM(B337:C348,B350:C353)</f>
        <v>10</v>
      </c>
    </row>
    <row r="355" spans="1:7" x14ac:dyDescent="0.3">
      <c r="A355" s="248" t="s">
        <v>35</v>
      </c>
      <c r="B355" s="249"/>
      <c r="C355" s="250"/>
      <c r="D355" s="251">
        <f>D354/(COUNT(B337:C348,B350:C353)*2)</f>
        <v>0.83333333333333337</v>
      </c>
    </row>
    <row r="356" spans="1:7" x14ac:dyDescent="0.3">
      <c r="A356" s="2"/>
      <c r="B356" s="111"/>
      <c r="C356" s="111"/>
      <c r="D356" s="111"/>
    </row>
    <row r="357" spans="1:7" ht="18" x14ac:dyDescent="0.35">
      <c r="A357" s="268" t="s">
        <v>39</v>
      </c>
      <c r="B357" s="269"/>
      <c r="C357" s="270"/>
      <c r="D357" s="271">
        <f>SUM(D354,D333)</f>
        <v>10</v>
      </c>
    </row>
    <row r="358" spans="1:7" ht="18" x14ac:dyDescent="0.35">
      <c r="A358" s="268" t="s">
        <v>204</v>
      </c>
      <c r="B358" s="269"/>
      <c r="C358" s="270"/>
      <c r="D358" s="272">
        <f>D357/(COUNT(B337:C348,B325:C332,B350:C353)*2)</f>
        <v>0.83333333333333337</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43396</v>
      </c>
      <c r="B361" s="103"/>
      <c r="C361" s="111"/>
      <c r="D361" s="103"/>
    </row>
    <row r="362" spans="1:7" x14ac:dyDescent="0.3">
      <c r="A362" s="333" t="s">
        <v>30</v>
      </c>
      <c r="B362" s="334" t="s">
        <v>31</v>
      </c>
      <c r="C362" s="334"/>
      <c r="D362" s="334" t="s">
        <v>46</v>
      </c>
      <c r="E362" s="335" t="s">
        <v>310</v>
      </c>
      <c r="F362" s="335" t="s">
        <v>359</v>
      </c>
      <c r="G362" s="106"/>
    </row>
    <row r="363" spans="1:7" x14ac:dyDescent="0.3">
      <c r="A363" s="333"/>
      <c r="B363" s="247" t="s">
        <v>34</v>
      </c>
      <c r="C363" s="247" t="s">
        <v>33</v>
      </c>
      <c r="D363" s="334"/>
      <c r="E363" s="335"/>
      <c r="F363" s="335"/>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D366" s="11" t="s">
        <v>452</v>
      </c>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33" x14ac:dyDescent="0.3">
      <c r="A377" s="53" t="s">
        <v>100</v>
      </c>
      <c r="B377" s="109">
        <v>1</v>
      </c>
      <c r="C377" s="109"/>
      <c r="D377" s="74" t="s">
        <v>453</v>
      </c>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t="s">
        <v>454</v>
      </c>
      <c r="E379" s="73"/>
      <c r="F379" s="158"/>
      <c r="G379" s="106"/>
    </row>
    <row r="380" spans="1:7" x14ac:dyDescent="0.3">
      <c r="A380" s="53" t="s">
        <v>225</v>
      </c>
      <c r="B380" s="109">
        <v>2</v>
      </c>
      <c r="C380" s="109"/>
      <c r="D380" s="74"/>
      <c r="E380" s="73"/>
      <c r="F380" s="158"/>
      <c r="G380" s="106"/>
    </row>
    <row r="381" spans="1:7" x14ac:dyDescent="0.3">
      <c r="A381" s="7" t="s">
        <v>101</v>
      </c>
      <c r="B381" s="109">
        <v>2</v>
      </c>
      <c r="C381" s="109"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42" t="s">
        <v>378</v>
      </c>
      <c r="B383" s="342"/>
      <c r="C383" s="342"/>
      <c r="D383" s="342"/>
      <c r="E383" s="342"/>
      <c r="F383" s="342"/>
      <c r="G383" s="106"/>
    </row>
    <row r="384" spans="1:7" ht="27" customHeight="1" x14ac:dyDescent="0.3">
      <c r="A384" s="53" t="s">
        <v>360</v>
      </c>
      <c r="B384" s="109">
        <v>2</v>
      </c>
      <c r="C384" s="109"/>
      <c r="D384" s="121"/>
      <c r="E384" s="73"/>
      <c r="F384" s="158"/>
      <c r="G384" s="106"/>
    </row>
    <row r="385" spans="1:7" ht="34.5" customHeight="1" x14ac:dyDescent="0.3">
      <c r="A385" s="9" t="s">
        <v>478</v>
      </c>
      <c r="B385" s="109">
        <v>1</v>
      </c>
      <c r="C385" s="109"/>
      <c r="D385" s="92" t="s">
        <v>455</v>
      </c>
      <c r="E385" s="73"/>
      <c r="F385" s="158"/>
      <c r="G385" s="106"/>
    </row>
    <row r="386" spans="1:7" ht="45" x14ac:dyDescent="0.3">
      <c r="A386" s="7" t="s">
        <v>249</v>
      </c>
      <c r="B386" s="225" t="str">
        <f>IF(D386=1, 2, IF(AND(D386&lt;1,D386&gt;0), 1, "0"))</f>
        <v>0</v>
      </c>
      <c r="C386" s="109"/>
      <c r="D386" s="226">
        <f>IFERROR(E386/F386,"N.A")</f>
        <v>0</v>
      </c>
      <c r="E386" s="227">
        <f>COUNTIF('A1 Exploitation'!F365:F385,"ok")</f>
        <v>0</v>
      </c>
      <c r="F386" s="228">
        <f>COUNTA('A1 Exploitation'!F365:F385)</f>
        <v>1</v>
      </c>
      <c r="G386" s="106"/>
    </row>
    <row r="387" spans="1:7" ht="39.75" customHeight="1" x14ac:dyDescent="0.3">
      <c r="A387" s="252" t="s">
        <v>36</v>
      </c>
      <c r="B387" s="252"/>
      <c r="C387" s="252"/>
      <c r="D387" s="252">
        <f>SUM(B377:C382,B384:C386)</f>
        <v>14</v>
      </c>
      <c r="G387" s="106"/>
    </row>
    <row r="388" spans="1:7" x14ac:dyDescent="0.3">
      <c r="A388" s="248" t="s">
        <v>35</v>
      </c>
      <c r="B388" s="249"/>
      <c r="C388" s="250"/>
      <c r="D388" s="251">
        <f>D387/(COUNT(B377:C382,B384:C386)*2)</f>
        <v>0.875</v>
      </c>
      <c r="G388" s="106"/>
    </row>
    <row r="389" spans="1:7" x14ac:dyDescent="0.3">
      <c r="A389" s="2"/>
      <c r="B389" s="111"/>
      <c r="C389" s="111"/>
      <c r="D389" s="111"/>
      <c r="G389" s="106"/>
    </row>
    <row r="390" spans="1:7" ht="18" x14ac:dyDescent="0.35">
      <c r="A390" s="268" t="s">
        <v>40</v>
      </c>
      <c r="B390" s="269"/>
      <c r="C390" s="270"/>
      <c r="D390" s="271">
        <f>SUM(D387,D373)</f>
        <v>30</v>
      </c>
      <c r="G390" s="106"/>
    </row>
    <row r="391" spans="1:7" ht="18" x14ac:dyDescent="0.35">
      <c r="A391" s="268" t="s">
        <v>205</v>
      </c>
      <c r="B391" s="269"/>
      <c r="C391" s="270"/>
      <c r="D391" s="273">
        <f>D390/(COUNT(B377:C382,B365:C372,B384:C386)*2)</f>
        <v>0.9375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43396</v>
      </c>
      <c r="B394" s="103"/>
      <c r="C394" s="111"/>
      <c r="D394" s="106"/>
      <c r="G394" s="106"/>
    </row>
    <row r="395" spans="1:7" x14ac:dyDescent="0.3">
      <c r="A395" s="333" t="s">
        <v>30</v>
      </c>
      <c r="B395" s="334" t="s">
        <v>31</v>
      </c>
      <c r="C395" s="334"/>
      <c r="D395" s="334" t="s">
        <v>46</v>
      </c>
      <c r="E395" s="335" t="s">
        <v>310</v>
      </c>
      <c r="F395" s="335" t="s">
        <v>359</v>
      </c>
      <c r="G395" s="106"/>
    </row>
    <row r="396" spans="1:7" x14ac:dyDescent="0.3">
      <c r="A396" s="333"/>
      <c r="B396" s="247" t="s">
        <v>34</v>
      </c>
      <c r="C396" s="247" t="s">
        <v>33</v>
      </c>
      <c r="D396" s="334"/>
      <c r="E396" s="335"/>
      <c r="F396" s="335"/>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33" x14ac:dyDescent="0.3">
      <c r="A404" s="6" t="s">
        <v>242</v>
      </c>
      <c r="B404" s="109">
        <v>0</v>
      </c>
      <c r="C404" s="109"/>
      <c r="D404" s="74" t="s">
        <v>456</v>
      </c>
      <c r="E404" s="74" t="s">
        <v>444</v>
      </c>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14</v>
      </c>
      <c r="G406" s="106"/>
    </row>
    <row r="407" spans="1:7" x14ac:dyDescent="0.3">
      <c r="A407" s="248" t="s">
        <v>35</v>
      </c>
      <c r="B407" s="249"/>
      <c r="C407" s="250"/>
      <c r="D407" s="251">
        <f>D406/(COUNT(B398:C405)*2)</f>
        <v>0.875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50.25" x14ac:dyDescent="0.35">
      <c r="A411" s="206" t="s">
        <v>55</v>
      </c>
      <c r="B411" s="109">
        <v>1</v>
      </c>
      <c r="C411" s="112">
        <f>IF(B411=0, -10, IF(B411=1, -5, "0"))</f>
        <v>-5</v>
      </c>
      <c r="D411" s="74" t="s">
        <v>457</v>
      </c>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32.25" customHeight="1" x14ac:dyDescent="0.3">
      <c r="A416" s="53" t="s">
        <v>155</v>
      </c>
      <c r="B416" s="109">
        <v>2</v>
      </c>
      <c r="C416" s="110"/>
      <c r="D416" s="92"/>
      <c r="E416" s="73"/>
      <c r="F416" s="158"/>
      <c r="G416" s="106"/>
    </row>
    <row r="417" spans="1:16382" x14ac:dyDescent="0.3">
      <c r="A417" s="248" t="s">
        <v>36</v>
      </c>
      <c r="B417" s="248"/>
      <c r="C417" s="248"/>
      <c r="D417" s="248">
        <f>SUM(B410:C416)</f>
        <v>8</v>
      </c>
    </row>
    <row r="418" spans="1:16382" x14ac:dyDescent="0.3">
      <c r="A418" s="248" t="s">
        <v>35</v>
      </c>
      <c r="B418" s="249"/>
      <c r="C418" s="249"/>
      <c r="D418" s="254">
        <f>D417/(COUNT(B410:C416)*2)</f>
        <v>0.5</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ht="33" x14ac:dyDescent="0.3">
      <c r="A423" s="4" t="s">
        <v>227</v>
      </c>
      <c r="B423" s="109">
        <v>1</v>
      </c>
      <c r="C423" s="109"/>
      <c r="D423" s="74" t="s">
        <v>459</v>
      </c>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9</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0.9</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1</v>
      </c>
      <c r="C430" s="109"/>
      <c r="D430" s="108" t="s">
        <v>458</v>
      </c>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42" t="s">
        <v>378</v>
      </c>
      <c r="B435" s="342"/>
      <c r="C435" s="342"/>
      <c r="D435" s="342"/>
      <c r="E435" s="342"/>
      <c r="F435" s="342"/>
      <c r="G435" s="11"/>
    </row>
    <row r="436" spans="1:7" ht="26.25" customHeight="1" x14ac:dyDescent="0.3">
      <c r="A436" s="53" t="s">
        <v>360</v>
      </c>
      <c r="B436" s="109">
        <v>2</v>
      </c>
      <c r="C436" s="109"/>
      <c r="D436" s="108"/>
      <c r="E436" s="73"/>
      <c r="F436" s="158"/>
      <c r="G436" s="186"/>
    </row>
    <row r="437" spans="1:7" ht="82.5" x14ac:dyDescent="0.3">
      <c r="A437" s="9" t="s">
        <v>478</v>
      </c>
      <c r="B437" s="109">
        <v>0</v>
      </c>
      <c r="C437" s="109"/>
      <c r="D437" s="108" t="s">
        <v>448</v>
      </c>
      <c r="E437" s="74" t="s">
        <v>460</v>
      </c>
      <c r="F437" s="158"/>
      <c r="G437" s="11"/>
    </row>
    <row r="438" spans="1:7" ht="49.5" x14ac:dyDescent="0.3">
      <c r="A438" s="9" t="s">
        <v>391</v>
      </c>
      <c r="B438" s="109">
        <v>1</v>
      </c>
      <c r="C438" s="122" t="str">
        <f>IF(B438=0, -5, "0")</f>
        <v>0</v>
      </c>
      <c r="D438" s="108" t="s">
        <v>461</v>
      </c>
      <c r="E438" s="73"/>
      <c r="F438" s="158"/>
      <c r="G438" s="11"/>
    </row>
    <row r="439" spans="1:7" ht="45" x14ac:dyDescent="0.3">
      <c r="A439" s="4" t="s">
        <v>249</v>
      </c>
      <c r="B439" s="225">
        <f>IF(D439=1, 2, IF(AND(D439&lt;1,D439&gt;0), 1, "0"))</f>
        <v>2</v>
      </c>
      <c r="C439" s="109"/>
      <c r="D439" s="226">
        <f>IFERROR(E439/F439,"N.A")</f>
        <v>1</v>
      </c>
      <c r="E439" s="227">
        <f>COUNTIF('A1 Exploitation'!F398:F438,"ok")</f>
        <v>1</v>
      </c>
      <c r="F439" s="228">
        <f>COUNTA('A1 Exploitation'!F398:F438)</f>
        <v>1</v>
      </c>
      <c r="G439" s="11"/>
    </row>
    <row r="440" spans="1:7" ht="27.75" customHeight="1" x14ac:dyDescent="0.3">
      <c r="A440" s="252" t="s">
        <v>36</v>
      </c>
      <c r="B440" s="252"/>
      <c r="C440" s="252"/>
      <c r="D440" s="252">
        <f>SUM(B430:C434,B436:C439)</f>
        <v>14</v>
      </c>
    </row>
    <row r="441" spans="1:7" x14ac:dyDescent="0.3">
      <c r="A441" s="248" t="s">
        <v>35</v>
      </c>
      <c r="B441" s="249"/>
      <c r="C441" s="250"/>
      <c r="D441" s="251">
        <f>D440/(COUNT(B430:C434,B436:C439)*2)</f>
        <v>0.77777777777777779</v>
      </c>
    </row>
    <row r="442" spans="1:7" x14ac:dyDescent="0.3">
      <c r="A442" s="2"/>
      <c r="B442" s="111"/>
      <c r="C442" s="111"/>
      <c r="D442" s="111"/>
    </row>
    <row r="443" spans="1:7" ht="18" x14ac:dyDescent="0.35">
      <c r="A443" s="268" t="s">
        <v>41</v>
      </c>
      <c r="B443" s="269"/>
      <c r="C443" s="270"/>
      <c r="D443" s="271">
        <f>SUM(D440,D417,D426,D406)</f>
        <v>45</v>
      </c>
    </row>
    <row r="444" spans="1:7" ht="18" x14ac:dyDescent="0.35">
      <c r="A444" s="268" t="s">
        <v>206</v>
      </c>
      <c r="B444" s="269"/>
      <c r="C444" s="270"/>
      <c r="D444" s="272">
        <f>D443/(COUNT(B430:C434,B410:C416,B421:C425,B398:C405,B436:C439)*2)</f>
        <v>0.75</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43396</v>
      </c>
      <c r="B447" s="103"/>
      <c r="C447" s="111"/>
      <c r="D447" s="103"/>
    </row>
    <row r="448" spans="1:7" x14ac:dyDescent="0.3">
      <c r="A448" s="333" t="s">
        <v>30</v>
      </c>
      <c r="B448" s="334" t="s">
        <v>31</v>
      </c>
      <c r="C448" s="334"/>
      <c r="D448" s="334" t="s">
        <v>46</v>
      </c>
      <c r="E448" s="335" t="s">
        <v>310</v>
      </c>
      <c r="F448" s="335" t="s">
        <v>359</v>
      </c>
      <c r="G448" s="106"/>
    </row>
    <row r="449" spans="1:6" x14ac:dyDescent="0.3">
      <c r="A449" s="333"/>
      <c r="B449" s="247" t="s">
        <v>34</v>
      </c>
      <c r="C449" s="247" t="s">
        <v>33</v>
      </c>
      <c r="D449" s="334"/>
      <c r="E449" s="335"/>
      <c r="F449" s="335"/>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6" t="s">
        <v>378</v>
      </c>
      <c r="B471" s="347"/>
      <c r="C471" s="347"/>
      <c r="D471" s="347"/>
      <c r="E471" s="347"/>
      <c r="F471" s="347"/>
    </row>
    <row r="472" spans="1:7" s="91" customFormat="1" ht="27.75" customHeight="1" x14ac:dyDescent="0.3">
      <c r="A472" s="41" t="s">
        <v>360</v>
      </c>
      <c r="B472" s="109" t="s">
        <v>32</v>
      </c>
      <c r="C472" s="167"/>
      <c r="D472" s="95"/>
      <c r="E472" s="85"/>
      <c r="F472" s="158"/>
      <c r="G472" s="106"/>
    </row>
    <row r="473" spans="1:7" s="91" customFormat="1" x14ac:dyDescent="0.3">
      <c r="A473" s="41" t="s">
        <v>477</v>
      </c>
      <c r="B473" s="109" t="s">
        <v>32</v>
      </c>
      <c r="C473" s="167"/>
      <c r="D473" s="95"/>
      <c r="E473" s="85"/>
      <c r="F473" s="158"/>
      <c r="G473" s="106"/>
    </row>
    <row r="474" spans="1:7" s="91" customFormat="1" ht="30" x14ac:dyDescent="0.3">
      <c r="A474" s="173" t="s">
        <v>478</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8" t="s">
        <v>366</v>
      </c>
      <c r="B483" s="348"/>
      <c r="C483" s="348"/>
      <c r="D483" s="348"/>
      <c r="E483" s="280"/>
      <c r="F483" s="281"/>
    </row>
    <row r="484" spans="1:7" x14ac:dyDescent="0.3">
      <c r="A484" s="57">
        <f>B11</f>
        <v>43396</v>
      </c>
      <c r="B484" s="103"/>
      <c r="C484" s="111"/>
      <c r="D484" s="103"/>
    </row>
    <row r="485" spans="1:7" x14ac:dyDescent="0.3">
      <c r="A485" s="333" t="s">
        <v>30</v>
      </c>
      <c r="B485" s="334" t="s">
        <v>31</v>
      </c>
      <c r="C485" s="334"/>
      <c r="D485" s="334" t="s">
        <v>46</v>
      </c>
      <c r="E485" s="335" t="s">
        <v>310</v>
      </c>
      <c r="F485" s="335" t="s">
        <v>359</v>
      </c>
      <c r="G485" s="106"/>
    </row>
    <row r="486" spans="1:7" x14ac:dyDescent="0.3">
      <c r="A486" s="333"/>
      <c r="B486" s="247" t="s">
        <v>34</v>
      </c>
      <c r="C486" s="247" t="s">
        <v>33</v>
      </c>
      <c r="D486" s="334"/>
      <c r="E486" s="335"/>
      <c r="F486" s="335"/>
    </row>
    <row r="487" spans="1:7" ht="18" x14ac:dyDescent="0.3">
      <c r="A487" s="149" t="s">
        <v>367</v>
      </c>
      <c r="B487" s="150"/>
      <c r="C487" s="150"/>
      <c r="D487" s="150"/>
      <c r="E487" s="150"/>
      <c r="F487" s="152"/>
    </row>
    <row r="488" spans="1:7" ht="33" x14ac:dyDescent="0.3">
      <c r="A488" s="4" t="s">
        <v>263</v>
      </c>
      <c r="B488" s="109">
        <v>1</v>
      </c>
      <c r="C488" s="109"/>
      <c r="D488" s="74" t="s">
        <v>462</v>
      </c>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49.5" x14ac:dyDescent="0.3">
      <c r="A492" s="49" t="s">
        <v>399</v>
      </c>
      <c r="B492" s="109">
        <v>1</v>
      </c>
      <c r="C492" s="110"/>
      <c r="D492" s="95" t="s">
        <v>463</v>
      </c>
      <c r="E492" s="85"/>
      <c r="F492" s="158"/>
      <c r="G492" s="106"/>
    </row>
    <row r="493" spans="1:7" x14ac:dyDescent="0.3">
      <c r="A493" s="248" t="s">
        <v>36</v>
      </c>
      <c r="B493" s="248"/>
      <c r="C493" s="248"/>
      <c r="D493" s="259">
        <f>SUM(B488:C492)</f>
        <v>8</v>
      </c>
    </row>
    <row r="494" spans="1:7" x14ac:dyDescent="0.3">
      <c r="A494" s="248" t="s">
        <v>35</v>
      </c>
      <c r="B494" s="249"/>
      <c r="C494" s="250"/>
      <c r="D494" s="251">
        <f>D493/(COUNT(B488:C492)*2)</f>
        <v>0.8</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226">
        <f>IFERROR(E498/F498,"N.A")</f>
        <v>1</v>
      </c>
      <c r="E498" s="227">
        <f>COUNTIF('A1 Exploitation'!F488:F497,"ok")</f>
        <v>1</v>
      </c>
      <c r="F498" s="228">
        <f>COUNTA('A1 Exploitation'!F488:F497)</f>
        <v>1</v>
      </c>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0.875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43396</v>
      </c>
      <c r="B506" s="103"/>
      <c r="C506" s="111"/>
      <c r="D506" s="103"/>
    </row>
    <row r="507" spans="1:7" x14ac:dyDescent="0.3">
      <c r="A507" s="333" t="s">
        <v>30</v>
      </c>
      <c r="B507" s="334" t="s">
        <v>31</v>
      </c>
      <c r="C507" s="334"/>
      <c r="D507" s="334" t="s">
        <v>46</v>
      </c>
      <c r="E507" s="335" t="s">
        <v>310</v>
      </c>
      <c r="F507" s="335" t="s">
        <v>359</v>
      </c>
      <c r="G507" s="106"/>
    </row>
    <row r="508" spans="1:7" x14ac:dyDescent="0.3">
      <c r="A508" s="333"/>
      <c r="B508" s="247" t="s">
        <v>34</v>
      </c>
      <c r="C508" s="247" t="s">
        <v>33</v>
      </c>
      <c r="D508" s="368"/>
      <c r="E508" s="335"/>
      <c r="F508" s="335"/>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43396</v>
      </c>
      <c r="B517" s="103"/>
      <c r="C517" s="111"/>
      <c r="D517" s="103"/>
    </row>
    <row r="518" spans="1:7" x14ac:dyDescent="0.3">
      <c r="A518" s="333" t="s">
        <v>30</v>
      </c>
      <c r="B518" s="334" t="s">
        <v>31</v>
      </c>
      <c r="C518" s="334"/>
      <c r="D518" s="334" t="s">
        <v>46</v>
      </c>
      <c r="E518" s="335" t="s">
        <v>310</v>
      </c>
      <c r="F518" s="335" t="s">
        <v>359</v>
      </c>
      <c r="G518" s="106"/>
    </row>
    <row r="519" spans="1:7" x14ac:dyDescent="0.3">
      <c r="A519" s="333"/>
      <c r="B519" s="247" t="s">
        <v>34</v>
      </c>
      <c r="C519" s="247" t="s">
        <v>33</v>
      </c>
      <c r="D519" s="368"/>
      <c r="E519" s="335"/>
      <c r="F519" s="335"/>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0"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3" x14ac:dyDescent="0.3">
      <c r="A528" s="41" t="s">
        <v>352</v>
      </c>
      <c r="B528" s="109">
        <v>1</v>
      </c>
      <c r="C528" s="234" t="str">
        <f>IF(B528=0, -5, "0")</f>
        <v>0</v>
      </c>
      <c r="D528" s="137" t="s">
        <v>490</v>
      </c>
      <c r="E528" s="85"/>
      <c r="F528" s="158"/>
      <c r="G528" s="106"/>
    </row>
    <row r="529" spans="1:7" ht="34.5" customHeight="1" x14ac:dyDescent="0.3">
      <c r="A529" s="41" t="s">
        <v>353</v>
      </c>
      <c r="B529" s="109">
        <v>1</v>
      </c>
      <c r="C529" s="116"/>
      <c r="D529" s="313" t="s">
        <v>464</v>
      </c>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2</v>
      </c>
      <c r="C531" s="179"/>
      <c r="D531" s="182"/>
      <c r="E531" s="85"/>
      <c r="F531" s="158"/>
      <c r="G531" s="106"/>
    </row>
    <row r="532" spans="1:7" ht="45" x14ac:dyDescent="0.3">
      <c r="A532" s="41" t="s">
        <v>249</v>
      </c>
      <c r="B532" s="225" t="str">
        <f>IF(D532=1, 2, IF(AND(D532&lt;1,D532&gt;0), 1, "0"))</f>
        <v>0</v>
      </c>
      <c r="C532" s="116"/>
      <c r="D532" s="226">
        <f>IFERROR(E532/F532,"N.A")</f>
        <v>0</v>
      </c>
      <c r="E532" s="227">
        <f>COUNTIF('A1 Exploitation'!F520:F531,"ok")</f>
        <v>0</v>
      </c>
      <c r="F532" s="228">
        <f>COUNTA('A1 Exploitation'!F520:F531)</f>
        <v>1</v>
      </c>
    </row>
    <row r="533" spans="1:7" x14ac:dyDescent="0.3">
      <c r="A533" s="248" t="s">
        <v>36</v>
      </c>
      <c r="B533" s="248"/>
      <c r="C533" s="248"/>
      <c r="D533" s="248">
        <f>SUM(B520:C532)</f>
        <v>14</v>
      </c>
    </row>
    <row r="534" spans="1:7" x14ac:dyDescent="0.3">
      <c r="A534" s="248" t="s">
        <v>35</v>
      </c>
      <c r="B534" s="249"/>
      <c r="C534" s="250"/>
      <c r="D534" s="251">
        <f>D533/(COUNT(B520:C532)*2)</f>
        <v>0.875</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43396</v>
      </c>
      <c r="B537" s="103"/>
      <c r="C537" s="111"/>
      <c r="D537" s="103"/>
      <c r="G537" s="106"/>
    </row>
    <row r="538" spans="1:7" x14ac:dyDescent="0.3">
      <c r="A538" s="333" t="s">
        <v>30</v>
      </c>
      <c r="B538" s="334" t="s">
        <v>31</v>
      </c>
      <c r="C538" s="334"/>
      <c r="D538" s="334" t="s">
        <v>46</v>
      </c>
      <c r="E538" s="335" t="s">
        <v>310</v>
      </c>
      <c r="F538" s="335" t="s">
        <v>359</v>
      </c>
      <c r="G538" s="106"/>
    </row>
    <row r="539" spans="1:7" x14ac:dyDescent="0.3">
      <c r="A539" s="333"/>
      <c r="B539" s="247" t="s">
        <v>34</v>
      </c>
      <c r="C539" s="247" t="s">
        <v>33</v>
      </c>
      <c r="D539" s="368"/>
      <c r="E539" s="335"/>
      <c r="F539" s="335"/>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0.61111111111111116</v>
      </c>
    </row>
    <row r="548" spans="1:4" ht="22.5" x14ac:dyDescent="0.45">
      <c r="A548" s="263" t="s">
        <v>45</v>
      </c>
      <c r="B548" s="264"/>
      <c r="C548" s="265"/>
      <c r="D548" s="266">
        <f>SUM(D544,D533,D513,D502,D443,D390,D357,D45,D317,D265,D157,D480,D204,D102)</f>
        <v>154</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0.74038461538461542</v>
      </c>
    </row>
  </sheetData>
  <sheetProtection algorithmName="SHA-512" hashValue="H2yHIMjBZLAyy2KQ2/EaeyjCJ5mMy6EnEG6r+QCTKcng87XUjuNzv/hB2FOBc4QXjgCVsZxc6t5ct3bM8xcJIQ==" saltValue="G9pZCTB7KSLhpGcc7HZxv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95:B99 B110:B116 B121:B138 B540:B542 B149:B153 B165:B171 B143:B147 B350:B352 B212:B221 B248:B255 B176:B194 B196:B200 B273:B284 B257:B260 B309:B313 B325:B332 B289:B307 B365:B372 B377:B382 B337:B348 B398:B405 B410:B416 B421:B425 B430:B434 B384:B385 B226:B243 B451:B456 B436:B438 B488:B492 B461:B470 B496:B497 B509:B511 B472:B476">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543 B532 B512 B261 B498 B353 B386 B439"/>
  </dataValidations>
  <pageMargins left="0.7" right="0.7" top="0.75" bottom="0.75" header="0.3" footer="0.3"/>
  <pageSetup paperSize="9" scale="36" orientation="portrait" r:id="rId1"/>
  <rowBreaks count="5" manualBreakCount="5">
    <brk id="85" max="6" man="1"/>
    <brk id="180" max="6" man="1"/>
    <brk id="267" max="6" man="1"/>
    <brk id="359" max="6" man="1"/>
    <brk id="458"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 zoomScaleNormal="90" zoomScaleSheetLayoutView="100" workbookViewId="0">
      <selection activeCell="D18" sqref="D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6"/>
      <c r="E1" s="326"/>
      <c r="F1" s="326"/>
      <c r="G1" s="326"/>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70" t="s">
        <v>50</v>
      </c>
      <c r="B6" s="370"/>
      <c r="C6" s="370"/>
      <c r="D6" s="370"/>
      <c r="E6" s="370"/>
      <c r="F6" s="370"/>
      <c r="G6" s="104"/>
    </row>
    <row r="7" spans="1:7" s="11" customFormat="1" ht="21.75" customHeight="1" x14ac:dyDescent="0.45">
      <c r="A7" s="371" t="str">
        <f>'A2 Exploitation'!A8:F8</f>
        <v>INTILAKA</v>
      </c>
      <c r="B7" s="371"/>
      <c r="C7" s="371"/>
      <c r="D7" s="371"/>
      <c r="E7" s="371"/>
      <c r="F7" s="371"/>
      <c r="G7" s="104"/>
    </row>
    <row r="8" spans="1:7" s="11" customFormat="1" ht="24" x14ac:dyDescent="0.45">
      <c r="A8" s="243" t="s">
        <v>42</v>
      </c>
      <c r="B8" s="372" t="str">
        <f>'A2 Exploitation'!B9:F9</f>
        <v>M Souheil DRAOUI</v>
      </c>
      <c r="C8" s="372"/>
      <c r="D8" s="372"/>
      <c r="E8" s="372"/>
      <c r="F8" s="372"/>
      <c r="G8" s="104"/>
    </row>
    <row r="9" spans="1:7" s="11" customFormat="1" ht="24" x14ac:dyDescent="0.45">
      <c r="A9" s="244" t="s">
        <v>44</v>
      </c>
      <c r="B9" s="373" t="str">
        <f>'A2 Exploitation'!B10:F10</f>
        <v>Le gestionnaire M Abdelkarim El JAMI</v>
      </c>
      <c r="C9" s="373"/>
      <c r="D9" s="373"/>
      <c r="E9" s="373"/>
      <c r="F9" s="373"/>
      <c r="G9" s="104"/>
    </row>
    <row r="10" spans="1:7" s="11" customFormat="1" ht="24" x14ac:dyDescent="0.45">
      <c r="A10" s="243" t="s">
        <v>43</v>
      </c>
      <c r="B10" s="369">
        <f>'A2 Exploitation'!B11:F11</f>
        <v>43396</v>
      </c>
      <c r="C10" s="369"/>
      <c r="D10" s="369"/>
      <c r="E10" s="369"/>
      <c r="F10" s="369"/>
      <c r="G10" s="104"/>
    </row>
    <row r="11" spans="1:7" s="11" customFormat="1" ht="24" x14ac:dyDescent="0.45">
      <c r="A11" s="243" t="s">
        <v>294</v>
      </c>
      <c r="B11" s="374">
        <f>D199</f>
        <v>0.82499999999999996</v>
      </c>
      <c r="C11" s="374"/>
      <c r="D11" s="374"/>
      <c r="E11" s="374"/>
      <c r="F11" s="374"/>
      <c r="G11" s="104"/>
    </row>
    <row r="12" spans="1:7" s="11" customFormat="1" ht="22.5" x14ac:dyDescent="0.45">
      <c r="A12" s="10"/>
      <c r="D12" s="332"/>
      <c r="E12" s="332"/>
      <c r="F12" s="332"/>
      <c r="G12" s="332"/>
    </row>
    <row r="13" spans="1:7" s="11" customFormat="1" ht="11.25" customHeight="1" x14ac:dyDescent="0.3">
      <c r="A13" s="333" t="s">
        <v>30</v>
      </c>
      <c r="B13" s="334" t="s">
        <v>31</v>
      </c>
      <c r="C13" s="334"/>
      <c r="D13" s="334" t="s">
        <v>46</v>
      </c>
      <c r="E13" s="334" t="s">
        <v>190</v>
      </c>
      <c r="F13" s="334" t="s">
        <v>191</v>
      </c>
      <c r="G13" s="91"/>
    </row>
    <row r="14" spans="1:7" s="11" customFormat="1" ht="12.75" customHeight="1" x14ac:dyDescent="0.3">
      <c r="A14" s="333"/>
      <c r="B14" s="247" t="s">
        <v>34</v>
      </c>
      <c r="C14" s="247" t="s">
        <v>33</v>
      </c>
      <c r="D14" s="334"/>
      <c r="E14" s="334"/>
      <c r="F14" s="334"/>
      <c r="G14" s="106"/>
    </row>
    <row r="15" spans="1:7" x14ac:dyDescent="0.3">
      <c r="A15" s="14"/>
      <c r="B15" s="14"/>
      <c r="C15" s="14"/>
      <c r="D15" s="14"/>
    </row>
    <row r="16" spans="1:7" ht="19.5" x14ac:dyDescent="0.4">
      <c r="A16" s="357" t="s">
        <v>0</v>
      </c>
      <c r="B16" s="358"/>
      <c r="C16" s="358"/>
      <c r="D16" s="358"/>
      <c r="E16" s="358"/>
      <c r="F16" s="358"/>
      <c r="G16" s="105" t="s">
        <v>355</v>
      </c>
    </row>
    <row r="17" spans="1:7" ht="33" x14ac:dyDescent="0.3">
      <c r="A17" s="14" t="s">
        <v>269</v>
      </c>
      <c r="B17" s="73">
        <v>1</v>
      </c>
      <c r="C17" s="73"/>
      <c r="D17" s="74" t="s">
        <v>493</v>
      </c>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9" t="s">
        <v>36</v>
      </c>
      <c r="B22" s="360"/>
      <c r="C22" s="361"/>
      <c r="D22" s="290">
        <f>SUM(B17:C21)</f>
        <v>9</v>
      </c>
    </row>
    <row r="23" spans="1:7" x14ac:dyDescent="0.3">
      <c r="A23" s="354" t="s">
        <v>295</v>
      </c>
      <c r="B23" s="355"/>
      <c r="C23" s="356"/>
      <c r="D23" s="288">
        <f>D22/(COUNT(B17:C21)*2)</f>
        <v>0.9</v>
      </c>
    </row>
    <row r="24" spans="1:7" s="19" customFormat="1" x14ac:dyDescent="0.3">
      <c r="A24" s="23"/>
      <c r="B24" s="24"/>
      <c r="C24" s="24"/>
      <c r="D24" s="25"/>
      <c r="G24" s="105"/>
    </row>
    <row r="25" spans="1:7" ht="19.5" x14ac:dyDescent="0.4">
      <c r="A25" s="362" t="s">
        <v>4</v>
      </c>
      <c r="B25" s="363"/>
      <c r="C25" s="363"/>
      <c r="D25" s="363"/>
      <c r="E25" s="363"/>
      <c r="F25" s="363"/>
    </row>
    <row r="26" spans="1:7" ht="18" x14ac:dyDescent="0.35">
      <c r="A26" s="29" t="s">
        <v>97</v>
      </c>
      <c r="B26" s="73" t="s">
        <v>32</v>
      </c>
      <c r="C26" s="99" t="str">
        <f>IF(B26=0, -5, "0")</f>
        <v>0</v>
      </c>
      <c r="D26" s="74"/>
      <c r="E26" s="74"/>
      <c r="F26" s="73"/>
    </row>
    <row r="27" spans="1:7" x14ac:dyDescent="0.3">
      <c r="A27" s="14" t="s">
        <v>90</v>
      </c>
      <c r="B27" s="73" t="s">
        <v>32</v>
      </c>
      <c r="C27" s="73"/>
      <c r="D27" s="74"/>
      <c r="E27" s="73"/>
      <c r="F27" s="73"/>
    </row>
    <row r="28" spans="1:7" x14ac:dyDescent="0.3">
      <c r="A28" s="31" t="s">
        <v>369</v>
      </c>
      <c r="B28" s="73" t="s">
        <v>32</v>
      </c>
      <c r="C28" s="73"/>
      <c r="D28" s="74"/>
      <c r="E28" s="73"/>
      <c r="F28" s="73"/>
    </row>
    <row r="29" spans="1:7" x14ac:dyDescent="0.3">
      <c r="A29" s="14" t="s">
        <v>280</v>
      </c>
      <c r="B29" s="73" t="s">
        <v>32</v>
      </c>
      <c r="C29" s="73"/>
      <c r="D29" s="74"/>
      <c r="E29" s="73"/>
      <c r="F29" s="73"/>
    </row>
    <row r="30" spans="1:7" x14ac:dyDescent="0.3">
      <c r="A30" s="14" t="s">
        <v>288</v>
      </c>
      <c r="B30" s="73" t="s">
        <v>32</v>
      </c>
      <c r="C30" s="73"/>
      <c r="D30" s="77"/>
      <c r="E30" s="73"/>
      <c r="F30" s="73"/>
    </row>
    <row r="31" spans="1:7" x14ac:dyDescent="0.3">
      <c r="A31" s="14" t="s">
        <v>82</v>
      </c>
      <c r="B31" s="73" t="s">
        <v>32</v>
      </c>
      <c r="C31" s="73"/>
      <c r="D31" s="77"/>
      <c r="E31" s="73"/>
      <c r="F31" s="73"/>
    </row>
    <row r="32" spans="1:7" ht="49.5" x14ac:dyDescent="0.3">
      <c r="A32" s="14" t="s">
        <v>293</v>
      </c>
      <c r="B32" s="73">
        <v>1</v>
      </c>
      <c r="C32" s="73"/>
      <c r="D32" s="74" t="s">
        <v>481</v>
      </c>
      <c r="E32" s="73"/>
      <c r="F32" s="73"/>
    </row>
    <row r="33" spans="1:7" x14ac:dyDescent="0.3">
      <c r="A33" s="354" t="s">
        <v>36</v>
      </c>
      <c r="B33" s="355"/>
      <c r="C33" s="356"/>
      <c r="D33" s="289">
        <f>SUM(B26:C32)</f>
        <v>1</v>
      </c>
    </row>
    <row r="34" spans="1:7" x14ac:dyDescent="0.3">
      <c r="A34" s="354" t="s">
        <v>295</v>
      </c>
      <c r="B34" s="355"/>
      <c r="C34" s="356"/>
      <c r="D34" s="288">
        <f>D33/(COUNT(B26:C32)*2)</f>
        <v>0.5</v>
      </c>
    </row>
    <row r="35" spans="1:7" s="19" customFormat="1" x14ac:dyDescent="0.3">
      <c r="A35" s="23"/>
      <c r="B35" s="24"/>
      <c r="C35" s="24"/>
      <c r="D35" s="25"/>
      <c r="G35" s="105"/>
    </row>
    <row r="36" spans="1:7" s="19" customFormat="1" ht="19.5" x14ac:dyDescent="0.4">
      <c r="A36" s="362" t="s">
        <v>219</v>
      </c>
      <c r="B36" s="363"/>
      <c r="C36" s="363"/>
      <c r="D36" s="363"/>
      <c r="E36" s="363"/>
      <c r="F36" s="363"/>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4" t="s">
        <v>36</v>
      </c>
      <c r="B42" s="355"/>
      <c r="C42" s="356"/>
      <c r="D42" s="289">
        <f>SUM(B37:C41)</f>
        <v>0</v>
      </c>
      <c r="E42" s="12"/>
      <c r="F42" s="12"/>
      <c r="G42" s="105"/>
    </row>
    <row r="43" spans="1:7" s="19" customFormat="1" x14ac:dyDescent="0.3">
      <c r="A43" s="354" t="s">
        <v>295</v>
      </c>
      <c r="B43" s="355"/>
      <c r="C43" s="356"/>
      <c r="D43" s="288" t="e">
        <f>D42/(COUNT(B37:C41)*2)</f>
        <v>#DIV/0!</v>
      </c>
      <c r="E43" s="12"/>
      <c r="F43" s="12"/>
      <c r="G43" s="105"/>
    </row>
    <row r="44" spans="1:7" s="19" customFormat="1" x14ac:dyDescent="0.3">
      <c r="A44" s="34"/>
      <c r="B44" s="35"/>
      <c r="C44" s="35"/>
      <c r="D44" s="36"/>
      <c r="G44" s="105"/>
    </row>
    <row r="45" spans="1:7" ht="19.5" x14ac:dyDescent="0.4">
      <c r="A45" s="364" t="s">
        <v>21</v>
      </c>
      <c r="B45" s="365"/>
      <c r="C45" s="365"/>
      <c r="D45" s="365"/>
      <c r="E45" s="365"/>
      <c r="F45" s="365"/>
    </row>
    <row r="46" spans="1:7" x14ac:dyDescent="0.3">
      <c r="A46" s="14" t="s">
        <v>270</v>
      </c>
      <c r="B46" s="73">
        <v>1</v>
      </c>
      <c r="C46" s="73"/>
      <c r="D46" s="74" t="s">
        <v>466</v>
      </c>
      <c r="E46" s="73"/>
      <c r="F46" s="73"/>
    </row>
    <row r="47" spans="1:7" x14ac:dyDescent="0.3">
      <c r="A47" s="14" t="s">
        <v>83</v>
      </c>
      <c r="B47" s="73">
        <v>2</v>
      </c>
      <c r="C47" s="73"/>
      <c r="D47" s="77"/>
      <c r="E47" s="73"/>
      <c r="F47" s="73"/>
    </row>
    <row r="48" spans="1:7" ht="33" x14ac:dyDescent="0.3">
      <c r="A48" s="14" t="s">
        <v>231</v>
      </c>
      <c r="B48" s="73">
        <v>1</v>
      </c>
      <c r="C48" s="73"/>
      <c r="D48" s="74" t="s">
        <v>491</v>
      </c>
      <c r="E48" s="73"/>
      <c r="F48" s="73"/>
    </row>
    <row r="49" spans="1:7" x14ac:dyDescent="0.3">
      <c r="A49" s="14" t="s">
        <v>24</v>
      </c>
      <c r="B49" s="73">
        <v>2</v>
      </c>
      <c r="C49" s="73"/>
      <c r="D49" s="74"/>
      <c r="E49" s="73"/>
      <c r="F49" s="73"/>
    </row>
    <row r="50" spans="1:7" ht="33" x14ac:dyDescent="0.3">
      <c r="A50" s="14" t="s">
        <v>84</v>
      </c>
      <c r="B50" s="73">
        <v>2</v>
      </c>
      <c r="C50" s="73"/>
      <c r="D50" s="74" t="s">
        <v>465</v>
      </c>
      <c r="E50" s="73"/>
      <c r="F50" s="73"/>
    </row>
    <row r="51" spans="1:7" ht="18" x14ac:dyDescent="0.35">
      <c r="A51" s="29" t="s">
        <v>296</v>
      </c>
      <c r="B51" s="73" t="s">
        <v>32</v>
      </c>
      <c r="C51" s="99" t="str">
        <f>IF(B51=0, -5, "0")</f>
        <v>0</v>
      </c>
      <c r="D51" s="77"/>
      <c r="E51" s="73"/>
      <c r="F51" s="73"/>
    </row>
    <row r="52" spans="1:7" x14ac:dyDescent="0.3">
      <c r="A52" s="354" t="s">
        <v>36</v>
      </c>
      <c r="B52" s="355"/>
      <c r="C52" s="356"/>
      <c r="D52" s="289">
        <f>SUM(B46:C51)</f>
        <v>8</v>
      </c>
    </row>
    <row r="53" spans="1:7" x14ac:dyDescent="0.3">
      <c r="A53" s="354" t="s">
        <v>295</v>
      </c>
      <c r="B53" s="355"/>
      <c r="C53" s="356"/>
      <c r="D53" s="288">
        <f>D52/(COUNT(B46:C51)*2)</f>
        <v>0.8</v>
      </c>
    </row>
    <row r="54" spans="1:7" s="19" customFormat="1" x14ac:dyDescent="0.3">
      <c r="A54" s="23"/>
      <c r="B54" s="24"/>
      <c r="C54" s="24"/>
      <c r="D54" s="25"/>
      <c r="G54" s="105"/>
    </row>
    <row r="55" spans="1:7" ht="19.5" x14ac:dyDescent="0.4">
      <c r="A55" s="362" t="s">
        <v>8</v>
      </c>
      <c r="B55" s="363"/>
      <c r="C55" s="363"/>
      <c r="D55" s="363"/>
      <c r="E55" s="363"/>
      <c r="F55" s="363"/>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ht="49.5" x14ac:dyDescent="0.3">
      <c r="A58" s="20" t="s">
        <v>244</v>
      </c>
      <c r="B58" s="73">
        <v>1</v>
      </c>
      <c r="C58" s="73"/>
      <c r="D58" s="74" t="s">
        <v>467</v>
      </c>
      <c r="E58" s="74"/>
      <c r="F58" s="73"/>
    </row>
    <row r="59" spans="1:7" ht="33" x14ac:dyDescent="0.3">
      <c r="A59" s="20" t="s">
        <v>92</v>
      </c>
      <c r="B59" s="73">
        <v>1</v>
      </c>
      <c r="C59" s="73"/>
      <c r="D59" s="74" t="s">
        <v>468</v>
      </c>
      <c r="E59" s="73"/>
      <c r="F59" s="73"/>
    </row>
    <row r="60" spans="1:7" ht="36" x14ac:dyDescent="0.35">
      <c r="A60" s="30" t="s">
        <v>221</v>
      </c>
      <c r="B60" s="73">
        <v>2</v>
      </c>
      <c r="C60" s="99" t="str">
        <f>IF(B60=0, -5, "0")</f>
        <v>0</v>
      </c>
      <c r="D60" s="74"/>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4" t="s">
        <v>36</v>
      </c>
      <c r="B63" s="355"/>
      <c r="C63" s="356"/>
      <c r="D63" s="289">
        <f>SUM(B56:C62)</f>
        <v>12</v>
      </c>
    </row>
    <row r="64" spans="1:7" x14ac:dyDescent="0.3">
      <c r="A64" s="354" t="s">
        <v>295</v>
      </c>
      <c r="B64" s="355"/>
      <c r="C64" s="356"/>
      <c r="D64" s="288">
        <f>D63/(COUNT(B56:C62)*2)</f>
        <v>0.8571428571428571</v>
      </c>
    </row>
    <row r="65" spans="1:7" s="19" customFormat="1" x14ac:dyDescent="0.3">
      <c r="A65" s="23"/>
      <c r="B65" s="24"/>
      <c r="C65" s="24"/>
      <c r="D65" s="25"/>
      <c r="G65" s="105"/>
    </row>
    <row r="66" spans="1:7" ht="19.5" x14ac:dyDescent="0.4">
      <c r="A66" s="362" t="s">
        <v>130</v>
      </c>
      <c r="B66" s="363"/>
      <c r="C66" s="363"/>
      <c r="D66" s="363"/>
      <c r="E66" s="363"/>
      <c r="F66" s="363"/>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4" t="s">
        <v>36</v>
      </c>
      <c r="B84" s="355"/>
      <c r="C84" s="356"/>
      <c r="D84" s="289">
        <f>SUM(B67:C83)</f>
        <v>0</v>
      </c>
    </row>
    <row r="85" spans="1:7" x14ac:dyDescent="0.3">
      <c r="A85" s="354" t="s">
        <v>295</v>
      </c>
      <c r="B85" s="355"/>
      <c r="C85" s="356"/>
      <c r="D85" s="288" t="e">
        <f>D84/(COUNT(B67:C83)*2)</f>
        <v>#DIV/0!</v>
      </c>
    </row>
    <row r="86" spans="1:7" s="19" customFormat="1" x14ac:dyDescent="0.3">
      <c r="A86" s="23"/>
      <c r="B86" s="24"/>
      <c r="C86" s="24"/>
      <c r="D86" s="25"/>
      <c r="G86" s="105"/>
    </row>
    <row r="87" spans="1:7" ht="19.5" x14ac:dyDescent="0.4">
      <c r="A87" s="362" t="s">
        <v>211</v>
      </c>
      <c r="B87" s="363"/>
      <c r="C87" s="363"/>
      <c r="D87" s="363"/>
      <c r="E87" s="363"/>
      <c r="F87" s="363"/>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4" t="s">
        <v>36</v>
      </c>
      <c r="B102" s="355"/>
      <c r="C102" s="356"/>
      <c r="D102" s="289">
        <f>SUM(B88:C101)</f>
        <v>0</v>
      </c>
    </row>
    <row r="103" spans="1:7" x14ac:dyDescent="0.3">
      <c r="A103" s="354" t="s">
        <v>295</v>
      </c>
      <c r="B103" s="355"/>
      <c r="C103" s="356"/>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62" t="s">
        <v>212</v>
      </c>
      <c r="B106" s="363"/>
      <c r="C106" s="363"/>
      <c r="D106" s="363"/>
      <c r="E106" s="363"/>
      <c r="F106" s="363"/>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4" t="s">
        <v>36</v>
      </c>
      <c r="B118" s="355"/>
      <c r="C118" s="356"/>
      <c r="D118" s="289">
        <f>SUM(B107:C117)</f>
        <v>0</v>
      </c>
      <c r="E118" s="12"/>
      <c r="F118" s="12"/>
      <c r="G118" s="105"/>
    </row>
    <row r="119" spans="1:7" s="19" customFormat="1" x14ac:dyDescent="0.3">
      <c r="A119" s="354" t="s">
        <v>295</v>
      </c>
      <c r="B119" s="355"/>
      <c r="C119" s="356"/>
      <c r="D119" s="288" t="e">
        <f>D118/(COUNT(B107:C117)*2)</f>
        <v>#DIV/0!</v>
      </c>
      <c r="E119" s="12"/>
      <c r="F119" s="12"/>
      <c r="G119" s="105"/>
    </row>
    <row r="120" spans="1:7" s="19" customFormat="1" x14ac:dyDescent="0.3">
      <c r="A120" s="23"/>
      <c r="B120" s="24"/>
      <c r="C120" s="24"/>
      <c r="D120" s="25"/>
      <c r="G120" s="105"/>
    </row>
    <row r="121" spans="1:7" ht="19.5" x14ac:dyDescent="0.4">
      <c r="A121" s="362" t="s">
        <v>185</v>
      </c>
      <c r="B121" s="363"/>
      <c r="C121" s="363"/>
      <c r="D121" s="363"/>
      <c r="E121" s="363"/>
      <c r="F121" s="363"/>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v>2</v>
      </c>
      <c r="C124" s="80"/>
      <c r="D124" s="74"/>
      <c r="E124" s="74"/>
      <c r="F124" s="73"/>
    </row>
    <row r="125" spans="1:7" ht="19.5" x14ac:dyDescent="0.4">
      <c r="A125" s="17" t="s">
        <v>247</v>
      </c>
      <c r="B125" s="90" t="s">
        <v>32</v>
      </c>
      <c r="C125" s="80"/>
      <c r="D125" s="74"/>
      <c r="E125" s="74"/>
      <c r="F125" s="73"/>
    </row>
    <row r="126" spans="1:7" ht="19.5" x14ac:dyDescent="0.4">
      <c r="A126" s="14" t="s">
        <v>292</v>
      </c>
      <c r="B126" s="90">
        <v>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4" t="s">
        <v>36</v>
      </c>
      <c r="B133" s="355"/>
      <c r="C133" s="356"/>
      <c r="D133" s="289">
        <f>SUM(B122:C132)</f>
        <v>4</v>
      </c>
    </row>
    <row r="134" spans="1:7" x14ac:dyDescent="0.3">
      <c r="A134" s="354" t="s">
        <v>295</v>
      </c>
      <c r="B134" s="355"/>
      <c r="C134" s="356"/>
      <c r="D134" s="291">
        <f>D133/(COUNT(B122:C132)*2)</f>
        <v>1</v>
      </c>
    </row>
    <row r="135" spans="1:7" s="19" customFormat="1" x14ac:dyDescent="0.3">
      <c r="A135" s="23"/>
      <c r="B135" s="24"/>
      <c r="C135" s="24"/>
      <c r="D135" s="28"/>
      <c r="G135" s="105"/>
    </row>
    <row r="136" spans="1:7" ht="19.5" x14ac:dyDescent="0.4">
      <c r="A136" s="362" t="s">
        <v>71</v>
      </c>
      <c r="B136" s="363"/>
      <c r="C136" s="363"/>
      <c r="D136" s="363"/>
      <c r="E136" s="363"/>
      <c r="F136" s="363"/>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4" t="s">
        <v>36</v>
      </c>
      <c r="B149" s="355"/>
      <c r="C149" s="356"/>
      <c r="D149" s="289">
        <f>SUM(B137:C148)</f>
        <v>0</v>
      </c>
    </row>
    <row r="150" spans="1:7" x14ac:dyDescent="0.3">
      <c r="A150" s="354" t="s">
        <v>295</v>
      </c>
      <c r="B150" s="355"/>
      <c r="C150" s="356"/>
      <c r="D150" s="288" t="e">
        <f>D149/(COUNT(B137:C148)*2)</f>
        <v>#DIV/0!</v>
      </c>
    </row>
    <row r="151" spans="1:7" s="19" customFormat="1" x14ac:dyDescent="0.3">
      <c r="A151" s="23"/>
      <c r="B151" s="24"/>
      <c r="C151" s="24"/>
      <c r="D151" s="25"/>
      <c r="G151" s="105"/>
    </row>
    <row r="152" spans="1:7" ht="19.5" x14ac:dyDescent="0.4">
      <c r="A152" s="362" t="s">
        <v>217</v>
      </c>
      <c r="B152" s="363"/>
      <c r="C152" s="363"/>
      <c r="D152" s="363"/>
      <c r="E152" s="363"/>
      <c r="F152" s="363"/>
    </row>
    <row r="153" spans="1:7" x14ac:dyDescent="0.3">
      <c r="A153" s="37" t="s">
        <v>279</v>
      </c>
      <c r="B153" s="73">
        <v>2</v>
      </c>
      <c r="C153" s="73"/>
      <c r="D153" s="74"/>
      <c r="E153" s="73"/>
      <c r="F153" s="73"/>
    </row>
    <row r="154" spans="1:7" x14ac:dyDescent="0.3">
      <c r="A154" s="14" t="s">
        <v>149</v>
      </c>
      <c r="B154" s="73">
        <v>2</v>
      </c>
      <c r="C154" s="73"/>
      <c r="D154" s="74"/>
      <c r="E154" s="73"/>
      <c r="F154" s="73"/>
    </row>
    <row r="155" spans="1:7" ht="50.25" x14ac:dyDescent="0.35">
      <c r="A155" s="29" t="s">
        <v>306</v>
      </c>
      <c r="B155" s="73">
        <v>1</v>
      </c>
      <c r="C155" s="99" t="str">
        <f>IF(B155=0, -5, "0")</f>
        <v>0</v>
      </c>
      <c r="D155" s="74" t="s">
        <v>469</v>
      </c>
      <c r="E155" s="73"/>
      <c r="F155" s="73"/>
    </row>
    <row r="156" spans="1:7" ht="33.75" x14ac:dyDescent="0.35">
      <c r="A156" s="29" t="s">
        <v>307</v>
      </c>
      <c r="B156" s="73">
        <v>1</v>
      </c>
      <c r="C156" s="99" t="str">
        <f>IF(B156=0, -5, "0")</f>
        <v>0</v>
      </c>
      <c r="D156" s="74" t="s">
        <v>470</v>
      </c>
      <c r="E156" s="73"/>
      <c r="F156" s="73"/>
    </row>
    <row r="157" spans="1:7" ht="18" x14ac:dyDescent="0.35">
      <c r="A157" s="29" t="s">
        <v>308</v>
      </c>
      <c r="B157" s="73">
        <v>2</v>
      </c>
      <c r="C157" s="99" t="str">
        <f>IF(B157=0, -5, "0")</f>
        <v>0</v>
      </c>
      <c r="D157" s="74"/>
      <c r="E157" s="73"/>
      <c r="F157" s="73"/>
    </row>
    <row r="158" spans="1:7" ht="33" x14ac:dyDescent="0.3">
      <c r="A158" s="59" t="s">
        <v>196</v>
      </c>
      <c r="B158" s="73">
        <v>1</v>
      </c>
      <c r="C158" s="73"/>
      <c r="D158" s="96" t="s">
        <v>492</v>
      </c>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4" t="s">
        <v>36</v>
      </c>
      <c r="B161" s="360"/>
      <c r="C161" s="361"/>
      <c r="D161" s="290">
        <f>SUM(B153:C160)</f>
        <v>13</v>
      </c>
    </row>
    <row r="162" spans="1:7" x14ac:dyDescent="0.3">
      <c r="A162" s="354" t="s">
        <v>295</v>
      </c>
      <c r="B162" s="355"/>
      <c r="C162" s="356"/>
      <c r="D162" s="288">
        <f>D161/(COUNT(B153:C160)*2)</f>
        <v>0.8125</v>
      </c>
    </row>
    <row r="163" spans="1:7" s="19" customFormat="1" x14ac:dyDescent="0.3">
      <c r="A163" s="23"/>
      <c r="B163" s="24"/>
      <c r="C163" s="26"/>
      <c r="D163" s="27"/>
      <c r="G163" s="105"/>
    </row>
    <row r="164" spans="1:7" ht="19.5" x14ac:dyDescent="0.4">
      <c r="A164" s="362" t="s">
        <v>77</v>
      </c>
      <c r="B164" s="363"/>
      <c r="C164" s="363"/>
      <c r="D164" s="363"/>
      <c r="E164" s="363"/>
      <c r="F164" s="363"/>
    </row>
    <row r="165" spans="1:7" ht="18" x14ac:dyDescent="0.35">
      <c r="A165" s="29" t="s">
        <v>286</v>
      </c>
      <c r="B165" s="73" t="s">
        <v>32</v>
      </c>
      <c r="C165" s="99" t="str">
        <f>IF(B165=0, -5, "0")</f>
        <v>0</v>
      </c>
      <c r="D165" s="73"/>
      <c r="E165" s="73"/>
      <c r="F165" s="73"/>
    </row>
    <row r="166" spans="1:7" x14ac:dyDescent="0.3">
      <c r="A166" s="14" t="s">
        <v>287</v>
      </c>
      <c r="B166" s="73" t="s">
        <v>32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4" t="s">
        <v>36</v>
      </c>
      <c r="B169" s="355"/>
      <c r="C169" s="356"/>
      <c r="D169" s="289">
        <f>SUM(B165:C168)</f>
        <v>2</v>
      </c>
    </row>
    <row r="170" spans="1:7" x14ac:dyDescent="0.3">
      <c r="A170" s="354" t="s">
        <v>295</v>
      </c>
      <c r="B170" s="355"/>
      <c r="C170" s="356"/>
      <c r="D170" s="288">
        <f>D169/(COUNT(B165:C168)*2)</f>
        <v>1</v>
      </c>
    </row>
    <row r="171" spans="1:7" s="19" customFormat="1" x14ac:dyDescent="0.3">
      <c r="A171" s="23"/>
      <c r="B171" s="24"/>
      <c r="C171" s="24"/>
      <c r="D171" s="25"/>
      <c r="G171" s="105"/>
    </row>
    <row r="172" spans="1:7" ht="19.5" x14ac:dyDescent="0.4">
      <c r="A172" s="366" t="s">
        <v>17</v>
      </c>
      <c r="B172" s="367"/>
      <c r="C172" s="367"/>
      <c r="D172" s="367"/>
      <c r="E172" s="367"/>
      <c r="F172" s="367"/>
    </row>
    <row r="173" spans="1:7" x14ac:dyDescent="0.3">
      <c r="A173" s="17" t="s">
        <v>180</v>
      </c>
      <c r="B173" s="73">
        <v>1</v>
      </c>
      <c r="C173" s="73"/>
      <c r="D173" s="96" t="s">
        <v>471</v>
      </c>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4" t="s">
        <v>36</v>
      </c>
      <c r="B177" s="355"/>
      <c r="C177" s="356"/>
      <c r="D177" s="289">
        <f>SUM(B173:C176)</f>
        <v>7</v>
      </c>
    </row>
    <row r="178" spans="1:7" x14ac:dyDescent="0.3">
      <c r="A178" s="354" t="s">
        <v>295</v>
      </c>
      <c r="B178" s="355"/>
      <c r="C178" s="356"/>
      <c r="D178" s="288">
        <f>D177/(COUNT(B173:C176)*2)</f>
        <v>0.875</v>
      </c>
    </row>
    <row r="179" spans="1:7" s="19" customFormat="1" x14ac:dyDescent="0.3">
      <c r="A179" s="23"/>
      <c r="B179" s="24"/>
      <c r="C179" s="24"/>
      <c r="D179" s="25"/>
      <c r="G179" s="105"/>
    </row>
    <row r="180" spans="1:7" ht="19.5" x14ac:dyDescent="0.4">
      <c r="A180" s="362" t="s">
        <v>78</v>
      </c>
      <c r="B180" s="363"/>
      <c r="C180" s="363"/>
      <c r="D180" s="363"/>
      <c r="E180" s="363"/>
      <c r="F180" s="363"/>
    </row>
    <row r="181" spans="1:7" ht="49.5" x14ac:dyDescent="0.3">
      <c r="A181" s="31" t="s">
        <v>315</v>
      </c>
      <c r="B181" s="73">
        <v>0</v>
      </c>
      <c r="C181" s="73"/>
      <c r="D181" s="74" t="s">
        <v>472</v>
      </c>
      <c r="E181" s="74" t="s">
        <v>473</v>
      </c>
      <c r="F181" s="73"/>
    </row>
    <row r="182" spans="1:7" ht="49.5" x14ac:dyDescent="0.3">
      <c r="A182" s="39" t="s">
        <v>220</v>
      </c>
      <c r="B182" s="73">
        <v>1</v>
      </c>
      <c r="C182" s="73"/>
      <c r="D182" s="74" t="s">
        <v>474</v>
      </c>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4" t="s">
        <v>36</v>
      </c>
      <c r="B186" s="355"/>
      <c r="C186" s="356"/>
      <c r="D186" s="289">
        <f>SUM(B181:C185)</f>
        <v>7</v>
      </c>
    </row>
    <row r="187" spans="1:7" x14ac:dyDescent="0.3">
      <c r="A187" s="354" t="s">
        <v>295</v>
      </c>
      <c r="B187" s="355"/>
      <c r="C187" s="356"/>
      <c r="D187" s="288">
        <f>D186/(COUNT(B181:C185)*2)</f>
        <v>0.7</v>
      </c>
    </row>
    <row r="188" spans="1:7" s="19" customFormat="1" x14ac:dyDescent="0.3">
      <c r="A188" s="23"/>
      <c r="B188" s="24"/>
      <c r="C188" s="24"/>
      <c r="D188" s="25"/>
      <c r="G188" s="105"/>
    </row>
    <row r="189" spans="1:7" ht="19.5" x14ac:dyDescent="0.4">
      <c r="A189" s="362" t="s">
        <v>216</v>
      </c>
      <c r="B189" s="363"/>
      <c r="C189" s="363"/>
      <c r="D189" s="363"/>
      <c r="E189" s="363"/>
      <c r="F189" s="363"/>
    </row>
    <row r="190" spans="1:7" x14ac:dyDescent="0.3">
      <c r="A190" s="31" t="s">
        <v>370</v>
      </c>
      <c r="B190" s="73">
        <v>2</v>
      </c>
      <c r="C190" s="73"/>
      <c r="D190" s="73"/>
      <c r="E190" s="73"/>
      <c r="F190" s="73"/>
      <c r="G190" s="12"/>
    </row>
    <row r="191" spans="1:7" ht="18" x14ac:dyDescent="0.35">
      <c r="A191" s="50" t="s">
        <v>316</v>
      </c>
      <c r="B191" s="73" t="s">
        <v>32</v>
      </c>
      <c r="C191" s="99" t="str">
        <f>IF(B191=0, -5, "0")</f>
        <v>0</v>
      </c>
      <c r="D191" s="73"/>
      <c r="E191" s="73"/>
      <c r="F191" s="73"/>
    </row>
    <row r="192" spans="1:7" ht="33" x14ac:dyDescent="0.3">
      <c r="A192" s="17" t="s">
        <v>311</v>
      </c>
      <c r="B192" s="73">
        <v>1</v>
      </c>
      <c r="C192" s="73"/>
      <c r="D192" s="74" t="s">
        <v>475</v>
      </c>
      <c r="E192" s="73"/>
      <c r="F192" s="73"/>
    </row>
    <row r="193" spans="1:6" x14ac:dyDescent="0.3">
      <c r="A193" s="40" t="s">
        <v>189</v>
      </c>
      <c r="B193" s="73" t="s">
        <v>32</v>
      </c>
      <c r="C193" s="73"/>
      <c r="D193" s="73"/>
      <c r="E193" s="73"/>
      <c r="F193" s="73"/>
    </row>
    <row r="194" spans="1:6" x14ac:dyDescent="0.3">
      <c r="A194" s="354" t="s">
        <v>36</v>
      </c>
      <c r="B194" s="355"/>
      <c r="C194" s="356"/>
      <c r="D194" s="259">
        <f>SUM(B190:C193)</f>
        <v>3</v>
      </c>
    </row>
    <row r="195" spans="1:6" x14ac:dyDescent="0.3">
      <c r="A195" s="354" t="s">
        <v>295</v>
      </c>
      <c r="B195" s="355"/>
      <c r="C195" s="356"/>
      <c r="D195" s="288">
        <f>D194/(COUNT(B190:C193)*2)</f>
        <v>0.75</v>
      </c>
    </row>
    <row r="197" spans="1:6" ht="18" x14ac:dyDescent="0.35">
      <c r="A197" s="47" t="s">
        <v>476</v>
      </c>
      <c r="B197" s="46"/>
      <c r="C197" s="46"/>
      <c r="D197" s="314">
        <f>E197/F197</f>
        <v>0.375</v>
      </c>
      <c r="E197" s="315">
        <f>COUNTIF('A1 Technique'!F17:F193,"ok")</f>
        <v>3</v>
      </c>
      <c r="F197" s="316">
        <f>COUNTA('A1 Technique'!F17:F193)</f>
        <v>8</v>
      </c>
    </row>
    <row r="198" spans="1:6" ht="22.5" x14ac:dyDescent="0.3">
      <c r="A198" s="263" t="s">
        <v>45</v>
      </c>
      <c r="B198" s="284"/>
      <c r="C198" s="285"/>
      <c r="D198" s="286">
        <f>SUM(D194,D186,D177,D169,D161,D63,D52,D33,D22,D118,D149,D133,D102,D84,D42)</f>
        <v>66</v>
      </c>
    </row>
    <row r="199" spans="1:6" ht="22.5" x14ac:dyDescent="0.3">
      <c r="A199" s="263" t="s">
        <v>323</v>
      </c>
      <c r="B199" s="284"/>
      <c r="C199" s="285"/>
      <c r="D199" s="287">
        <f>D198/(COUNT(B190:C193,B181:C185,B173:C176,B165:C168,B153:C160,B56:C62,B46:C51,B26:C32,B17:C21,B107:C117,B137:C148,B122:C132,B88:C101,B67:C83,B37:C41)*2)</f>
        <v>0.82499999999999996</v>
      </c>
    </row>
  </sheetData>
  <sheetProtection algorithmName="SHA-512" hashValue="oG8de1H0BTbO59q0jnFbhbprrxmQLA0im92pK79ZO8hV6+GfPngcYomY4FNTs+QDkXdPjRu/1jUcG/8ABsT4pQ==" saltValue="cMIFRNxtB0JTAin7gOUbM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6"/>
      <c r="E1" s="326"/>
      <c r="F1" s="326"/>
      <c r="G1" s="326"/>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7" t="s">
        <v>179</v>
      </c>
      <c r="B7" s="327"/>
      <c r="C7" s="327"/>
      <c r="D7" s="327"/>
      <c r="E7" s="327"/>
      <c r="F7" s="327"/>
      <c r="G7" s="104"/>
    </row>
    <row r="8" spans="1:7" ht="29.25" x14ac:dyDescent="0.45">
      <c r="A8" s="328" t="str">
        <f>'Page de garde'!D18</f>
        <v>INTILAKA</v>
      </c>
      <c r="B8" s="328"/>
      <c r="C8" s="328"/>
      <c r="D8" s="328"/>
      <c r="E8" s="328"/>
      <c r="F8" s="328"/>
      <c r="G8" s="104"/>
    </row>
    <row r="9" spans="1:7" ht="24" x14ac:dyDescent="0.45">
      <c r="A9" s="243" t="s">
        <v>42</v>
      </c>
      <c r="B9" s="376"/>
      <c r="C9" s="376"/>
      <c r="D9" s="376"/>
      <c r="E9" s="376"/>
      <c r="F9" s="376"/>
      <c r="G9" s="104"/>
    </row>
    <row r="10" spans="1:7" ht="24" x14ac:dyDescent="0.45">
      <c r="A10" s="244" t="s">
        <v>44</v>
      </c>
      <c r="B10" s="377"/>
      <c r="C10" s="377"/>
      <c r="D10" s="377"/>
      <c r="E10" s="377"/>
      <c r="F10" s="377"/>
      <c r="G10" s="104"/>
    </row>
    <row r="11" spans="1:7" ht="24" x14ac:dyDescent="0.45">
      <c r="A11" s="243" t="s">
        <v>43</v>
      </c>
      <c r="B11" s="375"/>
      <c r="C11" s="375"/>
      <c r="D11" s="375"/>
      <c r="E11" s="375"/>
      <c r="F11" s="375"/>
      <c r="G11" s="104"/>
    </row>
    <row r="12" spans="1:7" ht="24" x14ac:dyDescent="0.45">
      <c r="A12" s="243" t="s">
        <v>239</v>
      </c>
      <c r="B12" s="378">
        <f>D549</f>
        <v>0</v>
      </c>
      <c r="C12" s="378"/>
      <c r="D12" s="378"/>
      <c r="E12" s="378"/>
      <c r="F12" s="378"/>
      <c r="G12" s="104"/>
    </row>
    <row r="13" spans="1:7" ht="22.5" x14ac:dyDescent="0.45">
      <c r="D13" s="332"/>
      <c r="E13" s="332"/>
      <c r="F13" s="332"/>
      <c r="G13" s="332"/>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33" t="s">
        <v>30</v>
      </c>
      <c r="B17" s="334" t="s">
        <v>31</v>
      </c>
      <c r="C17" s="334"/>
      <c r="D17" s="334" t="s">
        <v>46</v>
      </c>
      <c r="E17" s="335" t="s">
        <v>310</v>
      </c>
      <c r="F17" s="335" t="s">
        <v>357</v>
      </c>
    </row>
    <row r="18" spans="1:8" ht="16.5" customHeight="1" x14ac:dyDescent="0.3">
      <c r="A18" s="333"/>
      <c r="B18" s="247" t="s">
        <v>34</v>
      </c>
      <c r="C18" s="247" t="s">
        <v>33</v>
      </c>
      <c r="D18" s="334"/>
      <c r="E18" s="335"/>
      <c r="F18" s="335"/>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6" t="s">
        <v>378</v>
      </c>
      <c r="B38" s="337"/>
      <c r="C38" s="337"/>
      <c r="D38" s="337"/>
      <c r="E38" s="337"/>
      <c r="F38" s="338"/>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33" t="s">
        <v>30</v>
      </c>
      <c r="B50" s="334" t="s">
        <v>31</v>
      </c>
      <c r="C50" s="334"/>
      <c r="D50" s="334" t="s">
        <v>46</v>
      </c>
      <c r="E50" s="335" t="s">
        <v>310</v>
      </c>
      <c r="F50" s="335" t="s">
        <v>359</v>
      </c>
      <c r="G50" s="106"/>
    </row>
    <row r="51" spans="1:7" x14ac:dyDescent="0.3">
      <c r="A51" s="333"/>
      <c r="B51" s="247" t="s">
        <v>34</v>
      </c>
      <c r="C51" s="247" t="s">
        <v>33</v>
      </c>
      <c r="D51" s="334"/>
      <c r="E51" s="335"/>
      <c r="F51" s="335"/>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6" t="s">
        <v>378</v>
      </c>
      <c r="B94" s="337"/>
      <c r="C94" s="337"/>
      <c r="D94" s="337"/>
      <c r="E94" s="337"/>
      <c r="F94" s="338"/>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33" t="s">
        <v>30</v>
      </c>
      <c r="B107" s="334" t="s">
        <v>31</v>
      </c>
      <c r="C107" s="334"/>
      <c r="D107" s="334" t="s">
        <v>46</v>
      </c>
      <c r="E107" s="335" t="s">
        <v>310</v>
      </c>
      <c r="F107" s="335" t="s">
        <v>359</v>
      </c>
    </row>
    <row r="108" spans="1:7" x14ac:dyDescent="0.3">
      <c r="A108" s="333"/>
      <c r="B108" s="247" t="s">
        <v>34</v>
      </c>
      <c r="C108" s="247" t="s">
        <v>33</v>
      </c>
      <c r="D108" s="334"/>
      <c r="E108" s="335"/>
      <c r="F108" s="335"/>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9" t="s">
        <v>378</v>
      </c>
      <c r="B148" s="340"/>
      <c r="C148" s="340"/>
      <c r="D148" s="341"/>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33" t="s">
        <v>30</v>
      </c>
      <c r="B162" s="334" t="s">
        <v>31</v>
      </c>
      <c r="C162" s="334"/>
      <c r="D162" s="334" t="s">
        <v>46</v>
      </c>
      <c r="E162" s="335" t="s">
        <v>310</v>
      </c>
      <c r="F162" s="335" t="s">
        <v>359</v>
      </c>
      <c r="G162" s="106"/>
    </row>
    <row r="163" spans="1:7" x14ac:dyDescent="0.3">
      <c r="A163" s="333"/>
      <c r="B163" s="247" t="s">
        <v>34</v>
      </c>
      <c r="C163" s="247" t="s">
        <v>33</v>
      </c>
      <c r="D163" s="334"/>
      <c r="E163" s="335"/>
      <c r="F163" s="335"/>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42" t="s">
        <v>378</v>
      </c>
      <c r="B195" s="342"/>
      <c r="C195" s="342"/>
      <c r="D195" s="342"/>
      <c r="E195" s="342"/>
      <c r="F195" s="342"/>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33" t="s">
        <v>30</v>
      </c>
      <c r="B209" s="334" t="s">
        <v>31</v>
      </c>
      <c r="C209" s="334"/>
      <c r="D209" s="334" t="s">
        <v>46</v>
      </c>
      <c r="E209" s="335" t="s">
        <v>310</v>
      </c>
      <c r="F209" s="335" t="s">
        <v>359</v>
      </c>
      <c r="G209" s="106"/>
    </row>
    <row r="210" spans="1:7" x14ac:dyDescent="0.3">
      <c r="A210" s="333"/>
      <c r="B210" s="247" t="s">
        <v>34</v>
      </c>
      <c r="C210" s="247" t="s">
        <v>33</v>
      </c>
      <c r="D210" s="334"/>
      <c r="E210" s="335"/>
      <c r="F210" s="335"/>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42" t="s">
        <v>378</v>
      </c>
      <c r="B256" s="342"/>
      <c r="C256" s="342"/>
      <c r="D256" s="342"/>
      <c r="E256" s="342"/>
      <c r="F256" s="342"/>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33" t="s">
        <v>30</v>
      </c>
      <c r="B270" s="334" t="s">
        <v>31</v>
      </c>
      <c r="C270" s="334"/>
      <c r="D270" s="334" t="s">
        <v>46</v>
      </c>
      <c r="E270" s="335" t="s">
        <v>310</v>
      </c>
      <c r="F270" s="335" t="s">
        <v>359</v>
      </c>
      <c r="G270" s="168"/>
    </row>
    <row r="271" spans="1:7" s="13" customFormat="1" x14ac:dyDescent="0.3">
      <c r="A271" s="333"/>
      <c r="B271" s="247" t="s">
        <v>34</v>
      </c>
      <c r="C271" s="247" t="s">
        <v>33</v>
      </c>
      <c r="D271" s="334"/>
      <c r="E271" s="335"/>
      <c r="F271" s="335"/>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3" t="s">
        <v>395</v>
      </c>
      <c r="B308" s="344"/>
      <c r="C308" s="344"/>
      <c r="D308" s="344"/>
      <c r="E308" s="344"/>
      <c r="F308" s="345"/>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33" t="s">
        <v>30</v>
      </c>
      <c r="B322" s="334" t="s">
        <v>31</v>
      </c>
      <c r="C322" s="334"/>
      <c r="D322" s="334" t="s">
        <v>46</v>
      </c>
      <c r="E322" s="335" t="s">
        <v>310</v>
      </c>
      <c r="F322" s="335" t="s">
        <v>359</v>
      </c>
      <c r="G322" s="106"/>
    </row>
    <row r="323" spans="1:7" x14ac:dyDescent="0.3">
      <c r="A323" s="333"/>
      <c r="B323" s="247" t="s">
        <v>34</v>
      </c>
      <c r="C323" s="247" t="s">
        <v>33</v>
      </c>
      <c r="D323" s="334"/>
      <c r="E323" s="335"/>
      <c r="F323" s="335"/>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3" t="s">
        <v>378</v>
      </c>
      <c r="B349" s="344"/>
      <c r="C349" s="344"/>
      <c r="D349" s="344"/>
      <c r="E349" s="344"/>
      <c r="F349" s="344"/>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33" t="s">
        <v>30</v>
      </c>
      <c r="B362" s="334" t="s">
        <v>31</v>
      </c>
      <c r="C362" s="334"/>
      <c r="D362" s="334" t="s">
        <v>46</v>
      </c>
      <c r="E362" s="335" t="s">
        <v>310</v>
      </c>
      <c r="F362" s="335" t="s">
        <v>359</v>
      </c>
      <c r="G362" s="106"/>
    </row>
    <row r="363" spans="1:7" x14ac:dyDescent="0.3">
      <c r="A363" s="333"/>
      <c r="B363" s="247" t="s">
        <v>34</v>
      </c>
      <c r="C363" s="247" t="s">
        <v>33</v>
      </c>
      <c r="D363" s="334"/>
      <c r="E363" s="335"/>
      <c r="F363" s="335"/>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42" t="s">
        <v>378</v>
      </c>
      <c r="B383" s="342"/>
      <c r="C383" s="342"/>
      <c r="D383" s="342"/>
      <c r="E383" s="342"/>
      <c r="F383" s="342"/>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33" t="s">
        <v>30</v>
      </c>
      <c r="B395" s="334" t="s">
        <v>31</v>
      </c>
      <c r="C395" s="334"/>
      <c r="D395" s="334" t="s">
        <v>46</v>
      </c>
      <c r="E395" s="335" t="s">
        <v>310</v>
      </c>
      <c r="F395" s="335" t="s">
        <v>359</v>
      </c>
      <c r="G395" s="106"/>
    </row>
    <row r="396" spans="1:7" x14ac:dyDescent="0.3">
      <c r="A396" s="333"/>
      <c r="B396" s="247" t="s">
        <v>34</v>
      </c>
      <c r="C396" s="247" t="s">
        <v>33</v>
      </c>
      <c r="D396" s="334"/>
      <c r="E396" s="335"/>
      <c r="F396" s="335"/>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42" t="s">
        <v>378</v>
      </c>
      <c r="B435" s="342"/>
      <c r="C435" s="342"/>
      <c r="D435" s="342"/>
      <c r="E435" s="342"/>
      <c r="F435" s="342"/>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33" t="s">
        <v>30</v>
      </c>
      <c r="B448" s="334" t="s">
        <v>31</v>
      </c>
      <c r="C448" s="334"/>
      <c r="D448" s="334" t="s">
        <v>46</v>
      </c>
      <c r="E448" s="335" t="s">
        <v>310</v>
      </c>
      <c r="F448" s="335" t="s">
        <v>359</v>
      </c>
      <c r="G448" s="106"/>
    </row>
    <row r="449" spans="1:6" x14ac:dyDescent="0.3">
      <c r="A449" s="333"/>
      <c r="B449" s="247" t="s">
        <v>34</v>
      </c>
      <c r="C449" s="247" t="s">
        <v>33</v>
      </c>
      <c r="D449" s="334"/>
      <c r="E449" s="335"/>
      <c r="F449" s="335"/>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6" t="s">
        <v>378</v>
      </c>
      <c r="B471" s="347"/>
      <c r="C471" s="347"/>
      <c r="D471" s="347"/>
      <c r="E471" s="347"/>
      <c r="F471" s="347"/>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8" t="s">
        <v>366</v>
      </c>
      <c r="B483" s="348"/>
      <c r="C483" s="348"/>
      <c r="D483" s="348"/>
      <c r="E483" s="280"/>
      <c r="F483" s="281"/>
    </row>
    <row r="484" spans="1:7" x14ac:dyDescent="0.3">
      <c r="A484" s="57">
        <f>B11</f>
        <v>0</v>
      </c>
      <c r="B484" s="103"/>
      <c r="C484" s="111"/>
      <c r="D484" s="103"/>
    </row>
    <row r="485" spans="1:7" x14ac:dyDescent="0.3">
      <c r="A485" s="333" t="s">
        <v>30</v>
      </c>
      <c r="B485" s="334" t="s">
        <v>31</v>
      </c>
      <c r="C485" s="334"/>
      <c r="D485" s="334" t="s">
        <v>46</v>
      </c>
      <c r="E485" s="335" t="s">
        <v>310</v>
      </c>
      <c r="F485" s="335" t="s">
        <v>359</v>
      </c>
      <c r="G485" s="106"/>
    </row>
    <row r="486" spans="1:7" x14ac:dyDescent="0.3">
      <c r="A486" s="333"/>
      <c r="B486" s="247" t="s">
        <v>34</v>
      </c>
      <c r="C486" s="247" t="s">
        <v>33</v>
      </c>
      <c r="D486" s="334"/>
      <c r="E486" s="335"/>
      <c r="F486" s="335"/>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33" t="s">
        <v>30</v>
      </c>
      <c r="B507" s="334" t="s">
        <v>31</v>
      </c>
      <c r="C507" s="334"/>
      <c r="D507" s="334" t="s">
        <v>46</v>
      </c>
      <c r="E507" s="335" t="s">
        <v>310</v>
      </c>
      <c r="F507" s="335" t="s">
        <v>359</v>
      </c>
      <c r="G507" s="106"/>
    </row>
    <row r="508" spans="1:7" x14ac:dyDescent="0.3">
      <c r="A508" s="333"/>
      <c r="B508" s="247" t="s">
        <v>34</v>
      </c>
      <c r="C508" s="247" t="s">
        <v>33</v>
      </c>
      <c r="D508" s="334"/>
      <c r="E508" s="335"/>
      <c r="F508" s="335"/>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33" t="s">
        <v>30</v>
      </c>
      <c r="B518" s="334" t="s">
        <v>31</v>
      </c>
      <c r="C518" s="334"/>
      <c r="D518" s="334" t="s">
        <v>46</v>
      </c>
      <c r="E518" s="335" t="s">
        <v>310</v>
      </c>
      <c r="F518" s="335" t="s">
        <v>359</v>
      </c>
      <c r="G518" s="106"/>
    </row>
    <row r="519" spans="1:7" x14ac:dyDescent="0.3">
      <c r="A519" s="333"/>
      <c r="B519" s="247" t="s">
        <v>34</v>
      </c>
      <c r="C519" s="247" t="s">
        <v>33</v>
      </c>
      <c r="D519" s="334"/>
      <c r="E519" s="335"/>
      <c r="F519" s="335"/>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33" t="s">
        <v>30</v>
      </c>
      <c r="B538" s="334" t="s">
        <v>31</v>
      </c>
      <c r="C538" s="334"/>
      <c r="D538" s="334" t="s">
        <v>46</v>
      </c>
      <c r="E538" s="335" t="s">
        <v>310</v>
      </c>
      <c r="F538" s="335" t="s">
        <v>359</v>
      </c>
      <c r="G538" s="106"/>
    </row>
    <row r="539" spans="1:7" x14ac:dyDescent="0.3">
      <c r="A539" s="333"/>
      <c r="B539" s="247" t="s">
        <v>34</v>
      </c>
      <c r="C539" s="247" t="s">
        <v>33</v>
      </c>
      <c r="D539" s="334"/>
      <c r="E539" s="335"/>
      <c r="F539" s="335"/>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6"/>
      <c r="E1" s="326"/>
      <c r="F1" s="326"/>
      <c r="G1" s="326"/>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50" t="s">
        <v>50</v>
      </c>
      <c r="B6" s="350"/>
      <c r="C6" s="350"/>
      <c r="D6" s="350"/>
      <c r="E6" s="350"/>
      <c r="F6" s="350"/>
      <c r="G6" s="104"/>
    </row>
    <row r="7" spans="1:7" s="11" customFormat="1" ht="21.75" customHeight="1" x14ac:dyDescent="0.45">
      <c r="A7" s="328" t="str">
        <f>'A3 Exploitation'!A8:F8</f>
        <v>INTILAKA</v>
      </c>
      <c r="B7" s="328"/>
      <c r="C7" s="328"/>
      <c r="D7" s="328"/>
      <c r="E7" s="328"/>
      <c r="F7" s="328"/>
      <c r="G7" s="104"/>
    </row>
    <row r="8" spans="1:7" s="11" customFormat="1" ht="24" x14ac:dyDescent="0.45">
      <c r="A8" s="243" t="s">
        <v>42</v>
      </c>
      <c r="B8" s="372">
        <f>'A3 Exploitation'!B9:F9</f>
        <v>0</v>
      </c>
      <c r="C8" s="372"/>
      <c r="D8" s="372"/>
      <c r="E8" s="372"/>
      <c r="F8" s="372"/>
      <c r="G8" s="104"/>
    </row>
    <row r="9" spans="1:7" s="11" customFormat="1" ht="24" x14ac:dyDescent="0.45">
      <c r="A9" s="244" t="s">
        <v>44</v>
      </c>
      <c r="B9" s="373">
        <f>'A3 Exploitation'!B10:F10</f>
        <v>0</v>
      </c>
      <c r="C9" s="373"/>
      <c r="D9" s="373"/>
      <c r="E9" s="373"/>
      <c r="F9" s="373"/>
      <c r="G9" s="104"/>
    </row>
    <row r="10" spans="1:7" s="11" customFormat="1" ht="24" x14ac:dyDescent="0.45">
      <c r="A10" s="243" t="s">
        <v>43</v>
      </c>
      <c r="B10" s="369">
        <f>'A3 Exploitation'!B11:F11</f>
        <v>0</v>
      </c>
      <c r="C10" s="369"/>
      <c r="D10" s="369"/>
      <c r="E10" s="369"/>
      <c r="F10" s="369"/>
      <c r="G10" s="104"/>
    </row>
    <row r="11" spans="1:7" s="11" customFormat="1" ht="24" x14ac:dyDescent="0.45">
      <c r="A11" s="243" t="s">
        <v>294</v>
      </c>
      <c r="B11" s="374">
        <f>D199</f>
        <v>0</v>
      </c>
      <c r="C11" s="374"/>
      <c r="D11" s="374"/>
      <c r="E11" s="374"/>
      <c r="F11" s="374"/>
      <c r="G11" s="104"/>
    </row>
    <row r="12" spans="1:7" s="11" customFormat="1" ht="22.5" x14ac:dyDescent="0.45">
      <c r="A12" s="10"/>
      <c r="D12" s="332"/>
      <c r="E12" s="332"/>
      <c r="F12" s="332"/>
      <c r="G12" s="332"/>
    </row>
    <row r="13" spans="1:7" s="11" customFormat="1" ht="11.25" customHeight="1" x14ac:dyDescent="0.3">
      <c r="A13" s="333" t="s">
        <v>30</v>
      </c>
      <c r="B13" s="334" t="s">
        <v>31</v>
      </c>
      <c r="C13" s="334"/>
      <c r="D13" s="334" t="s">
        <v>46</v>
      </c>
      <c r="E13" s="334" t="s">
        <v>190</v>
      </c>
      <c r="F13" s="334" t="s">
        <v>191</v>
      </c>
      <c r="G13" s="91"/>
    </row>
    <row r="14" spans="1:7" s="11" customFormat="1" ht="12.75" customHeight="1" x14ac:dyDescent="0.3">
      <c r="A14" s="333"/>
      <c r="B14" s="247" t="s">
        <v>34</v>
      </c>
      <c r="C14" s="247" t="s">
        <v>33</v>
      </c>
      <c r="D14" s="334"/>
      <c r="E14" s="334"/>
      <c r="F14" s="334"/>
      <c r="G14" s="106"/>
    </row>
    <row r="15" spans="1:7" x14ac:dyDescent="0.3">
      <c r="A15" s="14"/>
      <c r="B15" s="14"/>
      <c r="C15" s="14"/>
      <c r="D15" s="14"/>
    </row>
    <row r="16" spans="1:7" ht="19.5" x14ac:dyDescent="0.4">
      <c r="A16" s="357" t="s">
        <v>0</v>
      </c>
      <c r="B16" s="358"/>
      <c r="C16" s="358"/>
      <c r="D16" s="358"/>
      <c r="E16" s="358"/>
      <c r="F16" s="358"/>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9" t="s">
        <v>36</v>
      </c>
      <c r="B22" s="360"/>
      <c r="C22" s="361"/>
      <c r="D22" s="290">
        <f>SUM(B17:C21)</f>
        <v>0</v>
      </c>
    </row>
    <row r="23" spans="1:7" x14ac:dyDescent="0.3">
      <c r="A23" s="354" t="s">
        <v>295</v>
      </c>
      <c r="B23" s="355"/>
      <c r="C23" s="356"/>
      <c r="D23" s="288">
        <f>D22/(COUNT(B17:C21)*2)</f>
        <v>0</v>
      </c>
    </row>
    <row r="24" spans="1:7" s="19" customFormat="1" x14ac:dyDescent="0.3">
      <c r="A24" s="23"/>
      <c r="B24" s="24"/>
      <c r="C24" s="24"/>
      <c r="D24" s="25"/>
      <c r="G24" s="105"/>
    </row>
    <row r="25" spans="1:7" ht="19.5" x14ac:dyDescent="0.4">
      <c r="A25" s="362" t="s">
        <v>4</v>
      </c>
      <c r="B25" s="363"/>
      <c r="C25" s="363"/>
      <c r="D25" s="363"/>
      <c r="E25" s="363"/>
      <c r="F25" s="363"/>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4" t="s">
        <v>36</v>
      </c>
      <c r="B33" s="355"/>
      <c r="C33" s="356"/>
      <c r="D33" s="289">
        <f>SUM(B26:C32)</f>
        <v>0</v>
      </c>
    </row>
    <row r="34" spans="1:7" x14ac:dyDescent="0.3">
      <c r="A34" s="354" t="s">
        <v>295</v>
      </c>
      <c r="B34" s="355"/>
      <c r="C34" s="356"/>
      <c r="D34" s="288">
        <f>D33/(COUNT(B26:C32)*2)</f>
        <v>0</v>
      </c>
    </row>
    <row r="35" spans="1:7" s="19" customFormat="1" x14ac:dyDescent="0.3">
      <c r="A35" s="23"/>
      <c r="B35" s="24"/>
      <c r="C35" s="24"/>
      <c r="D35" s="25"/>
      <c r="G35" s="105"/>
    </row>
    <row r="36" spans="1:7" s="19" customFormat="1" ht="19.5" x14ac:dyDescent="0.4">
      <c r="A36" s="362" t="s">
        <v>219</v>
      </c>
      <c r="B36" s="363"/>
      <c r="C36" s="363"/>
      <c r="D36" s="363"/>
      <c r="E36" s="363"/>
      <c r="F36" s="363"/>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4" t="s">
        <v>36</v>
      </c>
      <c r="B42" s="355"/>
      <c r="C42" s="356"/>
      <c r="D42" s="289">
        <f>SUM(B37:C41)</f>
        <v>0</v>
      </c>
      <c r="E42" s="12"/>
      <c r="F42" s="12"/>
      <c r="G42" s="105"/>
    </row>
    <row r="43" spans="1:7" s="19" customFormat="1" x14ac:dyDescent="0.3">
      <c r="A43" s="354" t="s">
        <v>295</v>
      </c>
      <c r="B43" s="355"/>
      <c r="C43" s="356"/>
      <c r="D43" s="288">
        <f>D42/(COUNT(B37:C41)*2)</f>
        <v>0</v>
      </c>
      <c r="E43" s="12"/>
      <c r="F43" s="12"/>
      <c r="G43" s="105"/>
    </row>
    <row r="44" spans="1:7" s="19" customFormat="1" x14ac:dyDescent="0.3">
      <c r="A44" s="34"/>
      <c r="B44" s="35"/>
      <c r="C44" s="35"/>
      <c r="D44" s="36"/>
      <c r="G44" s="105"/>
    </row>
    <row r="45" spans="1:7" ht="19.5" x14ac:dyDescent="0.4">
      <c r="A45" s="364" t="s">
        <v>21</v>
      </c>
      <c r="B45" s="365"/>
      <c r="C45" s="365"/>
      <c r="D45" s="365"/>
      <c r="E45" s="365"/>
      <c r="F45" s="365"/>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4" t="s">
        <v>36</v>
      </c>
      <c r="B52" s="355"/>
      <c r="C52" s="356"/>
      <c r="D52" s="289">
        <f>SUM(B46:C51)</f>
        <v>0</v>
      </c>
    </row>
    <row r="53" spans="1:7" x14ac:dyDescent="0.3">
      <c r="A53" s="354" t="s">
        <v>295</v>
      </c>
      <c r="B53" s="355"/>
      <c r="C53" s="356"/>
      <c r="D53" s="288">
        <f>D52/(COUNT(B46:C51)*2)</f>
        <v>0</v>
      </c>
    </row>
    <row r="54" spans="1:7" s="19" customFormat="1" x14ac:dyDescent="0.3">
      <c r="A54" s="23"/>
      <c r="B54" s="24"/>
      <c r="C54" s="24"/>
      <c r="D54" s="25"/>
      <c r="G54" s="105"/>
    </row>
    <row r="55" spans="1:7" ht="19.5" x14ac:dyDescent="0.4">
      <c r="A55" s="362" t="s">
        <v>8</v>
      </c>
      <c r="B55" s="363"/>
      <c r="C55" s="363"/>
      <c r="D55" s="363"/>
      <c r="E55" s="363"/>
      <c r="F55" s="363"/>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4" t="s">
        <v>36</v>
      </c>
      <c r="B63" s="355"/>
      <c r="C63" s="356"/>
      <c r="D63" s="289">
        <f>SUM(B56:C62)</f>
        <v>0</v>
      </c>
    </row>
    <row r="64" spans="1:7" x14ac:dyDescent="0.3">
      <c r="A64" s="354" t="s">
        <v>295</v>
      </c>
      <c r="B64" s="355"/>
      <c r="C64" s="356"/>
      <c r="D64" s="288">
        <f>D63/(COUNT(B56:C62)*2)</f>
        <v>0</v>
      </c>
    </row>
    <row r="65" spans="1:7" s="19" customFormat="1" x14ac:dyDescent="0.3">
      <c r="A65" s="23"/>
      <c r="B65" s="24"/>
      <c r="C65" s="24"/>
      <c r="D65" s="25"/>
      <c r="G65" s="105"/>
    </row>
    <row r="66" spans="1:7" ht="19.5" x14ac:dyDescent="0.4">
      <c r="A66" s="362" t="s">
        <v>130</v>
      </c>
      <c r="B66" s="363"/>
      <c r="C66" s="363"/>
      <c r="D66" s="363"/>
      <c r="E66" s="363"/>
      <c r="F66" s="363"/>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4" t="s">
        <v>36</v>
      </c>
      <c r="B84" s="355"/>
      <c r="C84" s="356"/>
      <c r="D84" s="289">
        <f>SUM(B67:C83)</f>
        <v>0</v>
      </c>
    </row>
    <row r="85" spans="1:7" x14ac:dyDescent="0.3">
      <c r="A85" s="354" t="s">
        <v>295</v>
      </c>
      <c r="B85" s="355"/>
      <c r="C85" s="356"/>
      <c r="D85" s="288">
        <f>D84/(COUNT(B67:C83)*2)</f>
        <v>0</v>
      </c>
    </row>
    <row r="86" spans="1:7" s="19" customFormat="1" x14ac:dyDescent="0.3">
      <c r="A86" s="23"/>
      <c r="B86" s="24"/>
      <c r="C86" s="24"/>
      <c r="D86" s="25"/>
      <c r="G86" s="105"/>
    </row>
    <row r="87" spans="1:7" ht="19.5" x14ac:dyDescent="0.4">
      <c r="A87" s="362" t="s">
        <v>211</v>
      </c>
      <c r="B87" s="363"/>
      <c r="C87" s="363"/>
      <c r="D87" s="363"/>
      <c r="E87" s="363"/>
      <c r="F87" s="363"/>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4" t="s">
        <v>36</v>
      </c>
      <c r="B102" s="355"/>
      <c r="C102" s="356"/>
      <c r="D102" s="289">
        <f>SUM(B88:C101)</f>
        <v>0</v>
      </c>
    </row>
    <row r="103" spans="1:7" x14ac:dyDescent="0.3">
      <c r="A103" s="354" t="s">
        <v>295</v>
      </c>
      <c r="B103" s="355"/>
      <c r="C103" s="356"/>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62" t="s">
        <v>212</v>
      </c>
      <c r="B106" s="363"/>
      <c r="C106" s="363"/>
      <c r="D106" s="363"/>
      <c r="E106" s="363"/>
      <c r="F106" s="363"/>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4" t="s">
        <v>36</v>
      </c>
      <c r="B118" s="355"/>
      <c r="C118" s="356"/>
      <c r="D118" s="289">
        <f>SUM(B107:C117)</f>
        <v>0</v>
      </c>
      <c r="E118" s="12"/>
      <c r="F118" s="12"/>
      <c r="G118" s="105"/>
    </row>
    <row r="119" spans="1:7" s="19" customFormat="1" x14ac:dyDescent="0.3">
      <c r="A119" s="354" t="s">
        <v>295</v>
      </c>
      <c r="B119" s="355"/>
      <c r="C119" s="356"/>
      <c r="D119" s="288">
        <f>D118/(COUNT(B107:C117)*2)</f>
        <v>0</v>
      </c>
      <c r="E119" s="12"/>
      <c r="F119" s="12"/>
      <c r="G119" s="105"/>
    </row>
    <row r="120" spans="1:7" s="19" customFormat="1" x14ac:dyDescent="0.3">
      <c r="A120" s="23"/>
      <c r="B120" s="24"/>
      <c r="C120" s="24"/>
      <c r="D120" s="25"/>
      <c r="G120" s="105"/>
    </row>
    <row r="121" spans="1:7" ht="19.5" x14ac:dyDescent="0.4">
      <c r="A121" s="362" t="s">
        <v>185</v>
      </c>
      <c r="B121" s="363"/>
      <c r="C121" s="363"/>
      <c r="D121" s="363"/>
      <c r="E121" s="363"/>
      <c r="F121" s="363"/>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4" t="s">
        <v>36</v>
      </c>
      <c r="B133" s="355"/>
      <c r="C133" s="356"/>
      <c r="D133" s="289">
        <f>SUM(B122:C132)</f>
        <v>0</v>
      </c>
    </row>
    <row r="134" spans="1:7" x14ac:dyDescent="0.3">
      <c r="A134" s="354" t="s">
        <v>295</v>
      </c>
      <c r="B134" s="355"/>
      <c r="C134" s="356"/>
      <c r="D134" s="291">
        <f>D133/(COUNT(B122:C132)*2)</f>
        <v>0</v>
      </c>
    </row>
    <row r="135" spans="1:7" s="19" customFormat="1" x14ac:dyDescent="0.3">
      <c r="A135" s="23"/>
      <c r="B135" s="24"/>
      <c r="C135" s="24"/>
      <c r="D135" s="28"/>
      <c r="G135" s="105"/>
    </row>
    <row r="136" spans="1:7" ht="19.5" x14ac:dyDescent="0.4">
      <c r="A136" s="362" t="s">
        <v>71</v>
      </c>
      <c r="B136" s="363"/>
      <c r="C136" s="363"/>
      <c r="D136" s="363"/>
      <c r="E136" s="363"/>
      <c r="F136" s="363"/>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4" t="s">
        <v>36</v>
      </c>
      <c r="B149" s="355"/>
      <c r="C149" s="356"/>
      <c r="D149" s="289">
        <f>SUM(B137:C148)</f>
        <v>0</v>
      </c>
    </row>
    <row r="150" spans="1:7" x14ac:dyDescent="0.3">
      <c r="A150" s="354" t="s">
        <v>295</v>
      </c>
      <c r="B150" s="355"/>
      <c r="C150" s="356"/>
      <c r="D150" s="288">
        <f>D149/(COUNT(B137:C148)*2)</f>
        <v>0</v>
      </c>
    </row>
    <row r="151" spans="1:7" s="19" customFormat="1" x14ac:dyDescent="0.3">
      <c r="A151" s="23"/>
      <c r="B151" s="24"/>
      <c r="C151" s="24"/>
      <c r="D151" s="25"/>
      <c r="G151" s="105"/>
    </row>
    <row r="152" spans="1:7" ht="19.5" x14ac:dyDescent="0.4">
      <c r="A152" s="362" t="s">
        <v>217</v>
      </c>
      <c r="B152" s="363"/>
      <c r="C152" s="363"/>
      <c r="D152" s="363"/>
      <c r="E152" s="363"/>
      <c r="F152" s="363"/>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4" t="s">
        <v>36</v>
      </c>
      <c r="B161" s="360"/>
      <c r="C161" s="361"/>
      <c r="D161" s="290">
        <f>SUM(B153:C160)</f>
        <v>0</v>
      </c>
    </row>
    <row r="162" spans="1:7" x14ac:dyDescent="0.3">
      <c r="A162" s="354" t="s">
        <v>295</v>
      </c>
      <c r="B162" s="355"/>
      <c r="C162" s="356"/>
      <c r="D162" s="288">
        <f>D161/(COUNT(B153:C160)*2)</f>
        <v>0</v>
      </c>
    </row>
    <row r="163" spans="1:7" s="19" customFormat="1" x14ac:dyDescent="0.3">
      <c r="A163" s="23"/>
      <c r="B163" s="24"/>
      <c r="C163" s="26"/>
      <c r="D163" s="27"/>
      <c r="G163" s="105"/>
    </row>
    <row r="164" spans="1:7" ht="19.5" x14ac:dyDescent="0.4">
      <c r="A164" s="362" t="s">
        <v>77</v>
      </c>
      <c r="B164" s="363"/>
      <c r="C164" s="363"/>
      <c r="D164" s="363"/>
      <c r="E164" s="363"/>
      <c r="F164" s="363"/>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4" t="s">
        <v>36</v>
      </c>
      <c r="B169" s="355"/>
      <c r="C169" s="356"/>
      <c r="D169" s="289">
        <f>SUM(B165:C168)</f>
        <v>0</v>
      </c>
    </row>
    <row r="170" spans="1:7" x14ac:dyDescent="0.3">
      <c r="A170" s="354" t="s">
        <v>295</v>
      </c>
      <c r="B170" s="355"/>
      <c r="C170" s="356"/>
      <c r="D170" s="288">
        <f>D169/(COUNT(B165:C168)*2)</f>
        <v>0</v>
      </c>
    </row>
    <row r="171" spans="1:7" s="19" customFormat="1" x14ac:dyDescent="0.3">
      <c r="A171" s="23"/>
      <c r="B171" s="24"/>
      <c r="C171" s="24"/>
      <c r="D171" s="25"/>
      <c r="G171" s="105"/>
    </row>
    <row r="172" spans="1:7" ht="19.5" x14ac:dyDescent="0.4">
      <c r="A172" s="366" t="s">
        <v>17</v>
      </c>
      <c r="B172" s="367"/>
      <c r="C172" s="367"/>
      <c r="D172" s="367"/>
      <c r="E172" s="367"/>
      <c r="F172" s="367"/>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4" t="s">
        <v>36</v>
      </c>
      <c r="B177" s="355"/>
      <c r="C177" s="356"/>
      <c r="D177" s="289">
        <f>SUM(B173:C176)</f>
        <v>0</v>
      </c>
    </row>
    <row r="178" spans="1:7" x14ac:dyDescent="0.3">
      <c r="A178" s="354" t="s">
        <v>295</v>
      </c>
      <c r="B178" s="355"/>
      <c r="C178" s="356"/>
      <c r="D178" s="288">
        <f>D177/(COUNT(B173:C176)*2)</f>
        <v>0</v>
      </c>
    </row>
    <row r="179" spans="1:7" s="19" customFormat="1" x14ac:dyDescent="0.3">
      <c r="A179" s="23"/>
      <c r="B179" s="24"/>
      <c r="C179" s="24"/>
      <c r="D179" s="25"/>
      <c r="G179" s="105"/>
    </row>
    <row r="180" spans="1:7" ht="19.5" x14ac:dyDescent="0.4">
      <c r="A180" s="362" t="s">
        <v>78</v>
      </c>
      <c r="B180" s="363"/>
      <c r="C180" s="363"/>
      <c r="D180" s="363"/>
      <c r="E180" s="363"/>
      <c r="F180" s="363"/>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4" t="s">
        <v>36</v>
      </c>
      <c r="B186" s="355"/>
      <c r="C186" s="356"/>
      <c r="D186" s="289">
        <f>SUM(B181:C185)</f>
        <v>0</v>
      </c>
    </row>
    <row r="187" spans="1:7" x14ac:dyDescent="0.3">
      <c r="A187" s="354" t="s">
        <v>295</v>
      </c>
      <c r="B187" s="355"/>
      <c r="C187" s="356"/>
      <c r="D187" s="288">
        <f>D186/(COUNT(B181:C185)*2)</f>
        <v>0</v>
      </c>
    </row>
    <row r="188" spans="1:7" s="19" customFormat="1" x14ac:dyDescent="0.3">
      <c r="A188" s="23"/>
      <c r="B188" s="24"/>
      <c r="C188" s="24"/>
      <c r="D188" s="25"/>
      <c r="G188" s="105"/>
    </row>
    <row r="189" spans="1:7" ht="19.5" x14ac:dyDescent="0.4">
      <c r="A189" s="362" t="s">
        <v>216</v>
      </c>
      <c r="B189" s="363"/>
      <c r="C189" s="363"/>
      <c r="D189" s="363"/>
      <c r="E189" s="363"/>
      <c r="F189" s="363"/>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4" t="s">
        <v>36</v>
      </c>
      <c r="B194" s="355"/>
      <c r="C194" s="356"/>
      <c r="D194" s="259">
        <f>SUM(B190:C193)</f>
        <v>0</v>
      </c>
    </row>
    <row r="195" spans="1:6" x14ac:dyDescent="0.3">
      <c r="A195" s="354" t="s">
        <v>295</v>
      </c>
      <c r="B195" s="355"/>
      <c r="C195" s="356"/>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6"/>
      <c r="E1" s="326"/>
      <c r="F1" s="326"/>
      <c r="G1" s="326"/>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27" t="s">
        <v>179</v>
      </c>
      <c r="B7" s="327"/>
      <c r="C7" s="327"/>
      <c r="D7" s="327"/>
      <c r="E7" s="327"/>
      <c r="F7" s="327"/>
      <c r="G7" s="104"/>
    </row>
    <row r="8" spans="1:7" ht="29.25" x14ac:dyDescent="0.45">
      <c r="A8" s="328" t="str">
        <f>'Page de garde'!D18</f>
        <v>INTILAKA</v>
      </c>
      <c r="B8" s="328"/>
      <c r="C8" s="328"/>
      <c r="D8" s="328"/>
      <c r="E8" s="328"/>
      <c r="F8" s="328"/>
      <c r="G8" s="104"/>
    </row>
    <row r="9" spans="1:7" ht="24" x14ac:dyDescent="0.45">
      <c r="A9" s="306" t="s">
        <v>42</v>
      </c>
      <c r="B9" s="381"/>
      <c r="C9" s="381"/>
      <c r="D9" s="381"/>
      <c r="E9" s="381"/>
      <c r="F9" s="381"/>
      <c r="G9" s="104"/>
    </row>
    <row r="10" spans="1:7" ht="24" x14ac:dyDescent="0.45">
      <c r="A10" s="307" t="s">
        <v>44</v>
      </c>
      <c r="B10" s="382"/>
      <c r="C10" s="382"/>
      <c r="D10" s="382"/>
      <c r="E10" s="382"/>
      <c r="F10" s="382"/>
      <c r="G10" s="104"/>
    </row>
    <row r="11" spans="1:7" ht="24" x14ac:dyDescent="0.45">
      <c r="A11" s="306" t="s">
        <v>43</v>
      </c>
      <c r="B11" s="380"/>
      <c r="C11" s="380"/>
      <c r="D11" s="380"/>
      <c r="E11" s="380"/>
      <c r="F11" s="380"/>
      <c r="G11" s="104"/>
    </row>
    <row r="12" spans="1:7" ht="24" x14ac:dyDescent="0.45">
      <c r="A12" s="306" t="s">
        <v>239</v>
      </c>
      <c r="B12" s="379">
        <f>D549</f>
        <v>0</v>
      </c>
      <c r="C12" s="379"/>
      <c r="D12" s="379"/>
      <c r="E12" s="379"/>
      <c r="F12" s="379"/>
      <c r="G12" s="104"/>
    </row>
    <row r="13" spans="1:7" ht="22.5" x14ac:dyDescent="0.45">
      <c r="D13" s="332"/>
      <c r="E13" s="332"/>
      <c r="F13" s="332"/>
      <c r="G13" s="332"/>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33" t="s">
        <v>30</v>
      </c>
      <c r="B17" s="334" t="s">
        <v>31</v>
      </c>
      <c r="C17" s="334"/>
      <c r="D17" s="334" t="s">
        <v>46</v>
      </c>
      <c r="E17" s="335" t="s">
        <v>310</v>
      </c>
      <c r="F17" s="335" t="s">
        <v>357</v>
      </c>
    </row>
    <row r="18" spans="1:8" ht="16.5" customHeight="1" x14ac:dyDescent="0.3">
      <c r="A18" s="333"/>
      <c r="B18" s="247" t="s">
        <v>34</v>
      </c>
      <c r="C18" s="247" t="s">
        <v>33</v>
      </c>
      <c r="D18" s="334"/>
      <c r="E18" s="335"/>
      <c r="F18" s="335"/>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6" t="s">
        <v>378</v>
      </c>
      <c r="B38" s="337"/>
      <c r="C38" s="337"/>
      <c r="D38" s="337"/>
      <c r="E38" s="337"/>
      <c r="F38" s="338"/>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33" t="s">
        <v>30</v>
      </c>
      <c r="B50" s="334" t="s">
        <v>31</v>
      </c>
      <c r="C50" s="334"/>
      <c r="D50" s="334" t="s">
        <v>46</v>
      </c>
      <c r="E50" s="335" t="s">
        <v>310</v>
      </c>
      <c r="F50" s="335" t="s">
        <v>359</v>
      </c>
      <c r="G50" s="106"/>
    </row>
    <row r="51" spans="1:7" ht="16.5" customHeight="1" x14ac:dyDescent="0.3">
      <c r="A51" s="333"/>
      <c r="B51" s="247" t="s">
        <v>34</v>
      </c>
      <c r="C51" s="247" t="s">
        <v>33</v>
      </c>
      <c r="D51" s="334"/>
      <c r="E51" s="335"/>
      <c r="F51" s="335"/>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6" t="s">
        <v>378</v>
      </c>
      <c r="B94" s="337"/>
      <c r="C94" s="337"/>
      <c r="D94" s="337"/>
      <c r="E94" s="337"/>
      <c r="F94" s="338"/>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33" t="s">
        <v>30</v>
      </c>
      <c r="B107" s="334" t="s">
        <v>31</v>
      </c>
      <c r="C107" s="334"/>
      <c r="D107" s="334" t="s">
        <v>46</v>
      </c>
      <c r="E107" s="335" t="s">
        <v>310</v>
      </c>
      <c r="F107" s="335" t="s">
        <v>359</v>
      </c>
    </row>
    <row r="108" spans="1:7" ht="16.5" customHeight="1" x14ac:dyDescent="0.3">
      <c r="A108" s="333"/>
      <c r="B108" s="247" t="s">
        <v>34</v>
      </c>
      <c r="C108" s="247" t="s">
        <v>33</v>
      </c>
      <c r="D108" s="334"/>
      <c r="E108" s="335"/>
      <c r="F108" s="335"/>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9" t="s">
        <v>378</v>
      </c>
      <c r="B148" s="340"/>
      <c r="C148" s="340"/>
      <c r="D148" s="341"/>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33" t="s">
        <v>30</v>
      </c>
      <c r="B162" s="334" t="s">
        <v>31</v>
      </c>
      <c r="C162" s="334"/>
      <c r="D162" s="334" t="s">
        <v>46</v>
      </c>
      <c r="E162" s="335" t="s">
        <v>310</v>
      </c>
      <c r="F162" s="335" t="s">
        <v>359</v>
      </c>
      <c r="G162" s="106"/>
    </row>
    <row r="163" spans="1:7" ht="16.5" customHeight="1" x14ac:dyDescent="0.3">
      <c r="A163" s="333"/>
      <c r="B163" s="247" t="s">
        <v>34</v>
      </c>
      <c r="C163" s="247" t="s">
        <v>33</v>
      </c>
      <c r="D163" s="334"/>
      <c r="E163" s="335"/>
      <c r="F163" s="335"/>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42" t="s">
        <v>378</v>
      </c>
      <c r="B195" s="342"/>
      <c r="C195" s="342"/>
      <c r="D195" s="342"/>
      <c r="E195" s="342"/>
      <c r="F195" s="342"/>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33" t="s">
        <v>30</v>
      </c>
      <c r="B209" s="334" t="s">
        <v>31</v>
      </c>
      <c r="C209" s="334"/>
      <c r="D209" s="334" t="s">
        <v>46</v>
      </c>
      <c r="E209" s="335" t="s">
        <v>310</v>
      </c>
      <c r="F209" s="335" t="s">
        <v>359</v>
      </c>
      <c r="G209" s="106"/>
    </row>
    <row r="210" spans="1:7" ht="16.5" customHeight="1" x14ac:dyDescent="0.3">
      <c r="A210" s="333"/>
      <c r="B210" s="247" t="s">
        <v>34</v>
      </c>
      <c r="C210" s="247" t="s">
        <v>33</v>
      </c>
      <c r="D210" s="334"/>
      <c r="E210" s="335"/>
      <c r="F210" s="335"/>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42" t="s">
        <v>378</v>
      </c>
      <c r="B256" s="342"/>
      <c r="C256" s="342"/>
      <c r="D256" s="342"/>
      <c r="E256" s="342"/>
      <c r="F256" s="342"/>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33" t="s">
        <v>30</v>
      </c>
      <c r="B270" s="334" t="s">
        <v>31</v>
      </c>
      <c r="C270" s="334"/>
      <c r="D270" s="334" t="s">
        <v>46</v>
      </c>
      <c r="E270" s="335" t="s">
        <v>310</v>
      </c>
      <c r="F270" s="335" t="s">
        <v>359</v>
      </c>
      <c r="G270" s="168"/>
    </row>
    <row r="271" spans="1:7" s="13" customFormat="1" ht="16.5" customHeight="1" x14ac:dyDescent="0.3">
      <c r="A271" s="333"/>
      <c r="B271" s="247" t="s">
        <v>34</v>
      </c>
      <c r="C271" s="247" t="s">
        <v>33</v>
      </c>
      <c r="D271" s="334"/>
      <c r="E271" s="335"/>
      <c r="F271" s="335"/>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3" t="s">
        <v>395</v>
      </c>
      <c r="B308" s="344"/>
      <c r="C308" s="344"/>
      <c r="D308" s="344"/>
      <c r="E308" s="344"/>
      <c r="F308" s="345"/>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33" t="s">
        <v>30</v>
      </c>
      <c r="B322" s="334" t="s">
        <v>31</v>
      </c>
      <c r="C322" s="334"/>
      <c r="D322" s="334" t="s">
        <v>46</v>
      </c>
      <c r="E322" s="335" t="s">
        <v>310</v>
      </c>
      <c r="F322" s="335" t="s">
        <v>359</v>
      </c>
      <c r="G322" s="106"/>
    </row>
    <row r="323" spans="1:7" ht="16.5" customHeight="1" x14ac:dyDescent="0.3">
      <c r="A323" s="333"/>
      <c r="B323" s="247" t="s">
        <v>34</v>
      </c>
      <c r="C323" s="247" t="s">
        <v>33</v>
      </c>
      <c r="D323" s="334"/>
      <c r="E323" s="335"/>
      <c r="F323" s="335"/>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3" t="s">
        <v>378</v>
      </c>
      <c r="B349" s="344"/>
      <c r="C349" s="344"/>
      <c r="D349" s="344"/>
      <c r="E349" s="344"/>
      <c r="F349" s="344"/>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33" t="s">
        <v>30</v>
      </c>
      <c r="B362" s="334" t="s">
        <v>31</v>
      </c>
      <c r="C362" s="334"/>
      <c r="D362" s="334" t="s">
        <v>46</v>
      </c>
      <c r="E362" s="335" t="s">
        <v>310</v>
      </c>
      <c r="F362" s="335" t="s">
        <v>359</v>
      </c>
      <c r="G362" s="106"/>
    </row>
    <row r="363" spans="1:7" ht="16.5" customHeight="1" x14ac:dyDescent="0.3">
      <c r="A363" s="333"/>
      <c r="B363" s="247" t="s">
        <v>34</v>
      </c>
      <c r="C363" s="247" t="s">
        <v>33</v>
      </c>
      <c r="D363" s="334"/>
      <c r="E363" s="335"/>
      <c r="F363" s="335"/>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42" t="s">
        <v>378</v>
      </c>
      <c r="B383" s="342"/>
      <c r="C383" s="342"/>
      <c r="D383" s="342"/>
      <c r="E383" s="342"/>
      <c r="F383" s="342"/>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33" t="s">
        <v>30</v>
      </c>
      <c r="B395" s="334" t="s">
        <v>31</v>
      </c>
      <c r="C395" s="334"/>
      <c r="D395" s="334" t="s">
        <v>46</v>
      </c>
      <c r="E395" s="335" t="s">
        <v>310</v>
      </c>
      <c r="F395" s="335" t="s">
        <v>359</v>
      </c>
      <c r="G395" s="106"/>
    </row>
    <row r="396" spans="1:7" ht="16.5" customHeight="1" x14ac:dyDescent="0.3">
      <c r="A396" s="333"/>
      <c r="B396" s="247" t="s">
        <v>34</v>
      </c>
      <c r="C396" s="247" t="s">
        <v>33</v>
      </c>
      <c r="D396" s="334"/>
      <c r="E396" s="335"/>
      <c r="F396" s="335"/>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42" t="s">
        <v>378</v>
      </c>
      <c r="B435" s="342"/>
      <c r="C435" s="342"/>
      <c r="D435" s="342"/>
      <c r="E435" s="342"/>
      <c r="F435" s="342"/>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33" t="s">
        <v>30</v>
      </c>
      <c r="B448" s="334" t="s">
        <v>31</v>
      </c>
      <c r="C448" s="334"/>
      <c r="D448" s="334" t="s">
        <v>46</v>
      </c>
      <c r="E448" s="335" t="s">
        <v>310</v>
      </c>
      <c r="F448" s="335" t="s">
        <v>359</v>
      </c>
      <c r="G448" s="106"/>
    </row>
    <row r="449" spans="1:6" ht="16.5" customHeight="1" x14ac:dyDescent="0.3">
      <c r="A449" s="333"/>
      <c r="B449" s="247" t="s">
        <v>34</v>
      </c>
      <c r="C449" s="247" t="s">
        <v>33</v>
      </c>
      <c r="D449" s="334"/>
      <c r="E449" s="335"/>
      <c r="F449" s="335"/>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6" t="s">
        <v>378</v>
      </c>
      <c r="B471" s="347"/>
      <c r="C471" s="347"/>
      <c r="D471" s="347"/>
      <c r="E471" s="347"/>
      <c r="F471" s="347"/>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8" t="s">
        <v>366</v>
      </c>
      <c r="B483" s="348"/>
      <c r="C483" s="348"/>
      <c r="D483" s="348"/>
      <c r="E483" s="280"/>
      <c r="F483" s="281"/>
    </row>
    <row r="484" spans="1:7" x14ac:dyDescent="0.3">
      <c r="A484" s="57">
        <f>B11</f>
        <v>0</v>
      </c>
      <c r="B484" s="103"/>
      <c r="C484" s="111"/>
      <c r="D484" s="103"/>
    </row>
    <row r="485" spans="1:7" ht="16.5" customHeight="1" x14ac:dyDescent="0.3">
      <c r="A485" s="333" t="s">
        <v>30</v>
      </c>
      <c r="B485" s="334" t="s">
        <v>31</v>
      </c>
      <c r="C485" s="334"/>
      <c r="D485" s="334" t="s">
        <v>46</v>
      </c>
      <c r="E485" s="335" t="s">
        <v>310</v>
      </c>
      <c r="F485" s="335" t="s">
        <v>359</v>
      </c>
      <c r="G485" s="106"/>
    </row>
    <row r="486" spans="1:7" ht="16.5" customHeight="1" x14ac:dyDescent="0.3">
      <c r="A486" s="333"/>
      <c r="B486" s="247" t="s">
        <v>34</v>
      </c>
      <c r="C486" s="247" t="s">
        <v>33</v>
      </c>
      <c r="D486" s="334"/>
      <c r="E486" s="335"/>
      <c r="F486" s="335"/>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33" t="s">
        <v>30</v>
      </c>
      <c r="B507" s="334" t="s">
        <v>31</v>
      </c>
      <c r="C507" s="334"/>
      <c r="D507" s="334" t="s">
        <v>46</v>
      </c>
      <c r="E507" s="335" t="s">
        <v>310</v>
      </c>
      <c r="F507" s="335" t="s">
        <v>359</v>
      </c>
      <c r="G507" s="106"/>
    </row>
    <row r="508" spans="1:7" ht="16.5" customHeight="1" x14ac:dyDescent="0.3">
      <c r="A508" s="333"/>
      <c r="B508" s="247" t="s">
        <v>34</v>
      </c>
      <c r="C508" s="247" t="s">
        <v>33</v>
      </c>
      <c r="D508" s="334"/>
      <c r="E508" s="335"/>
      <c r="F508" s="335"/>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33" t="s">
        <v>30</v>
      </c>
      <c r="B518" s="334" t="s">
        <v>31</v>
      </c>
      <c r="C518" s="334"/>
      <c r="D518" s="334" t="s">
        <v>46</v>
      </c>
      <c r="E518" s="335" t="s">
        <v>310</v>
      </c>
      <c r="F518" s="335" t="s">
        <v>359</v>
      </c>
      <c r="G518" s="106"/>
    </row>
    <row r="519" spans="1:7" ht="16.5" customHeight="1" x14ac:dyDescent="0.3">
      <c r="A519" s="333"/>
      <c r="B519" s="247" t="s">
        <v>34</v>
      </c>
      <c r="C519" s="247" t="s">
        <v>33</v>
      </c>
      <c r="D519" s="334"/>
      <c r="E519" s="335"/>
      <c r="F519" s="335"/>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33" t="s">
        <v>30</v>
      </c>
      <c r="B538" s="334" t="s">
        <v>31</v>
      </c>
      <c r="C538" s="334"/>
      <c r="D538" s="334" t="s">
        <v>46</v>
      </c>
      <c r="E538" s="335" t="s">
        <v>310</v>
      </c>
      <c r="F538" s="335" t="s">
        <v>359</v>
      </c>
      <c r="G538" s="106"/>
    </row>
    <row r="539" spans="1:7" ht="16.5" customHeight="1" x14ac:dyDescent="0.3">
      <c r="A539" s="333"/>
      <c r="B539" s="247" t="s">
        <v>34</v>
      </c>
      <c r="C539" s="247" t="s">
        <v>33</v>
      </c>
      <c r="D539" s="334"/>
      <c r="E539" s="335"/>
      <c r="F539" s="335"/>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6"/>
      <c r="E1" s="326"/>
      <c r="F1" s="326"/>
      <c r="G1" s="326"/>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50" t="s">
        <v>50</v>
      </c>
      <c r="B6" s="350"/>
      <c r="C6" s="350"/>
      <c r="D6" s="350"/>
      <c r="E6" s="350"/>
      <c r="F6" s="350"/>
      <c r="G6" s="104"/>
    </row>
    <row r="7" spans="1:7" s="11" customFormat="1" ht="21.75" customHeight="1" x14ac:dyDescent="0.45">
      <c r="A7" s="328" t="e">
        <f>#REF!</f>
        <v>#REF!</v>
      </c>
      <c r="B7" s="328"/>
      <c r="C7" s="328"/>
      <c r="D7" s="328"/>
      <c r="E7" s="328"/>
      <c r="F7" s="328"/>
      <c r="G7" s="104"/>
    </row>
    <row r="8" spans="1:7" s="11" customFormat="1" ht="24" x14ac:dyDescent="0.45">
      <c r="A8" s="243" t="s">
        <v>42</v>
      </c>
      <c r="B8" s="372">
        <f>'A4 Exploitation'!B9:F9</f>
        <v>0</v>
      </c>
      <c r="C8" s="372"/>
      <c r="D8" s="372"/>
      <c r="E8" s="372"/>
      <c r="F8" s="372"/>
      <c r="G8" s="104"/>
    </row>
    <row r="9" spans="1:7" s="11" customFormat="1" ht="24" x14ac:dyDescent="0.45">
      <c r="A9" s="244" t="s">
        <v>44</v>
      </c>
      <c r="B9" s="373">
        <f>'A4 Exploitation'!B10:F10</f>
        <v>0</v>
      </c>
      <c r="C9" s="373"/>
      <c r="D9" s="373"/>
      <c r="E9" s="373"/>
      <c r="F9" s="373"/>
      <c r="G9" s="104"/>
    </row>
    <row r="10" spans="1:7" s="11" customFormat="1" ht="24" x14ac:dyDescent="0.45">
      <c r="A10" s="243" t="s">
        <v>43</v>
      </c>
      <c r="B10" s="369">
        <f>'A4 Exploitation'!A8:F8</f>
        <v>0</v>
      </c>
      <c r="C10" s="369"/>
      <c r="D10" s="369"/>
      <c r="E10" s="369"/>
      <c r="F10" s="369"/>
      <c r="G10" s="104"/>
    </row>
    <row r="11" spans="1:7" s="11" customFormat="1" ht="24" x14ac:dyDescent="0.45">
      <c r="A11" s="243" t="s">
        <v>294</v>
      </c>
      <c r="B11" s="374">
        <f>D199</f>
        <v>0</v>
      </c>
      <c r="C11" s="374"/>
      <c r="D11" s="374"/>
      <c r="E11" s="374"/>
      <c r="F11" s="374"/>
      <c r="G11" s="104"/>
    </row>
    <row r="12" spans="1:7" s="11" customFormat="1" ht="22.5" x14ac:dyDescent="0.45">
      <c r="A12" s="10"/>
      <c r="D12" s="332"/>
      <c r="E12" s="332"/>
      <c r="F12" s="332"/>
      <c r="G12" s="332"/>
    </row>
    <row r="13" spans="1:7" s="11" customFormat="1" ht="11.25" customHeight="1" x14ac:dyDescent="0.3">
      <c r="A13" s="333" t="s">
        <v>30</v>
      </c>
      <c r="B13" s="334" t="s">
        <v>31</v>
      </c>
      <c r="C13" s="334"/>
      <c r="D13" s="334" t="s">
        <v>46</v>
      </c>
      <c r="E13" s="334" t="s">
        <v>190</v>
      </c>
      <c r="F13" s="334" t="s">
        <v>191</v>
      </c>
      <c r="G13" s="91"/>
    </row>
    <row r="14" spans="1:7" s="11" customFormat="1" ht="12.75" customHeight="1" x14ac:dyDescent="0.3">
      <c r="A14" s="333"/>
      <c r="B14" s="247" t="s">
        <v>34</v>
      </c>
      <c r="C14" s="247" t="s">
        <v>33</v>
      </c>
      <c r="D14" s="334"/>
      <c r="E14" s="334"/>
      <c r="F14" s="334"/>
      <c r="G14" s="106"/>
    </row>
    <row r="15" spans="1:7" x14ac:dyDescent="0.3">
      <c r="A15" s="14"/>
      <c r="B15" s="14"/>
      <c r="C15" s="14"/>
      <c r="D15" s="14"/>
    </row>
    <row r="16" spans="1:7" ht="19.5" x14ac:dyDescent="0.4">
      <c r="A16" s="357" t="s">
        <v>0</v>
      </c>
      <c r="B16" s="358"/>
      <c r="C16" s="358"/>
      <c r="D16" s="358"/>
      <c r="E16" s="358"/>
      <c r="F16" s="358"/>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9" t="s">
        <v>36</v>
      </c>
      <c r="B22" s="360"/>
      <c r="C22" s="361"/>
      <c r="D22" s="290">
        <f>SUM(B17:C21)</f>
        <v>0</v>
      </c>
    </row>
    <row r="23" spans="1:7" x14ac:dyDescent="0.3">
      <c r="A23" s="354" t="s">
        <v>295</v>
      </c>
      <c r="B23" s="355"/>
      <c r="C23" s="356"/>
      <c r="D23" s="288">
        <f>D22/(COUNT(B17:C21)*2)</f>
        <v>0</v>
      </c>
    </row>
    <row r="24" spans="1:7" s="19" customFormat="1" x14ac:dyDescent="0.3">
      <c r="A24" s="23"/>
      <c r="B24" s="24"/>
      <c r="C24" s="24"/>
      <c r="D24" s="25"/>
      <c r="G24" s="105"/>
    </row>
    <row r="25" spans="1:7" ht="19.5" x14ac:dyDescent="0.4">
      <c r="A25" s="362" t="s">
        <v>4</v>
      </c>
      <c r="B25" s="363"/>
      <c r="C25" s="363"/>
      <c r="D25" s="363"/>
      <c r="E25" s="363"/>
      <c r="F25" s="363"/>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4" t="s">
        <v>36</v>
      </c>
      <c r="B33" s="355"/>
      <c r="C33" s="356"/>
      <c r="D33" s="289">
        <f>SUM(B26:C32)</f>
        <v>0</v>
      </c>
    </row>
    <row r="34" spans="1:7" x14ac:dyDescent="0.3">
      <c r="A34" s="354" t="s">
        <v>295</v>
      </c>
      <c r="B34" s="355"/>
      <c r="C34" s="356"/>
      <c r="D34" s="288">
        <f>D33/(COUNT(B26:C32)*2)</f>
        <v>0</v>
      </c>
    </row>
    <row r="35" spans="1:7" s="19" customFormat="1" x14ac:dyDescent="0.3">
      <c r="A35" s="23"/>
      <c r="B35" s="24"/>
      <c r="C35" s="24"/>
      <c r="D35" s="25"/>
      <c r="G35" s="105"/>
    </row>
    <row r="36" spans="1:7" s="19" customFormat="1" ht="19.5" x14ac:dyDescent="0.4">
      <c r="A36" s="362" t="s">
        <v>219</v>
      </c>
      <c r="B36" s="363"/>
      <c r="C36" s="363"/>
      <c r="D36" s="363"/>
      <c r="E36" s="363"/>
      <c r="F36" s="363"/>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4" t="s">
        <v>36</v>
      </c>
      <c r="B42" s="355"/>
      <c r="C42" s="356"/>
      <c r="D42" s="289">
        <f>SUM(B37:C41)</f>
        <v>0</v>
      </c>
      <c r="E42" s="12"/>
      <c r="F42" s="12"/>
      <c r="G42" s="105"/>
    </row>
    <row r="43" spans="1:7" s="19" customFormat="1" x14ac:dyDescent="0.3">
      <c r="A43" s="354" t="s">
        <v>295</v>
      </c>
      <c r="B43" s="355"/>
      <c r="C43" s="356"/>
      <c r="D43" s="288">
        <f>D42/(COUNT(B37:C41)*2)</f>
        <v>0</v>
      </c>
      <c r="E43" s="12"/>
      <c r="F43" s="12"/>
      <c r="G43" s="105"/>
    </row>
    <row r="44" spans="1:7" s="19" customFormat="1" x14ac:dyDescent="0.3">
      <c r="A44" s="34"/>
      <c r="B44" s="35"/>
      <c r="C44" s="35"/>
      <c r="D44" s="36"/>
      <c r="G44" s="105"/>
    </row>
    <row r="45" spans="1:7" ht="19.5" x14ac:dyDescent="0.4">
      <c r="A45" s="364" t="s">
        <v>21</v>
      </c>
      <c r="B45" s="365"/>
      <c r="C45" s="365"/>
      <c r="D45" s="365"/>
      <c r="E45" s="365"/>
      <c r="F45" s="365"/>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4" t="s">
        <v>36</v>
      </c>
      <c r="B52" s="355"/>
      <c r="C52" s="356"/>
      <c r="D52" s="289">
        <f>SUM(B46:C51)</f>
        <v>0</v>
      </c>
    </row>
    <row r="53" spans="1:7" x14ac:dyDescent="0.3">
      <c r="A53" s="354" t="s">
        <v>295</v>
      </c>
      <c r="B53" s="355"/>
      <c r="C53" s="356"/>
      <c r="D53" s="288">
        <f>D52/(COUNT(B46:C51)*2)</f>
        <v>0</v>
      </c>
    </row>
    <row r="54" spans="1:7" s="19" customFormat="1" x14ac:dyDescent="0.3">
      <c r="A54" s="23"/>
      <c r="B54" s="24"/>
      <c r="C54" s="24"/>
      <c r="D54" s="25"/>
      <c r="G54" s="105"/>
    </row>
    <row r="55" spans="1:7" ht="19.5" x14ac:dyDescent="0.4">
      <c r="A55" s="362" t="s">
        <v>8</v>
      </c>
      <c r="B55" s="363"/>
      <c r="C55" s="363"/>
      <c r="D55" s="363"/>
      <c r="E55" s="363"/>
      <c r="F55" s="363"/>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4" t="s">
        <v>36</v>
      </c>
      <c r="B63" s="355"/>
      <c r="C63" s="356"/>
      <c r="D63" s="289">
        <f>SUM(B56:C62)</f>
        <v>0</v>
      </c>
    </row>
    <row r="64" spans="1:7" x14ac:dyDescent="0.3">
      <c r="A64" s="354" t="s">
        <v>295</v>
      </c>
      <c r="B64" s="355"/>
      <c r="C64" s="356"/>
      <c r="D64" s="288">
        <f>D63/(COUNT(B56:C62)*2)</f>
        <v>0</v>
      </c>
    </row>
    <row r="65" spans="1:7" s="19" customFormat="1" x14ac:dyDescent="0.3">
      <c r="A65" s="23"/>
      <c r="B65" s="24"/>
      <c r="C65" s="24"/>
      <c r="D65" s="25"/>
      <c r="G65" s="105"/>
    </row>
    <row r="66" spans="1:7" ht="19.5" x14ac:dyDescent="0.4">
      <c r="A66" s="362" t="s">
        <v>130</v>
      </c>
      <c r="B66" s="363"/>
      <c r="C66" s="363"/>
      <c r="D66" s="363"/>
      <c r="E66" s="363"/>
      <c r="F66" s="363"/>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4" t="s">
        <v>36</v>
      </c>
      <c r="B84" s="355"/>
      <c r="C84" s="356"/>
      <c r="D84" s="289">
        <f>SUM(B67:C83)</f>
        <v>0</v>
      </c>
    </row>
    <row r="85" spans="1:7" x14ac:dyDescent="0.3">
      <c r="A85" s="354" t="s">
        <v>295</v>
      </c>
      <c r="B85" s="355"/>
      <c r="C85" s="356"/>
      <c r="D85" s="288">
        <f>D84/(COUNT(B67:C83)*2)</f>
        <v>0</v>
      </c>
    </row>
    <row r="86" spans="1:7" s="19" customFormat="1" x14ac:dyDescent="0.3">
      <c r="A86" s="23"/>
      <c r="B86" s="24"/>
      <c r="C86" s="24"/>
      <c r="D86" s="25"/>
      <c r="G86" s="105"/>
    </row>
    <row r="87" spans="1:7" ht="19.5" x14ac:dyDescent="0.4">
      <c r="A87" s="362" t="s">
        <v>211</v>
      </c>
      <c r="B87" s="363"/>
      <c r="C87" s="363"/>
      <c r="D87" s="363"/>
      <c r="E87" s="363"/>
      <c r="F87" s="363"/>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4" t="s">
        <v>36</v>
      </c>
      <c r="B102" s="355"/>
      <c r="C102" s="356"/>
      <c r="D102" s="289">
        <f>SUM(B88:C101)</f>
        <v>0</v>
      </c>
    </row>
    <row r="103" spans="1:7" x14ac:dyDescent="0.3">
      <c r="A103" s="354" t="s">
        <v>295</v>
      </c>
      <c r="B103" s="355"/>
      <c r="C103" s="356"/>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62" t="s">
        <v>212</v>
      </c>
      <c r="B106" s="363"/>
      <c r="C106" s="363"/>
      <c r="D106" s="363"/>
      <c r="E106" s="363"/>
      <c r="F106" s="363"/>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4" t="s">
        <v>36</v>
      </c>
      <c r="B118" s="355"/>
      <c r="C118" s="356"/>
      <c r="D118" s="289">
        <f>SUM(B107:C117)</f>
        <v>0</v>
      </c>
      <c r="E118" s="12"/>
      <c r="F118" s="12"/>
      <c r="G118" s="105"/>
    </row>
    <row r="119" spans="1:7" s="19" customFormat="1" x14ac:dyDescent="0.3">
      <c r="A119" s="354" t="s">
        <v>295</v>
      </c>
      <c r="B119" s="355"/>
      <c r="C119" s="356"/>
      <c r="D119" s="288">
        <f>D118/(COUNT(B107:C117)*2)</f>
        <v>0</v>
      </c>
      <c r="E119" s="12"/>
      <c r="F119" s="12"/>
      <c r="G119" s="105"/>
    </row>
    <row r="120" spans="1:7" s="19" customFormat="1" x14ac:dyDescent="0.3">
      <c r="A120" s="23"/>
      <c r="B120" s="24"/>
      <c r="C120" s="24"/>
      <c r="D120" s="25"/>
      <c r="G120" s="105"/>
    </row>
    <row r="121" spans="1:7" ht="19.5" x14ac:dyDescent="0.4">
      <c r="A121" s="362" t="s">
        <v>185</v>
      </c>
      <c r="B121" s="363"/>
      <c r="C121" s="363"/>
      <c r="D121" s="363"/>
      <c r="E121" s="363"/>
      <c r="F121" s="363"/>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4" t="s">
        <v>36</v>
      </c>
      <c r="B133" s="355"/>
      <c r="C133" s="356"/>
      <c r="D133" s="289">
        <f>SUM(B122:C132)</f>
        <v>0</v>
      </c>
    </row>
    <row r="134" spans="1:7" x14ac:dyDescent="0.3">
      <c r="A134" s="354" t="s">
        <v>295</v>
      </c>
      <c r="B134" s="355"/>
      <c r="C134" s="356"/>
      <c r="D134" s="291">
        <f>D133/(COUNT(B122:C132)*2)</f>
        <v>0</v>
      </c>
    </row>
    <row r="135" spans="1:7" s="19" customFormat="1" x14ac:dyDescent="0.3">
      <c r="A135" s="23"/>
      <c r="B135" s="24"/>
      <c r="C135" s="24"/>
      <c r="D135" s="28"/>
      <c r="G135" s="105"/>
    </row>
    <row r="136" spans="1:7" ht="19.5" x14ac:dyDescent="0.4">
      <c r="A136" s="362" t="s">
        <v>71</v>
      </c>
      <c r="B136" s="363"/>
      <c r="C136" s="363"/>
      <c r="D136" s="363"/>
      <c r="E136" s="363"/>
      <c r="F136" s="363"/>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4" t="s">
        <v>36</v>
      </c>
      <c r="B149" s="355"/>
      <c r="C149" s="356"/>
      <c r="D149" s="289">
        <f>SUM(B137:C148)</f>
        <v>0</v>
      </c>
    </row>
    <row r="150" spans="1:7" x14ac:dyDescent="0.3">
      <c r="A150" s="354" t="s">
        <v>295</v>
      </c>
      <c r="B150" s="355"/>
      <c r="C150" s="356"/>
      <c r="D150" s="288">
        <f>D149/(COUNT(B137:C148)*2)</f>
        <v>0</v>
      </c>
    </row>
    <row r="151" spans="1:7" s="19" customFormat="1" x14ac:dyDescent="0.3">
      <c r="A151" s="23"/>
      <c r="B151" s="24"/>
      <c r="C151" s="24"/>
      <c r="D151" s="25"/>
      <c r="G151" s="105"/>
    </row>
    <row r="152" spans="1:7" ht="19.5" x14ac:dyDescent="0.4">
      <c r="A152" s="362" t="s">
        <v>217</v>
      </c>
      <c r="B152" s="363"/>
      <c r="C152" s="363"/>
      <c r="D152" s="363"/>
      <c r="E152" s="363"/>
      <c r="F152" s="363"/>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4" t="s">
        <v>36</v>
      </c>
      <c r="B161" s="360"/>
      <c r="C161" s="361"/>
      <c r="D161" s="290">
        <f>SUM(B153:C160)</f>
        <v>0</v>
      </c>
    </row>
    <row r="162" spans="1:7" x14ac:dyDescent="0.3">
      <c r="A162" s="354" t="s">
        <v>295</v>
      </c>
      <c r="B162" s="355"/>
      <c r="C162" s="356"/>
      <c r="D162" s="288">
        <f>D161/(COUNT(B153:C160)*2)</f>
        <v>0</v>
      </c>
    </row>
    <row r="163" spans="1:7" s="19" customFormat="1" x14ac:dyDescent="0.3">
      <c r="A163" s="23"/>
      <c r="B163" s="24"/>
      <c r="C163" s="26"/>
      <c r="D163" s="27"/>
      <c r="G163" s="105"/>
    </row>
    <row r="164" spans="1:7" ht="19.5" x14ac:dyDescent="0.4">
      <c r="A164" s="362" t="s">
        <v>77</v>
      </c>
      <c r="B164" s="363"/>
      <c r="C164" s="363"/>
      <c r="D164" s="363"/>
      <c r="E164" s="363"/>
      <c r="F164" s="363"/>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4" t="s">
        <v>36</v>
      </c>
      <c r="B169" s="355"/>
      <c r="C169" s="356"/>
      <c r="D169" s="289">
        <f>SUM(B165:C168)</f>
        <v>0</v>
      </c>
    </row>
    <row r="170" spans="1:7" x14ac:dyDescent="0.3">
      <c r="A170" s="354" t="s">
        <v>295</v>
      </c>
      <c r="B170" s="355"/>
      <c r="C170" s="356"/>
      <c r="D170" s="288">
        <f>D169/(COUNT(B165:C168)*2)</f>
        <v>0</v>
      </c>
    </row>
    <row r="171" spans="1:7" s="19" customFormat="1" x14ac:dyDescent="0.3">
      <c r="A171" s="23"/>
      <c r="B171" s="24"/>
      <c r="C171" s="24"/>
      <c r="D171" s="25"/>
      <c r="G171" s="105"/>
    </row>
    <row r="172" spans="1:7" ht="19.5" x14ac:dyDescent="0.4">
      <c r="A172" s="366" t="s">
        <v>17</v>
      </c>
      <c r="B172" s="367"/>
      <c r="C172" s="367"/>
      <c r="D172" s="367"/>
      <c r="E172" s="367"/>
      <c r="F172" s="367"/>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4" t="s">
        <v>36</v>
      </c>
      <c r="B177" s="355"/>
      <c r="C177" s="356"/>
      <c r="D177" s="289">
        <f>SUM(B173:C176)</f>
        <v>0</v>
      </c>
    </row>
    <row r="178" spans="1:7" x14ac:dyDescent="0.3">
      <c r="A178" s="354" t="s">
        <v>295</v>
      </c>
      <c r="B178" s="355"/>
      <c r="C178" s="356"/>
      <c r="D178" s="288">
        <f>D177/(COUNT(B173:C176)*2)</f>
        <v>0</v>
      </c>
    </row>
    <row r="179" spans="1:7" s="19" customFormat="1" x14ac:dyDescent="0.3">
      <c r="A179" s="23"/>
      <c r="B179" s="24"/>
      <c r="C179" s="24"/>
      <c r="D179" s="25"/>
      <c r="G179" s="105"/>
    </row>
    <row r="180" spans="1:7" ht="19.5" x14ac:dyDescent="0.4">
      <c r="A180" s="362" t="s">
        <v>78</v>
      </c>
      <c r="B180" s="363"/>
      <c r="C180" s="363"/>
      <c r="D180" s="363"/>
      <c r="E180" s="363"/>
      <c r="F180" s="363"/>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4" t="s">
        <v>36</v>
      </c>
      <c r="B186" s="355"/>
      <c r="C186" s="356"/>
      <c r="D186" s="289">
        <f>SUM(B181:C185)</f>
        <v>0</v>
      </c>
    </row>
    <row r="187" spans="1:7" x14ac:dyDescent="0.3">
      <c r="A187" s="354" t="s">
        <v>295</v>
      </c>
      <c r="B187" s="355"/>
      <c r="C187" s="356"/>
      <c r="D187" s="288">
        <f>D186/(COUNT(B181:C185)*2)</f>
        <v>0</v>
      </c>
    </row>
    <row r="188" spans="1:7" s="19" customFormat="1" x14ac:dyDescent="0.3">
      <c r="A188" s="23"/>
      <c r="B188" s="24"/>
      <c r="C188" s="24"/>
      <c r="D188" s="25"/>
      <c r="G188" s="105"/>
    </row>
    <row r="189" spans="1:7" ht="19.5" x14ac:dyDescent="0.4">
      <c r="A189" s="362" t="s">
        <v>216</v>
      </c>
      <c r="B189" s="363"/>
      <c r="C189" s="363"/>
      <c r="D189" s="363"/>
      <c r="E189" s="363"/>
      <c r="F189" s="363"/>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4" t="s">
        <v>36</v>
      </c>
      <c r="B194" s="355"/>
      <c r="C194" s="356"/>
      <c r="D194" s="259">
        <f>SUM(B190:C193)</f>
        <v>0</v>
      </c>
    </row>
    <row r="195" spans="1:6" x14ac:dyDescent="0.3">
      <c r="A195" s="354" t="s">
        <v>295</v>
      </c>
      <c r="B195" s="355"/>
      <c r="C195" s="356"/>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2018-10-27T13:42:33Z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