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Express/CE Hammem Lif/2019/12/"/>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9" i="39"/>
  <c r="B8" i="39"/>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F525" i="42"/>
  <c r="E525" i="42"/>
  <c r="D525" i="42" s="1"/>
  <c r="B525" i="42" s="1"/>
  <c r="F471" i="42"/>
  <c r="E471" i="42"/>
  <c r="F424" i="42"/>
  <c r="E424" i="42"/>
  <c r="D424" i="42" s="1"/>
  <c r="B424" i="42" s="1"/>
  <c r="F366" i="42"/>
  <c r="E366" i="42"/>
  <c r="F299" i="42"/>
  <c r="E299" i="42"/>
  <c r="D299" i="42" s="1"/>
  <c r="B299" i="42" s="1"/>
  <c r="F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C632" i="42"/>
  <c r="D639" i="42" s="1"/>
  <c r="D640" i="42" s="1"/>
  <c r="C626" i="42"/>
  <c r="C625" i="42"/>
  <c r="C622" i="42"/>
  <c r="A613" i="42"/>
  <c r="C600" i="42"/>
  <c r="C596" i="42"/>
  <c r="C593" i="42"/>
  <c r="C586" i="42"/>
  <c r="C585" i="42"/>
  <c r="C583" i="42"/>
  <c r="C582" i="42"/>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F565" i="40"/>
  <c r="E565" i="40"/>
  <c r="F525" i="40"/>
  <c r="E525" i="40"/>
  <c r="F471" i="40"/>
  <c r="E471" i="40"/>
  <c r="F424" i="40"/>
  <c r="E424" i="40"/>
  <c r="F366" i="40"/>
  <c r="D366" i="40" s="1"/>
  <c r="B366" i="40" s="1"/>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65" i="36"/>
  <c r="B565" i="36" s="1"/>
  <c r="D525" i="36"/>
  <c r="B525" i="36" s="1"/>
  <c r="D471" i="36"/>
  <c r="B471" i="36" s="1"/>
  <c r="D424" i="36"/>
  <c r="B424" i="36" s="1"/>
  <c r="D366" i="36"/>
  <c r="B366" i="36" s="1"/>
  <c r="D299" i="36"/>
  <c r="B299" i="36" s="1"/>
  <c r="D244" i="36"/>
  <c r="B244" i="36" s="1"/>
  <c r="D185" i="36"/>
  <c r="B185" i="36" s="1"/>
  <c r="D129" i="36"/>
  <c r="B129" i="36" s="1"/>
  <c r="D161" i="39" l="1"/>
  <c r="D162" i="39" s="1"/>
  <c r="D728" i="36"/>
  <c r="B43" i="29" s="1"/>
  <c r="D118" i="39"/>
  <c r="D119" i="39" s="1"/>
  <c r="D197" i="39"/>
  <c r="D227" i="40"/>
  <c r="D228" i="40" s="1"/>
  <c r="D390" i="40"/>
  <c r="D391" i="40" s="1"/>
  <c r="D299" i="40"/>
  <c r="B299" i="40" s="1"/>
  <c r="D424" i="40"/>
  <c r="B424" i="40" s="1"/>
  <c r="D605" i="40"/>
  <c r="B605" i="40" s="1"/>
  <c r="D609" i="40" s="1"/>
  <c r="D610" i="40" s="1"/>
  <c r="B144" i="29" s="1"/>
  <c r="D118" i="41"/>
  <c r="D119" i="41" s="1"/>
  <c r="D203" i="42"/>
  <c r="D204" i="42" s="1"/>
  <c r="E244" i="42"/>
  <c r="D566" i="42"/>
  <c r="D149" i="39"/>
  <c r="D150" i="39" s="1"/>
  <c r="D471" i="40"/>
  <c r="B471" i="40" s="1"/>
  <c r="D472" i="40" s="1"/>
  <c r="D161" i="41"/>
  <c r="D162" i="41" s="1"/>
  <c r="D390" i="42"/>
  <c r="D391" i="42" s="1"/>
  <c r="D588" i="42"/>
  <c r="D589" i="42" s="1"/>
  <c r="D627" i="42"/>
  <c r="D650" i="42"/>
  <c r="D651" i="42" s="1"/>
  <c r="D149" i="41"/>
  <c r="D150" i="41" s="1"/>
  <c r="D133" i="43"/>
  <c r="D134" i="43" s="1"/>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246" i="40"/>
  <c r="D248" i="40"/>
  <c r="D249" i="40" s="1"/>
  <c r="B81" i="29" s="1"/>
  <c r="D588" i="40"/>
  <c r="D589" i="40" s="1"/>
  <c r="D266" i="40"/>
  <c r="B721" i="40"/>
  <c r="D722" i="40" s="1"/>
  <c r="D84" i="39"/>
  <c r="D85" i="39" s="1"/>
  <c r="D133" i="39"/>
  <c r="D134" i="39" s="1"/>
  <c r="D195" i="39"/>
  <c r="D245" i="38"/>
  <c r="D246" i="38" s="1"/>
  <c r="D227" i="38"/>
  <c r="D228" i="38" s="1"/>
  <c r="D344" i="38"/>
  <c r="D345" i="38" s="1"/>
  <c r="D627" i="38"/>
  <c r="D721" i="38"/>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428" i="38" s="1"/>
  <c r="D429" i="38" s="1"/>
  <c r="B107" i="29" s="1"/>
  <c r="D366" i="38"/>
  <c r="B366" i="38" s="1"/>
  <c r="D367" i="38" s="1"/>
  <c r="D299" i="38"/>
  <c r="B299" i="38" s="1"/>
  <c r="D300" i="38" s="1"/>
  <c r="D185" i="38"/>
  <c r="D129" i="38"/>
  <c r="D43" i="38"/>
  <c r="B43" i="38" s="1"/>
  <c r="D44" i="38" s="1"/>
  <c r="D47" i="38" s="1"/>
  <c r="D48" i="38" s="1"/>
  <c r="B53" i="29" s="1"/>
  <c r="D266" i="38"/>
  <c r="D248" i="38"/>
  <c r="D249" i="38" s="1"/>
  <c r="B80" i="29" s="1"/>
  <c r="D588" i="38"/>
  <c r="D589" i="38" s="1"/>
  <c r="D606" i="40" l="1"/>
  <c r="D607" i="40" s="1"/>
  <c r="D301" i="38"/>
  <c r="D303" i="38"/>
  <c r="D304" i="38" s="1"/>
  <c r="B89" i="29" s="1"/>
  <c r="B11" i="43"/>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B70" i="29" s="1"/>
  <c r="D26" i="36"/>
  <c r="D27" i="36" s="1"/>
  <c r="A137" i="36" l="1"/>
  <c r="C95" i="36"/>
  <c r="C94" i="36"/>
  <c r="C93" i="36"/>
  <c r="C90" i="36"/>
  <c r="C102" i="36"/>
  <c r="C114" i="36"/>
  <c r="C106" i="36"/>
  <c r="C516" i="36" l="1"/>
  <c r="D526" i="36" s="1"/>
  <c r="D527" i="36" s="1"/>
  <c r="B124" i="29" s="1"/>
  <c r="C34" i="36"/>
  <c r="D722" i="36" l="1"/>
  <c r="C712" i="36"/>
  <c r="D715" i="36" s="1"/>
  <c r="D716" i="36" s="1"/>
  <c r="D723" i="36" l="1"/>
  <c r="D725" i="36"/>
  <c r="C550" i="36"/>
  <c r="D566" i="36" s="1"/>
  <c r="C540" i="36"/>
  <c r="D542" i="36" s="1"/>
  <c r="D543" i="36" s="1"/>
  <c r="A574" i="36"/>
  <c r="C583" i="36"/>
  <c r="C585" i="36"/>
  <c r="C593" i="36"/>
  <c r="D606" i="36" s="1"/>
  <c r="D607" i="36" s="1"/>
  <c r="C596" i="36"/>
  <c r="D726" i="36" l="1"/>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<sst xmlns="http://schemas.openxmlformats.org/spreadsheetml/2006/main" count="5819" uniqueCount="538">
  <si>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</si>
  <si>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</si>
  <si>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</si>
  <si>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</si>
  <si>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</si>
  <si>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</si>
  <si>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</si>
  <si>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</si>
  <si>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</si>
  <si>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</si>
  <si>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</si>
  <si>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</si>
  <si>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</si>
  <si>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</si>
  <si>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</si>
  <si>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</si>
  <si>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</si>
  <si>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</si>
  <si>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</si>
  <si>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</si>
  <si>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</si>
  <si>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</si>
  <si>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</si>
  <si>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</si>
  <si>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</si>
  <si>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</si>
  <si>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</si>
  <si>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</si>
  <si>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</si>
  <si>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</si>
  <si>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</si>
  <si>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</si>
  <si>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</si>
  <si>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</si>
  <si>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</si>
  <si>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</si>
  <si>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</si>
  <si>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</si>
  <si>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</si>
  <si>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</si>
  <si>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</si>
  <si>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</si>
  <si>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</si>
  <si>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</si>
  <si>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</si>
  <si>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</si>
  <si>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</si>
  <si>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</si>
  <si>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</si>
  <si>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</si>
  <si>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</si>
  <si>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</si>
  <si>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</si>
  <si>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</si>
  <si>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</si>
  <si>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</si>
  <si>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</si>
  <si>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</si>
  <si>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</si>
  <si>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</si>
  <si>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</si>
  <si>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</si>
  <si>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</si>
  <si>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</si>
  <si>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</si>
  <si>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</si>
  <si>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</si>
  <si>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</si>
  <si>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</si>
  <si>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</si>
  <si>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</si>
  <si>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</si>
  <si>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</si>
  <si>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</si>
  <si>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</si>
  <si>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</si>
  <si>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</si>
  <si>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</si>
  <si>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</si>
  <si>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</si>
  <si>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</si>
  <si>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</si>
  <si>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</si>
  <si>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</si>
  <si>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</si>
  <si>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</si>
  <si>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</si>
  <si>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</si>
  <si>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</si>
  <si>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</si>
  <si>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</si>
  <si>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</si>
  <si>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</si>
  <si>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</si>
  <si>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</si>
  <si>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</si>
  <si>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</si>
  <si>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</si>
  <si>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</si>
  <si>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</si>
  <si>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</si>
  <si>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</si>
  <si>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</si>
  <si>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</si>
  <si>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</si>
  <si>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</si>
  <si>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</si>
  <si>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</si>
  <si>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</si>
  <si>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</si>
  <si>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</si>
  <si>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</si>
  <si>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</si>
  <si>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</si>
  <si>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</si>
  <si>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</si>
  <si>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</si>
  <si>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</si>
  <si>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</si>
  <si>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</si>
  <si>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</si>
  <si>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</si>
  <si>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</si>
  <si>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</si>
  <si>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</si>
  <si>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</si>
  <si>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</si>
  <si>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</si>
  <si>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</si>
  <si>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</si>
  <si>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</si>
  <si>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</si>
  <si>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</si>
  <si>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</si>
  <si>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</si>
  <si>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</si>
  <si>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</si>
  <si>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</si>
  <si>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</si>
  <si>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</si>
  <si>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</si>
  <si>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</si>
  <si>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</si>
  <si>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</si>
  <si>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</si>
  <si>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</si>
  <si>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</si>
  <si>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</si>
  <si>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</si>
  <si>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</si>
  <si>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</si>
  <si>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</si>
  <si>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</si>
  <si>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</si>
  <si>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</si>
  <si>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</si>
  <si>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</si>
  <si>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</si>
  <si>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</si>
  <si>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</si>
  <si>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</si>
  <si>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</si>
  <si>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</si>
  <si>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</si>
  <si>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</si>
  <si>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</si>
  <si>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</si>
  <si>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</si>
  <si>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</si>
  <si>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</si>
  <si>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</si>
  <si>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</si>
  <si>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</si>
  <si>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</si>
  <si>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</si>
  <si>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</si>
  <si>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</si>
  <si>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</si>
  <si>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</si>
  <si>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</si>
  <si>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</si>
  <si>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</si>
  <si>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</si>
  <si>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</si>
  <si>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</si>
  <si>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</si>
  <si>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</si>
  <si>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</si>
  <si>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</si>
  <si>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</si>
  <si>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</si>
  <si>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</si>
  <si>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</si>
  <si>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</si>
  <si>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</si>
  <si>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</si>
  <si>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</si>
  <si>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</si>
  <si>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</si>
  <si>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</si>
  <si>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</si>
  <si>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</si>
  <si>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</si>
  <si>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</si>
  <si>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</si>
  <si>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</si>
  <si>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</si>
  <si>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</si>
  <si>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</si>
  <si>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</si>
  <si>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</si>
  <si>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</si>
  <si>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</si>
  <si>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</si>
  <si>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</si>
  <si>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</si>
  <si>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</si>
  <si>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</si>
  <si>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</si>
  <si>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</si>
  <si>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</si>
  <si>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</si>
  <si>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</si>
  <si>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</si>
  <si>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</si>
  <si>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</si>
  <si>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</si>
  <si>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</si>
  <si>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</si>
  <si>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</si>
  <si>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</si>
  <si>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</si>
  <si>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</si>
  <si>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</si>
  <si>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</si>
  <si>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</si>
  <si>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</si>
  <si>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</si>
  <si>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</si>
  <si>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</si>
  <si>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</si>
  <si>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</si>
  <si>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</si>
  <si>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</si>
  <si>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</si>
  <si>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</si>
  <si>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</si>
  <si>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</si>
  <si>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</si>
  <si>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</si>
  <si>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</si>
  <si>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</si>
  <si>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</si>
  <si>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</si>
  <si>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</si>
  <si>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</si>
  <si>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</si>
  <si>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</si>
  <si>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</si>
  <si>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</si>
  <si>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</si>
  <si>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</si>
  <si>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</si>
  <si>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</si>
  <si>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</si>
  <si>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</si>
  <si>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</si>
  <si>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</si>
  <si>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</si>
  <si>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</si>
  <si>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</si>
  <si>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</si>
  <si>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</si>
  <si>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</si>
  <si>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</si>
  <si>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</si>
  <si>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</si>
  <si>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</si>
  <si>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</si>
  <si>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</si>
  <si>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</si>
  <si>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</si>
  <si>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</si>
  <si>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</si>
  <si>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</si>
  <si>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</si>
  <si>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</si>
  <si>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</si>
  <si>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</si>
  <si>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</si>
  <si>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</si>
  <si>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</si>
  <si>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</si>
  <si>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</si>
  <si>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</si>
  <si>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</si>
  <si>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</si>
  <si>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</si>
  <si>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</si>
  <si>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</si>
  <si>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</si>
  <si>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</si>
  <si>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</si>
  <si>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</si>
  <si>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</si>
  <si>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</si>
  <si>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</si>
  <si>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</si>
  <si>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</si>
  <si>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</si>
  <si>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</si>
  <si>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</si>
  <si>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</si>
  <si>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</si>
  <si>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</si>
  <si>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</si>
  <si>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</si>
  <si>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</si>
  <si>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</si>
  <si>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</si>
  <si>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</si>
  <si>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</si>
  <si>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</si>
  <si>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</si>
  <si>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</si>
  <si>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</si>
  <si>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</si>
  <si>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</si>
  <si>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</si>
  <si>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</si>
  <si>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</si>
  <si>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</si>
  <si>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</si>
  <si>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</si>
  <si>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</si>
  <si>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</si>
  <si>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</si>
  <si>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</si>
  <si>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</si>
  <si>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</si>
  <si>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</si>
  <si>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</si>
  <si>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</si>
  <si>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</si>
  <si>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</si>
  <si>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</si>
  <si>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</si>
  <si>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</si>
  <si>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</si>
  <si>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</si>
  <si>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</si>
  <si>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</si>
  <si>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</si>
  <si>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</si>
  <si>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</si>
  <si>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</si>
  <si>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</si>
  <si>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</si>
  <si>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</si>
  <si>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</si>
  <si>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</si>
  <si>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</si>
  <si>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</si>
  <si>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</si>
  <si>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</si>
  <si>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</si>
  <si>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</si>
  <si>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</si>
  <si>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</si>
  <si>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</si>
  <si>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</si>
  <si>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</si>
  <si>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</si>
  <si>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</si>
  <si>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</si>
  <si>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</si>
  <si>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</si>
  <si>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</si>
  <si>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</si>
  <si>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</si>
  <si>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</si>
  <si>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</si>
  <si>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</si>
  <si>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</si>
  <si>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</si>
  <si>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</si>
  <si>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</si>
  <si>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</si>
  <si>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</si>
  <si>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</si>
  <si>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</si>
  <si>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</si>
  <si>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</si>
  <si>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</si>
  <si>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</si>
  <si>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</si>
  <si>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</si>
  <si>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</si>
  <si>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</si>
  <si>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</si>
  <si>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</si>
  <si>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</si>
  <si>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</si>
  <si>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</si>
  <si>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</si>
  <si>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</si>
  <si>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</si>
  <si>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</si>
  <si>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</si>
  <si>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</si>
  <si>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</si>
  <si>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</si>
  <si>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</si>
  <si>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</si>
  <si>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</si>
  <si>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</si>
  <si>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</si>
  <si>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</si>
  <si>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</si>
  <si>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</si>
  <si>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</si>
  <si>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</si>
  <si>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</si>
  <si>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</si>
  <si>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</si>
  <si>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</si>
  <si>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</si>
  <si>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</si>
  <si>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</si>
  <si>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</si>
  <si>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</si>
  <si>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</si>
  <si>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</si>
  <si>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</si>
  <si>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</si>
  <si>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</si>
  <si>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</si>
  <si>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</si>
  <si>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</si>
  <si>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</si>
  <si>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</si>
  <si>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</si>
  <si>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</si>
  <si>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</si>
  <si>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</si>
  <si>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</si>
  <si>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</si>
  <si>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</si>
  <si>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</si>
  <si>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</si>
  <si>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</si>
  <si>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</si>
  <si>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</si>
  <si>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</si>
  <si>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</si>
  <si>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</si>
  <si>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</si>
  <si>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</si>
  <si>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</si>
  <si>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</si>
  <si>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</si>
  <si>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</si>
  <si>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</si>
  <si>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</si>
  <si>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</si>
  <si>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</si>
  <si>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</si>
  <si>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</si>
  <si>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</si>
  <si>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</si>
  <si>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</si>
  <si>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</si>
  <si>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</si>
  <si>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</si>
  <si>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</si>
  <si>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 xml:space="preserve">POINT TRANSVERSE DIRECTEUR MAGASIN </t>
  </si>
  <si>
    <t>Hammam Lif</t>
  </si>
  <si>
    <t>M Dhia Mechlaoui</t>
  </si>
  <si>
    <t>Le directeur magasin (M Mohamed Najd Khiari)</t>
  </si>
  <si>
    <t>Entretenir ces casiers.</t>
  </si>
  <si>
    <t>Présence de signe de décongélation et recongélation pour certains sachets de (filet de poissons blanc et saumon en tranche), la vente des produits décongelés et recongelés est strictement interdite par la réglementation tunisienne.</t>
  </si>
  <si>
    <t>Renforcer le contrôle à la réception et à l'exposition des produits surgelés.</t>
  </si>
  <si>
    <t>Le tri des produits qui ont dépassé la date de retrait est à renforcer.</t>
  </si>
  <si>
    <t>Manque de propreté du linéaire des farines, les boîtes de conserve à côté étaient souillés par la farine déversée.</t>
  </si>
  <si>
    <t>Renforcer le nettoyage de ce rayon.</t>
  </si>
  <si>
    <t>Réaliser et enregistrer cette vérification.</t>
  </si>
  <si>
    <t>Le relevé mensuel des températures n'était pas effectué pour le moi d'avril.</t>
  </si>
  <si>
    <t>Realiser et enregistrer le relevé mensuel.</t>
  </si>
  <si>
    <t>Absence d'un local poubelle.</t>
  </si>
  <si>
    <t>Aménager un local poubelle.</t>
  </si>
  <si>
    <t>Non-conformité du meuble négatif surgelé:
T° affichée: -15°C
T° mesurée: -14°C</t>
  </si>
  <si>
    <t>46%, correct.</t>
  </si>
  <si>
    <t>Procéder à la réparation.</t>
  </si>
  <si>
    <t xml:space="preserve">Manque de la vitre protectrice pour une porte du meuble positif.
Le couvercle du meuble négatif était endommagé. </t>
  </si>
  <si>
    <t>La vérification mensuelle du thermomètre de la réception n'était pas effectuée.</t>
  </si>
  <si>
    <t>Dépassement de la date de retrait (10/05/19) pour 3 barquettes de  cuisse de poulet, El Mazraa.</t>
  </si>
  <si>
    <t>Certains casiers étaient rouillés de l'intérieur.</t>
  </si>
  <si>
    <t>L’étagère était usée et rouillée</t>
  </si>
  <si>
    <t>Entretenir les étagères usées et rouillées.</t>
  </si>
  <si>
    <t>Avertir le service technique sur cet écart et réparer le meuble.</t>
  </si>
  <si>
    <t>M Souheil DRAOUI</t>
  </si>
  <si>
    <t>Directeur magasin</t>
  </si>
  <si>
    <t>Absence de l'enregistrement des contrôles à la réception du 03/12/19 au 18/12/19.</t>
  </si>
  <si>
    <t>Assurer l'enregistrement quotidien des contrôles à la réception.</t>
  </si>
  <si>
    <t>Absence de l'ancien rapport et de son plan d'action.</t>
  </si>
  <si>
    <t>Afficher l'ancien rapport avec son plan d'action.</t>
  </si>
  <si>
    <t>Armoire froide.</t>
  </si>
  <si>
    <t>Renforcer le nettoyage.</t>
  </si>
  <si>
    <t>Renforcer le contrôle des DLC des produits.</t>
  </si>
  <si>
    <t>Armoire froide</t>
  </si>
  <si>
    <t>Vérifier les DLC des produits exposés.</t>
  </si>
  <si>
    <t>Respecter les dates limites de retrait.</t>
  </si>
  <si>
    <t>Maintenir les produits à une température de -18°C.</t>
  </si>
  <si>
    <t>Les casiers étaient rouillés de l'intérieur.</t>
  </si>
  <si>
    <t>Traiter la rouille.</t>
  </si>
  <si>
    <t>Le sol du quai de réception était crevassé.</t>
  </si>
  <si>
    <t>Assurer la réparation.</t>
  </si>
  <si>
    <t>Certaines étagères des meubles d'exposition étaient rouillées et la peinture écaillée.</t>
  </si>
  <si>
    <t>Traiter la rouille et repeindre ces éléments.</t>
  </si>
  <si>
    <t>Remplacer les lampes non fonctionnelles.</t>
  </si>
  <si>
    <t>Le taux d'hygromètrie était de 45% &lt; 65%, correct.</t>
  </si>
  <si>
    <t>Fixer le cache à sa place et réparer le problème du ventilateur.</t>
  </si>
  <si>
    <t>Meubles froid d'exposition des produits surgelés et glaces: 
T° affichée: -16°C
T° mesurée: varie entre -10°C et -12°C.</t>
  </si>
  <si>
    <t>La température des produits surgelés et glaces était élevée et varie entre -10°C et -12°C.</t>
  </si>
  <si>
    <t>Réparer le meuble.</t>
  </si>
  <si>
    <t>Absence de local poubelle.</t>
  </si>
  <si>
    <t>Aménager un espace cloisonné pour un local poubelle.</t>
  </si>
  <si>
    <t>Traiter le plan d'action et assurer les réparation.</t>
  </si>
  <si>
    <t>Présence de givre dans le meuble froid d'exposition des glaces.</t>
  </si>
  <si>
    <t>Procéder au dégivrage.</t>
  </si>
  <si>
    <t>Certaines lampes d'éclairage dans la réserve n'étaient pas fonctionnelles.</t>
  </si>
  <si>
    <t>Absence du plan d'action.</t>
  </si>
  <si>
    <t>Présence de tout un lot de yaourts à boire "Vitalait" périmé depuis le 17/12/19.</t>
  </si>
  <si>
    <t>Les étagères d'exposition des pâtes, semoules, farines, thés et cafés n'étaient pas propres le jour de l'audit.</t>
  </si>
  <si>
    <t>Présence d'un sachet de maïs "TANIT Le Jardin" périmé depuis le 29/08/19.</t>
  </si>
  <si>
    <t>Présence de 8 paquets de calamars panés à retirer  (DLC 19/12/19) . Nous rappelons que la date de retrait est de DLC-1semaine.</t>
  </si>
  <si>
    <t>Rupture de la chaine du froid au niveau d'un meuble froid d'exposition des produits surgelés et glaces. Les produits on subit la décongélation. La température mesurée variait entre -10° et -12°C</t>
  </si>
  <si>
    <t>Présence d'un cache moteur démonté au niveau des meubles froid d'exposition des yaourts.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</si>
</sst>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wrapText="1"/>
      <protection hidden="1"/>
    </xf>
    <xf numFmtId="165" fontId="35" fillId="0" borderId="1" xfId="0" applyNumberFormat="1" applyFont="1" applyBorder="1" applyAlignment="1" applyProtection="1">
      <alignment horizontal="left"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vertical="top" wrapText="1"/>
      <protection hidden="1"/>
    </xf>
    <xf numFmtId="0" fontId="6" fillId="0" borderId="1" xfId="0" applyFont="1" applyBorder="1" applyAlignment="1" applyProtection="1">
      <alignment horizontal="left" vertical="top" wrapText="1"/>
      <protection locked="0"/>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xf numFmtId="0" fontId="31" fillId="0" borderId="1" xfId="0"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0.94117647058823528</c:v>
                </c:pt>
                <c:pt idx="1">
                  <c:v>0.69444444444444442</c:v>
                </c:pt>
                <c:pt idx="2">
                  <c:v>1</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96950048"/>
        <c:axId val="796946240"/>
      </c:barChart>
      <c:catAx>
        <c:axId val="79695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6946240"/>
        <c:crosses val="autoZero"/>
        <c:auto val="1"/>
        <c:lblAlgn val="ctr"/>
        <c:lblOffset val="100"/>
        <c:noMultiLvlLbl val="0"/>
      </c:catAx>
      <c:valAx>
        <c:axId val="796946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695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10801968"/>
        <c:axId val="1418420688"/>
      </c:barChart>
      <c:catAx>
        <c:axId val="141080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20688"/>
        <c:crosses val="autoZero"/>
        <c:auto val="1"/>
        <c:lblAlgn val="ctr"/>
        <c:lblOffset val="100"/>
        <c:noMultiLvlLbl val="0"/>
      </c:catAx>
      <c:valAx>
        <c:axId val="141842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080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0.93181818181818177</c:v>
                </c:pt>
                <c:pt idx="1">
                  <c:v>0.59523809523809523</c:v>
                </c:pt>
                <c:pt idx="2">
                  <c:v>0.5</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18434288"/>
        <c:axId val="1418417424"/>
      </c:barChart>
      <c:catAx>
        <c:axId val="1418434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17424"/>
        <c:crosses val="autoZero"/>
        <c:auto val="1"/>
        <c:lblAlgn val="ctr"/>
        <c:lblOffset val="100"/>
        <c:noMultiLvlLbl val="0"/>
      </c:catAx>
      <c:valAx>
        <c:axId val="141841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8434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0.76315789473684215</c:v>
                </c:pt>
                <c:pt idx="1">
                  <c:v>0.55128205128205132</c:v>
                </c:pt>
                <c:pt idx="2">
                  <c:v>0.5</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18437552"/>
        <c:axId val="1418442992"/>
      </c:barChart>
      <c:catAx>
        <c:axId val="141843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42992"/>
        <c:crosses val="autoZero"/>
        <c:auto val="1"/>
        <c:lblAlgn val="ctr"/>
        <c:lblOffset val="100"/>
        <c:noMultiLvlLbl val="0"/>
      </c:catAx>
      <c:valAx>
        <c:axId val="141844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843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0.96153846153846156</c:v>
                </c:pt>
                <c:pt idx="2">
                  <c:v>1</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18435376"/>
        <c:axId val="1418420144"/>
      </c:barChart>
      <c:catAx>
        <c:axId val="141843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20144"/>
        <c:crosses val="autoZero"/>
        <c:auto val="1"/>
        <c:lblAlgn val="ctr"/>
        <c:lblOffset val="100"/>
        <c:noMultiLvlLbl val="0"/>
      </c:catAx>
      <c:valAx>
        <c:axId val="1418420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843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18414704"/>
        <c:axId val="1418432112"/>
      </c:barChart>
      <c:catAx>
        <c:axId val="1418414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32112"/>
        <c:crosses val="autoZero"/>
        <c:auto val="1"/>
        <c:lblAlgn val="ctr"/>
        <c:lblOffset val="100"/>
        <c:noMultiLvlLbl val="0"/>
      </c:catAx>
      <c:valAx>
        <c:axId val="141843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841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0.83333333333333337</c:v>
                </c:pt>
                <c:pt idx="1">
                  <c:v>0.70652173913043481</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18426128"/>
        <c:axId val="1418421232"/>
      </c:barChart>
      <c:catAx>
        <c:axId val="141842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21232"/>
        <c:crosses val="autoZero"/>
        <c:auto val="1"/>
        <c:lblAlgn val="ctr"/>
        <c:lblOffset val="100"/>
        <c:noMultiLvlLbl val="0"/>
      </c:catAx>
      <c:valAx>
        <c:axId val="141842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842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0.875</c:v>
                </c:pt>
                <c:pt idx="1">
                  <c:v>0.69230769230769229</c:v>
                </c:pt>
                <c:pt idx="2">
                  <c:v>0.8</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18433744"/>
        <c:axId val="1418421776"/>
      </c:barChart>
      <c:catAx>
        <c:axId val="141843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21776"/>
        <c:crosses val="autoZero"/>
        <c:auto val="1"/>
        <c:lblAlgn val="ctr"/>
        <c:lblOffset val="100"/>
        <c:noMultiLvlLbl val="0"/>
      </c:catAx>
      <c:valAx>
        <c:axId val="141842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843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0.85416666666666674</c:v>
                </c:pt>
                <c:pt idx="1">
                  <c:v>0.69941471571906355</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418435920"/>
        <c:axId val="1418438640"/>
        <c:extLst xmlns:c16r2="http://schemas.microsoft.com/office/drawing/2015/06/chart"/>
      </c:barChart>
      <c:catAx>
        <c:axId val="14184359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38640"/>
        <c:crosses val="autoZero"/>
        <c:auto val="1"/>
        <c:lblAlgn val="ctr"/>
        <c:lblOffset val="100"/>
        <c:noMultiLvlLbl val="0"/>
      </c:catAx>
      <c:valAx>
        <c:axId val="14184386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1843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0.78169999999999995</c:v>
                </c:pt>
                <c:pt idx="1">
                  <c:v>0.6</c:v>
                </c:pt>
                <c:pt idx="2">
                  <c:v>0.75416666666666665</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18443536"/>
        <c:axId val="1418431024"/>
        <c:extLst xmlns:c16r2="http://schemas.microsoft.com/office/drawing/2015/06/chart"/>
      </c:barChart>
      <c:catAx>
        <c:axId val="141844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8431024"/>
        <c:crosses val="autoZero"/>
        <c:auto val="1"/>
        <c:lblAlgn val="ctr"/>
        <c:lblOffset val="100"/>
        <c:noMultiLvlLbl val="0"/>
      </c:catAx>
      <c:valAx>
        <c:axId val="141843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1844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410786112"/>
        <c:axId val="1410786656"/>
      </c:barChart>
      <c:catAx>
        <c:axId val="141078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0786656"/>
        <c:crosses val="autoZero"/>
        <c:auto val="1"/>
        <c:lblAlgn val="ctr"/>
        <c:lblOffset val="100"/>
        <c:noMultiLvlLbl val="0"/>
      </c:catAx>
      <c:valAx>
        <c:axId val="141078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078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15664448"/>
        <c:axId val="1415658464"/>
      </c:barChart>
      <c:catAx>
        <c:axId val="141566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658464"/>
        <c:crosses val="autoZero"/>
        <c:auto val="1"/>
        <c:lblAlgn val="ctr"/>
        <c:lblOffset val="100"/>
        <c:noMultiLvlLbl val="0"/>
      </c:catAx>
      <c:valAx>
        <c:axId val="141565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66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15665536"/>
        <c:axId val="1415670432"/>
      </c:barChart>
      <c:catAx>
        <c:axId val="141566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670432"/>
        <c:crosses val="autoZero"/>
        <c:auto val="1"/>
        <c:lblAlgn val="ctr"/>
        <c:lblOffset val="100"/>
        <c:noMultiLvlLbl val="0"/>
      </c:catAx>
      <c:valAx>
        <c:axId val="141567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66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15656288"/>
        <c:axId val="1415660640"/>
      </c:barChart>
      <c:catAx>
        <c:axId val="141565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660640"/>
        <c:crosses val="autoZero"/>
        <c:auto val="1"/>
        <c:lblAlgn val="ctr"/>
        <c:lblOffset val="100"/>
        <c:noMultiLvlLbl val="0"/>
      </c:catAx>
      <c:valAx>
        <c:axId val="141566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65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15666080"/>
        <c:axId val="1415666624"/>
      </c:barChart>
      <c:catAx>
        <c:axId val="141566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666624"/>
        <c:crosses val="autoZero"/>
        <c:auto val="1"/>
        <c:lblAlgn val="ctr"/>
        <c:lblOffset val="100"/>
        <c:noMultiLvlLbl val="0"/>
      </c:catAx>
      <c:valAx>
        <c:axId val="141566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66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15657376"/>
        <c:axId val="1415668256"/>
      </c:barChart>
      <c:catAx>
        <c:axId val="141565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668256"/>
        <c:crosses val="autoZero"/>
        <c:auto val="1"/>
        <c:lblAlgn val="ctr"/>
        <c:lblOffset val="100"/>
        <c:noMultiLvlLbl val="0"/>
      </c:catAx>
      <c:valAx>
        <c:axId val="141566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65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c:v>
                </c:pt>
                <c:pt idx="1">
                  <c:v>1</c:v>
                </c:pt>
                <c:pt idx="2">
                  <c:v>1</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15659552"/>
        <c:axId val="1415661184"/>
      </c:barChart>
      <c:catAx>
        <c:axId val="1415659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661184"/>
        <c:crosses val="autoZero"/>
        <c:auto val="1"/>
        <c:lblAlgn val="ctr"/>
        <c:lblOffset val="100"/>
        <c:noMultiLvlLbl val="0"/>
      </c:catAx>
      <c:valAx>
        <c:axId val="141566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659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15662816"/>
        <c:axId val="1415663360"/>
      </c:barChart>
      <c:catAx>
        <c:axId val="141566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5663360"/>
        <c:crosses val="autoZero"/>
        <c:auto val="1"/>
        <c:lblAlgn val="ctr"/>
        <c:lblOffset val="100"/>
        <c:noMultiLvlLbl val="0"/>
      </c:catAx>
      <c:valAx>
        <c:axId val="1415663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566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3" zoomScale="90" zoomScaleSheetLayoutView="90" workbookViewId="0">
      <selection activeCell="B25" sqref="B25:C25"/>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2" t="s">
        <v>474</v>
      </c>
      <c r="B18" s="342"/>
      <c r="C18" s="342"/>
      <c r="D18" s="343" t="s">
        <v>476</v>
      </c>
      <c r="E18" s="343"/>
      <c r="F18" s="343"/>
      <c r="G18" s="343"/>
      <c r="H18" s="343"/>
      <c r="I18" s="343"/>
      <c r="J18" s="343"/>
      <c r="K18" s="343"/>
    </row>
    <row r="20" spans="1:11" ht="16.5" x14ac:dyDescent="0.3">
      <c r="A20" s="36"/>
      <c r="B20" s="31"/>
      <c r="C20" s="31"/>
      <c r="D20" s="31"/>
      <c r="E20" s="31"/>
      <c r="F20" s="31"/>
      <c r="G20" s="31"/>
      <c r="H20" s="31"/>
      <c r="I20" s="31"/>
    </row>
    <row r="21" spans="1:11" x14ac:dyDescent="0.25">
      <c r="A21" s="344" t="s">
        <v>277</v>
      </c>
      <c r="B21" s="344"/>
      <c r="C21" s="344"/>
      <c r="D21" s="344"/>
      <c r="E21" s="344"/>
      <c r="F21" s="344"/>
      <c r="G21" s="344"/>
      <c r="H21" s="344"/>
      <c r="I21" s="344"/>
      <c r="J21" s="344"/>
      <c r="K21" s="344"/>
    </row>
    <row r="22" spans="1:11" x14ac:dyDescent="0.25">
      <c r="A22" s="37"/>
      <c r="B22" s="32"/>
      <c r="C22" s="32"/>
      <c r="D22" s="31"/>
      <c r="E22" s="31"/>
      <c r="F22" s="31"/>
      <c r="G22" s="31"/>
      <c r="H22" s="31"/>
      <c r="I22" s="31"/>
    </row>
    <row r="23" spans="1:11" ht="42" customHeight="1" x14ac:dyDescent="0.25">
      <c r="A23" s="276" t="s">
        <v>278</v>
      </c>
      <c r="B23" s="345" t="s">
        <v>279</v>
      </c>
      <c r="C23" s="345"/>
      <c r="D23" s="31"/>
      <c r="E23" s="31"/>
      <c r="F23" s="31"/>
      <c r="G23" s="31"/>
      <c r="H23" s="31"/>
      <c r="I23" s="31"/>
      <c r="J23" t="str">
        <f>D18</f>
        <v>Hammam Lif</v>
      </c>
    </row>
    <row r="24" spans="1:11" ht="33" customHeight="1" x14ac:dyDescent="0.25">
      <c r="A24" s="277" t="s">
        <v>280</v>
      </c>
      <c r="B24" s="346">
        <f>AVERAGE('A1 Exploitation'!D730,'A1 Technique'!D199)</f>
        <v>0.85416666666666674</v>
      </c>
      <c r="C24" s="346"/>
      <c r="D24" s="31"/>
      <c r="E24" s="31"/>
      <c r="F24" s="31"/>
      <c r="G24" s="31"/>
      <c r="H24" s="31"/>
      <c r="I24" s="31"/>
    </row>
    <row r="25" spans="1:11" ht="33" customHeight="1" x14ac:dyDescent="0.25">
      <c r="A25" s="276" t="s">
        <v>281</v>
      </c>
      <c r="B25" s="346">
        <f>AVERAGE('A2 Exploitation'!D730,'A2 Technique'!D199)</f>
        <v>0.69941471571906355</v>
      </c>
      <c r="C25" s="346"/>
      <c r="D25" s="31"/>
      <c r="E25" s="31"/>
      <c r="F25" s="31"/>
      <c r="G25" s="31"/>
      <c r="H25" s="31"/>
      <c r="I25" s="31"/>
    </row>
    <row r="26" spans="1:11" ht="33" customHeight="1" x14ac:dyDescent="0.25">
      <c r="A26" s="277" t="s">
        <v>282</v>
      </c>
      <c r="B26" s="346" t="e">
        <f>AVERAGE('A3 Exploitation'!D730,'A3 Technique'!D199)</f>
        <v>#DIV/0!</v>
      </c>
      <c r="C26" s="346"/>
      <c r="D26" s="31"/>
      <c r="E26" s="31"/>
      <c r="F26" s="31"/>
      <c r="G26" s="31"/>
      <c r="H26" s="31"/>
      <c r="I26" s="31"/>
    </row>
    <row r="27" spans="1:11" ht="33" customHeight="1" x14ac:dyDescent="0.25">
      <c r="A27" s="277" t="s">
        <v>283</v>
      </c>
      <c r="B27" s="346" t="e">
        <f>AVERAGE('A4 Exploitation'!D730,'A4 Technique'!D199)</f>
        <v>#DIV/0!</v>
      </c>
      <c r="C27" s="346"/>
      <c r="D27" s="31"/>
      <c r="E27" s="31"/>
      <c r="F27" s="31"/>
      <c r="G27" s="31"/>
      <c r="H27" s="31"/>
      <c r="I27" s="31"/>
    </row>
    <row r="28" spans="1:11" ht="33" customHeight="1" x14ac:dyDescent="0.25">
      <c r="A28" s="276" t="s">
        <v>284</v>
      </c>
      <c r="B28" s="346"/>
      <c r="C28" s="346"/>
      <c r="D28" s="31"/>
      <c r="E28" s="31"/>
      <c r="F28" s="31"/>
      <c r="G28" s="31"/>
      <c r="H28" s="31"/>
      <c r="I28" s="31"/>
    </row>
    <row r="29" spans="1:11" ht="33" customHeight="1" x14ac:dyDescent="0.25">
      <c r="A29" s="276" t="s">
        <v>285</v>
      </c>
      <c r="B29" s="346"/>
      <c r="C29" s="346"/>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5" t="s">
        <v>286</v>
      </c>
      <c r="C33" s="345"/>
      <c r="D33" s="31"/>
      <c r="E33" s="31"/>
      <c r="F33" s="31"/>
      <c r="G33" s="31"/>
      <c r="H33" s="31"/>
      <c r="I33" s="31"/>
      <c r="J33" t="str">
        <f>D18</f>
        <v>Hammam Lif</v>
      </c>
    </row>
    <row r="34" spans="1:10" ht="33" customHeight="1" x14ac:dyDescent="0.25">
      <c r="A34" s="277" t="s">
        <v>280</v>
      </c>
      <c r="B34" s="346">
        <f>'A1 Exploitation'!D730</f>
        <v>0.875</v>
      </c>
      <c r="C34" s="346"/>
      <c r="D34" s="31"/>
      <c r="E34" s="31"/>
      <c r="F34" s="31"/>
      <c r="G34" s="31"/>
      <c r="H34" s="31"/>
      <c r="I34" s="31"/>
    </row>
    <row r="35" spans="1:10" ht="33" customHeight="1" x14ac:dyDescent="0.25">
      <c r="A35" s="276" t="s">
        <v>281</v>
      </c>
      <c r="B35" s="346">
        <f>'A2 Exploitation'!D730</f>
        <v>0.69230769230769229</v>
      </c>
      <c r="C35" s="346"/>
      <c r="D35" s="31"/>
      <c r="E35" s="31"/>
      <c r="F35" s="31"/>
      <c r="G35" s="31"/>
      <c r="H35" s="31"/>
      <c r="I35" s="31"/>
    </row>
    <row r="36" spans="1:10" ht="33" customHeight="1" x14ac:dyDescent="0.25">
      <c r="A36" s="277" t="s">
        <v>282</v>
      </c>
      <c r="B36" s="346">
        <f>'A3 Exploitation'!D730</f>
        <v>0.8</v>
      </c>
      <c r="C36" s="346"/>
      <c r="D36" s="31"/>
      <c r="E36" s="31"/>
      <c r="F36" s="31"/>
      <c r="G36" s="31"/>
      <c r="H36" s="31"/>
      <c r="I36" s="31"/>
    </row>
    <row r="37" spans="1:10" ht="33" customHeight="1" x14ac:dyDescent="0.25">
      <c r="A37" s="277" t="s">
        <v>283</v>
      </c>
      <c r="B37" s="346" t="e">
        <f>'A4 Exploitation'!D730</f>
        <v>#DIV/0!</v>
      </c>
      <c r="C37" s="346"/>
      <c r="D37" s="31"/>
      <c r="E37" s="31"/>
      <c r="F37" s="31"/>
      <c r="G37" s="31"/>
      <c r="H37" s="31"/>
      <c r="I37" s="31"/>
    </row>
    <row r="38" spans="1:10" ht="33" customHeight="1" x14ac:dyDescent="0.25">
      <c r="A38" s="276" t="s">
        <v>284</v>
      </c>
      <c r="B38" s="346"/>
      <c r="C38" s="346"/>
      <c r="D38" s="31"/>
      <c r="E38" s="31"/>
      <c r="F38" s="31"/>
      <c r="G38" s="31"/>
      <c r="H38" s="31"/>
      <c r="I38" s="31"/>
    </row>
    <row r="39" spans="1:10" ht="33" customHeight="1" x14ac:dyDescent="0.25">
      <c r="A39" s="276" t="s">
        <v>285</v>
      </c>
      <c r="B39" s="346"/>
      <c r="C39" s="346"/>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7" t="s">
        <v>287</v>
      </c>
      <c r="C42" s="347"/>
      <c r="D42" s="31"/>
      <c r="E42" s="31"/>
      <c r="F42" s="31"/>
      <c r="G42" s="31"/>
      <c r="H42" s="31"/>
      <c r="I42" s="31"/>
      <c r="J42" t="str">
        <f>D18</f>
        <v>Hammam Lif</v>
      </c>
    </row>
    <row r="43" spans="1:10" ht="33" customHeight="1" x14ac:dyDescent="0.25">
      <c r="A43" s="277" t="s">
        <v>280</v>
      </c>
      <c r="B43" s="346">
        <f>AVERAGE('A1 Exploitation'!D728, 'A1 Technique'!D197)</f>
        <v>0.78169999999999995</v>
      </c>
      <c r="C43" s="346"/>
      <c r="D43" s="31"/>
      <c r="E43" s="31"/>
      <c r="F43" s="31"/>
      <c r="G43" s="31"/>
      <c r="H43" s="31"/>
      <c r="I43" s="31"/>
    </row>
    <row r="44" spans="1:10" ht="33" customHeight="1" x14ac:dyDescent="0.25">
      <c r="A44" s="276" t="s">
        <v>281</v>
      </c>
      <c r="B44" s="346">
        <f>AVERAGE('A2 Exploitation'!D728, 'A2 Technique'!D197)</f>
        <v>0.6</v>
      </c>
      <c r="C44" s="346"/>
      <c r="D44" s="31"/>
      <c r="E44" s="31"/>
      <c r="F44" s="31"/>
      <c r="G44" s="31"/>
      <c r="H44" s="31"/>
      <c r="I44" s="31"/>
    </row>
    <row r="45" spans="1:10" ht="33" customHeight="1" x14ac:dyDescent="0.25">
      <c r="A45" s="277" t="s">
        <v>282</v>
      </c>
      <c r="B45" s="346">
        <f>AVERAGE('A3 Exploitation'!D728, 'A3 Technique'!D197)</f>
        <v>0.75416666666666665</v>
      </c>
      <c r="C45" s="346"/>
      <c r="D45" s="31"/>
      <c r="E45" s="31"/>
      <c r="F45" s="31"/>
      <c r="G45" s="31"/>
      <c r="H45" s="31"/>
      <c r="I45" s="31"/>
    </row>
    <row r="46" spans="1:10" ht="33" customHeight="1" x14ac:dyDescent="0.25">
      <c r="A46" s="277" t="s">
        <v>283</v>
      </c>
      <c r="B46" s="346" t="e">
        <f>AVERAGE('A4 Exploitation'!D728, 'A4 Technique'!D197)</f>
        <v>#DIV/0!</v>
      </c>
      <c r="C46" s="346"/>
      <c r="D46" s="31"/>
      <c r="E46" s="31"/>
      <c r="F46" s="31"/>
      <c r="G46" s="31"/>
      <c r="H46" s="31"/>
      <c r="I46" s="31"/>
    </row>
    <row r="47" spans="1:10" ht="33" customHeight="1" x14ac:dyDescent="0.25">
      <c r="A47" s="276" t="s">
        <v>284</v>
      </c>
      <c r="B47" s="346"/>
      <c r="C47" s="346"/>
      <c r="D47" s="31"/>
      <c r="E47" s="31"/>
      <c r="F47" s="31"/>
      <c r="G47" s="31"/>
      <c r="H47" s="31"/>
      <c r="I47" s="31"/>
    </row>
    <row r="48" spans="1:10" ht="33" customHeight="1" x14ac:dyDescent="0.25">
      <c r="A48" s="276" t="s">
        <v>285</v>
      </c>
      <c r="B48" s="346"/>
      <c r="C48" s="346"/>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5" t="s">
        <v>288</v>
      </c>
      <c r="C51" s="345"/>
      <c r="D51" s="31"/>
      <c r="E51" s="31"/>
      <c r="F51" s="31"/>
      <c r="G51" s="31"/>
      <c r="H51" s="31"/>
      <c r="I51" s="31"/>
      <c r="J51" t="str">
        <f>D18</f>
        <v>Hammam Lif</v>
      </c>
    </row>
    <row r="52" spans="1:10" ht="33" customHeight="1" x14ac:dyDescent="0.25">
      <c r="A52" s="277" t="s">
        <v>280</v>
      </c>
      <c r="B52" s="348">
        <f>'A1 Exploitation'!D48</f>
        <v>0.94117647058823528</v>
      </c>
      <c r="C52" s="348"/>
      <c r="D52" s="31"/>
      <c r="E52" s="31"/>
      <c r="F52" s="31"/>
      <c r="G52" s="31"/>
      <c r="H52" s="31"/>
      <c r="I52" s="31"/>
    </row>
    <row r="53" spans="1:10" ht="33" customHeight="1" x14ac:dyDescent="0.25">
      <c r="A53" s="276" t="s">
        <v>281</v>
      </c>
      <c r="B53" s="348">
        <f>'A2 Exploitation'!D48</f>
        <v>0.69444444444444442</v>
      </c>
      <c r="C53" s="348"/>
      <c r="D53" s="31"/>
      <c r="E53" s="31"/>
      <c r="F53" s="31"/>
      <c r="G53" s="31"/>
      <c r="H53" s="31"/>
      <c r="I53" s="31"/>
    </row>
    <row r="54" spans="1:10" ht="33" customHeight="1" x14ac:dyDescent="0.25">
      <c r="A54" s="277" t="s">
        <v>282</v>
      </c>
      <c r="B54" s="348">
        <f>'A3 Exploitation'!D48</f>
        <v>1</v>
      </c>
      <c r="C54" s="348"/>
      <c r="D54" s="31"/>
      <c r="E54" s="31"/>
      <c r="F54" s="31"/>
      <c r="G54" s="31"/>
      <c r="H54" s="31"/>
      <c r="I54" s="31"/>
    </row>
    <row r="55" spans="1:10" ht="33" customHeight="1" x14ac:dyDescent="0.25">
      <c r="A55" s="277" t="s">
        <v>283</v>
      </c>
      <c r="B55" s="348" t="e">
        <f>'A4 Exploitation'!D48</f>
        <v>#DIV/0!</v>
      </c>
      <c r="C55" s="348"/>
      <c r="D55" s="31"/>
      <c r="E55" s="31"/>
      <c r="F55" s="31"/>
      <c r="G55" s="31"/>
      <c r="H55" s="31"/>
      <c r="I55" s="31"/>
    </row>
    <row r="56" spans="1:10" ht="33" customHeight="1" x14ac:dyDescent="0.25">
      <c r="A56" s="276" t="s">
        <v>284</v>
      </c>
      <c r="B56" s="348"/>
      <c r="C56" s="348"/>
      <c r="D56" s="31"/>
      <c r="E56" s="31"/>
      <c r="F56" s="31"/>
      <c r="G56" s="31"/>
      <c r="H56" s="31"/>
      <c r="I56" s="31"/>
    </row>
    <row r="57" spans="1:10" ht="33" customHeight="1" x14ac:dyDescent="0.25">
      <c r="A57" s="276" t="s">
        <v>285</v>
      </c>
      <c r="B57" s="348"/>
      <c r="C57" s="348"/>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5" t="s">
        <v>289</v>
      </c>
      <c r="C60" s="345"/>
      <c r="D60" s="31"/>
      <c r="E60" s="31"/>
      <c r="F60" s="31"/>
      <c r="G60" s="31"/>
      <c r="H60" s="31"/>
      <c r="I60" s="31"/>
      <c r="J60" t="str">
        <f>D18</f>
        <v>Hammam Lif</v>
      </c>
    </row>
    <row r="61" spans="1:10" ht="33" customHeight="1" x14ac:dyDescent="0.25">
      <c r="A61" s="277" t="s">
        <v>280</v>
      </c>
      <c r="B61" s="346" t="e">
        <f>'A1 Exploitation'!D131</f>
        <v>#DIV/0!</v>
      </c>
      <c r="C61" s="346"/>
      <c r="D61" s="31"/>
      <c r="E61" s="31"/>
      <c r="F61" s="31"/>
      <c r="G61" s="31"/>
      <c r="H61" s="31"/>
      <c r="I61" s="31"/>
    </row>
    <row r="62" spans="1:10" ht="33" customHeight="1" x14ac:dyDescent="0.25">
      <c r="A62" s="276" t="s">
        <v>281</v>
      </c>
      <c r="B62" s="346" t="e">
        <f>'A2 Exploitation'!D131</f>
        <v>#DIV/0!</v>
      </c>
      <c r="C62" s="346"/>
      <c r="D62" s="31"/>
      <c r="E62" s="31"/>
      <c r="F62" s="31"/>
      <c r="G62" s="31"/>
      <c r="H62" s="31"/>
      <c r="I62" s="31"/>
    </row>
    <row r="63" spans="1:10" ht="33" customHeight="1" x14ac:dyDescent="0.25">
      <c r="A63" s="277" t="s">
        <v>282</v>
      </c>
      <c r="B63" s="346" t="e">
        <f>'A3 Exploitation'!D131</f>
        <v>#DIV/0!</v>
      </c>
      <c r="C63" s="346"/>
      <c r="D63" s="31"/>
      <c r="E63" s="31"/>
      <c r="F63" s="31"/>
      <c r="G63" s="31"/>
      <c r="H63" s="31"/>
      <c r="I63" s="31"/>
    </row>
    <row r="64" spans="1:10" ht="33" customHeight="1" x14ac:dyDescent="0.25">
      <c r="A64" s="277" t="s">
        <v>283</v>
      </c>
      <c r="B64" s="346" t="e">
        <f>'A4 Exploitation'!D131</f>
        <v>#DIV/0!</v>
      </c>
      <c r="C64" s="346"/>
      <c r="D64" s="31"/>
      <c r="E64" s="31"/>
      <c r="F64" s="31"/>
      <c r="G64" s="31"/>
      <c r="H64" s="31"/>
      <c r="I64" s="31"/>
    </row>
    <row r="65" spans="1:10" ht="33" customHeight="1" x14ac:dyDescent="0.25">
      <c r="A65" s="276" t="s">
        <v>284</v>
      </c>
      <c r="B65" s="346"/>
      <c r="C65" s="346"/>
      <c r="D65" s="31"/>
      <c r="E65" s="31"/>
      <c r="F65" s="31"/>
      <c r="G65" s="31"/>
      <c r="H65" s="31"/>
      <c r="I65" s="31"/>
    </row>
    <row r="66" spans="1:10" ht="33" customHeight="1" x14ac:dyDescent="0.25">
      <c r="A66" s="276" t="s">
        <v>285</v>
      </c>
      <c r="B66" s="346"/>
      <c r="C66" s="346"/>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5" t="s">
        <v>464</v>
      </c>
      <c r="C69" s="345"/>
      <c r="D69" s="31"/>
      <c r="E69" s="31"/>
      <c r="F69" s="31"/>
      <c r="G69" s="31"/>
      <c r="H69" s="31"/>
      <c r="I69" s="31"/>
      <c r="J69" t="str">
        <f>D18</f>
        <v>Hammam Lif</v>
      </c>
    </row>
    <row r="70" spans="1:10" ht="33" customHeight="1" x14ac:dyDescent="0.25">
      <c r="A70" s="277" t="s">
        <v>280</v>
      </c>
      <c r="B70" s="346" t="e">
        <f>'A1 Exploitation'!D187</f>
        <v>#DIV/0!</v>
      </c>
      <c r="C70" s="346"/>
      <c r="D70" s="31"/>
      <c r="E70" s="31"/>
      <c r="F70" s="31"/>
      <c r="G70" s="31"/>
      <c r="H70" s="31"/>
      <c r="I70" s="31"/>
    </row>
    <row r="71" spans="1:10" ht="33" customHeight="1" x14ac:dyDescent="0.25">
      <c r="A71" s="276" t="s">
        <v>281</v>
      </c>
      <c r="B71" s="346" t="e">
        <f>'A2 Exploitation'!D187</f>
        <v>#DIV/0!</v>
      </c>
      <c r="C71" s="346"/>
      <c r="D71" s="31"/>
      <c r="E71" s="31"/>
      <c r="F71" s="31"/>
      <c r="G71" s="31"/>
      <c r="H71" s="31"/>
      <c r="I71" s="31"/>
    </row>
    <row r="72" spans="1:10" ht="33" customHeight="1" x14ac:dyDescent="0.25">
      <c r="A72" s="277" t="s">
        <v>282</v>
      </c>
      <c r="B72" s="346" t="e">
        <f>'A3 Exploitation'!D187</f>
        <v>#DIV/0!</v>
      </c>
      <c r="C72" s="346"/>
      <c r="D72" s="31"/>
      <c r="E72" s="31"/>
      <c r="F72" s="31"/>
      <c r="G72" s="31"/>
      <c r="H72" s="31"/>
      <c r="I72" s="31"/>
    </row>
    <row r="73" spans="1:10" ht="33" customHeight="1" x14ac:dyDescent="0.25">
      <c r="A73" s="277" t="s">
        <v>283</v>
      </c>
      <c r="B73" s="346" t="e">
        <f>'A4 Exploitation'!D187</f>
        <v>#DIV/0!</v>
      </c>
      <c r="C73" s="346"/>
      <c r="D73" s="31"/>
      <c r="E73" s="31"/>
      <c r="F73" s="31"/>
      <c r="G73" s="31"/>
      <c r="H73" s="31"/>
      <c r="I73" s="31"/>
    </row>
    <row r="74" spans="1:10" ht="33" customHeight="1" x14ac:dyDescent="0.25">
      <c r="A74" s="276" t="s">
        <v>284</v>
      </c>
      <c r="B74" s="346"/>
      <c r="C74" s="346"/>
      <c r="D74" s="31"/>
      <c r="E74" s="31"/>
      <c r="F74" s="31"/>
      <c r="G74" s="31"/>
      <c r="H74" s="31"/>
      <c r="I74" s="31"/>
    </row>
    <row r="75" spans="1:10" ht="33" customHeight="1" x14ac:dyDescent="0.25">
      <c r="A75" s="276" t="s">
        <v>285</v>
      </c>
      <c r="B75" s="346"/>
      <c r="C75" s="346"/>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5" t="s">
        <v>465</v>
      </c>
      <c r="C78" s="345"/>
      <c r="D78" s="31"/>
      <c r="E78" s="31"/>
      <c r="F78" s="31"/>
      <c r="G78" s="31"/>
      <c r="H78" s="31"/>
      <c r="I78" s="31"/>
      <c r="J78" t="str">
        <f>D18</f>
        <v>Hammam Lif</v>
      </c>
    </row>
    <row r="79" spans="1:10" ht="33" customHeight="1" x14ac:dyDescent="0.25">
      <c r="A79" s="277" t="s">
        <v>280</v>
      </c>
      <c r="B79" s="346" t="e">
        <f>'A1 Exploitation'!D249</f>
        <v>#DIV/0!</v>
      </c>
      <c r="C79" s="346"/>
      <c r="D79" s="31"/>
      <c r="E79" s="31"/>
      <c r="F79" s="31"/>
      <c r="G79" s="31"/>
      <c r="H79" s="31"/>
      <c r="I79" s="31"/>
    </row>
    <row r="80" spans="1:10" ht="33" customHeight="1" x14ac:dyDescent="0.25">
      <c r="A80" s="276" t="s">
        <v>281</v>
      </c>
      <c r="B80" s="346" t="e">
        <f>'A2 Exploitation'!D249</f>
        <v>#DIV/0!</v>
      </c>
      <c r="C80" s="346"/>
      <c r="D80" s="31"/>
      <c r="E80" s="31"/>
      <c r="F80" s="31"/>
      <c r="G80" s="31"/>
      <c r="H80" s="31"/>
      <c r="I80" s="31"/>
    </row>
    <row r="81" spans="1:10" ht="33" customHeight="1" x14ac:dyDescent="0.25">
      <c r="A81" s="277" t="s">
        <v>282</v>
      </c>
      <c r="B81" s="346" t="e">
        <f>'A3 Exploitation'!D249</f>
        <v>#DIV/0!</v>
      </c>
      <c r="C81" s="346"/>
      <c r="D81" s="31"/>
      <c r="E81" s="31"/>
      <c r="F81" s="31"/>
      <c r="G81" s="31"/>
      <c r="H81" s="31"/>
      <c r="I81" s="31"/>
    </row>
    <row r="82" spans="1:10" ht="33" customHeight="1" x14ac:dyDescent="0.25">
      <c r="A82" s="277" t="s">
        <v>283</v>
      </c>
      <c r="B82" s="346" t="e">
        <f>'A4 Exploitation'!D249</f>
        <v>#DIV/0!</v>
      </c>
      <c r="C82" s="346"/>
      <c r="D82" s="31"/>
      <c r="E82" s="31"/>
      <c r="F82" s="31"/>
      <c r="G82" s="31"/>
      <c r="H82" s="31"/>
      <c r="I82" s="31"/>
    </row>
    <row r="83" spans="1:10" ht="33" customHeight="1" x14ac:dyDescent="0.25">
      <c r="A83" s="276" t="s">
        <v>284</v>
      </c>
      <c r="B83" s="346"/>
      <c r="C83" s="346"/>
      <c r="D83" s="31"/>
      <c r="E83" s="31"/>
      <c r="F83" s="31"/>
      <c r="G83" s="31"/>
      <c r="H83" s="31"/>
      <c r="I83" s="31"/>
    </row>
    <row r="84" spans="1:10" ht="33" customHeight="1" x14ac:dyDescent="0.25">
      <c r="A84" s="276" t="s">
        <v>285</v>
      </c>
      <c r="B84" s="346"/>
      <c r="C84" s="346"/>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5" t="s">
        <v>466</v>
      </c>
      <c r="C87" s="345"/>
      <c r="D87" s="31"/>
      <c r="E87" s="31"/>
      <c r="F87" s="31"/>
      <c r="G87" s="31"/>
      <c r="H87" s="31"/>
      <c r="I87" s="31"/>
      <c r="J87" t="str">
        <f>D18</f>
        <v>Hammam Lif</v>
      </c>
    </row>
    <row r="88" spans="1:10" ht="33" customHeight="1" x14ac:dyDescent="0.25">
      <c r="A88" s="277" t="s">
        <v>280</v>
      </c>
      <c r="B88" s="346" t="e">
        <f>'A1 Exploitation'!D304</f>
        <v>#DIV/0!</v>
      </c>
      <c r="C88" s="346"/>
      <c r="D88" s="31"/>
      <c r="E88" s="31"/>
      <c r="F88" s="31"/>
      <c r="G88" s="31"/>
      <c r="H88" s="31"/>
      <c r="I88" s="31"/>
    </row>
    <row r="89" spans="1:10" ht="33" customHeight="1" x14ac:dyDescent="0.25">
      <c r="A89" s="276" t="s">
        <v>281</v>
      </c>
      <c r="B89" s="346" t="e">
        <f>'A2 Exploitation'!D304</f>
        <v>#DIV/0!</v>
      </c>
      <c r="C89" s="346"/>
      <c r="D89" s="31"/>
      <c r="E89" s="31"/>
      <c r="F89" s="31"/>
      <c r="G89" s="31"/>
      <c r="H89" s="31"/>
      <c r="I89" s="31"/>
    </row>
    <row r="90" spans="1:10" ht="33" customHeight="1" x14ac:dyDescent="0.25">
      <c r="A90" s="277" t="s">
        <v>282</v>
      </c>
      <c r="B90" s="346" t="e">
        <f>'A3 Exploitation'!D304</f>
        <v>#DIV/0!</v>
      </c>
      <c r="C90" s="346"/>
      <c r="D90" s="31"/>
      <c r="E90" s="31"/>
      <c r="F90" s="31"/>
      <c r="G90" s="31"/>
      <c r="H90" s="31"/>
      <c r="I90" s="31"/>
    </row>
    <row r="91" spans="1:10" ht="33" customHeight="1" x14ac:dyDescent="0.25">
      <c r="A91" s="277" t="s">
        <v>283</v>
      </c>
      <c r="B91" s="346" t="e">
        <f>'A4 Exploitation'!D304</f>
        <v>#DIV/0!</v>
      </c>
      <c r="C91" s="346"/>
      <c r="D91" s="31"/>
      <c r="E91" s="31"/>
      <c r="F91" s="31"/>
      <c r="G91" s="31"/>
      <c r="H91" s="31"/>
      <c r="I91" s="31"/>
    </row>
    <row r="92" spans="1:10" ht="33" customHeight="1" x14ac:dyDescent="0.25">
      <c r="A92" s="276" t="s">
        <v>284</v>
      </c>
      <c r="B92" s="346"/>
      <c r="C92" s="346"/>
      <c r="D92" s="31"/>
      <c r="E92" s="31"/>
      <c r="F92" s="31"/>
      <c r="G92" s="31"/>
      <c r="H92" s="31"/>
      <c r="I92" s="31"/>
    </row>
    <row r="93" spans="1:10" ht="33" customHeight="1" x14ac:dyDescent="0.25">
      <c r="A93" s="276" t="s">
        <v>285</v>
      </c>
      <c r="B93" s="346"/>
      <c r="C93" s="346"/>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5" t="s">
        <v>467</v>
      </c>
      <c r="C96" s="345"/>
      <c r="D96" s="31"/>
      <c r="E96" s="31"/>
      <c r="F96" s="31"/>
      <c r="G96" s="31"/>
      <c r="H96" s="31"/>
      <c r="I96" s="31"/>
      <c r="J96" t="str">
        <f>D18</f>
        <v>Hammam Lif</v>
      </c>
    </row>
    <row r="97" spans="1:10" ht="33" customHeight="1" x14ac:dyDescent="0.25">
      <c r="A97" s="277" t="s">
        <v>280</v>
      </c>
      <c r="B97" s="346" t="e">
        <f>'A1 Exploitation'!D371</f>
        <v>#DIV/0!</v>
      </c>
      <c r="C97" s="346"/>
      <c r="D97" s="31"/>
      <c r="E97" s="31"/>
      <c r="F97" s="31"/>
      <c r="G97" s="31"/>
      <c r="H97" s="31"/>
      <c r="I97" s="31"/>
    </row>
    <row r="98" spans="1:10" ht="33" customHeight="1" x14ac:dyDescent="0.25">
      <c r="A98" s="276" t="s">
        <v>281</v>
      </c>
      <c r="B98" s="346" t="e">
        <f>'A2 Exploitation'!D371</f>
        <v>#DIV/0!</v>
      </c>
      <c r="C98" s="346"/>
      <c r="D98" s="31"/>
      <c r="E98" s="31"/>
      <c r="F98" s="31"/>
      <c r="G98" s="31"/>
      <c r="H98" s="31"/>
      <c r="I98" s="31"/>
    </row>
    <row r="99" spans="1:10" ht="33" customHeight="1" x14ac:dyDescent="0.25">
      <c r="A99" s="277" t="s">
        <v>282</v>
      </c>
      <c r="B99" s="346" t="e">
        <f>'A3 Exploitation'!D371</f>
        <v>#DIV/0!</v>
      </c>
      <c r="C99" s="346"/>
      <c r="D99" s="31"/>
      <c r="E99" s="31"/>
      <c r="F99" s="31"/>
      <c r="G99" s="31"/>
      <c r="H99" s="31"/>
      <c r="I99" s="31"/>
    </row>
    <row r="100" spans="1:10" ht="33" customHeight="1" x14ac:dyDescent="0.25">
      <c r="A100" s="277" t="s">
        <v>283</v>
      </c>
      <c r="B100" s="346" t="e">
        <f>'A4 Exploitation'!D371</f>
        <v>#DIV/0!</v>
      </c>
      <c r="C100" s="346"/>
      <c r="D100" s="31"/>
      <c r="E100" s="31"/>
      <c r="F100" s="31"/>
      <c r="G100" s="31"/>
      <c r="H100" s="31"/>
      <c r="I100" s="31"/>
    </row>
    <row r="101" spans="1:10" ht="33" customHeight="1" x14ac:dyDescent="0.25">
      <c r="A101" s="276" t="s">
        <v>284</v>
      </c>
      <c r="B101" s="346"/>
      <c r="C101" s="346"/>
      <c r="D101" s="31"/>
      <c r="E101" s="31"/>
      <c r="F101" s="31"/>
      <c r="G101" s="31"/>
      <c r="H101" s="31"/>
      <c r="I101" s="31"/>
    </row>
    <row r="102" spans="1:10" ht="33" customHeight="1" x14ac:dyDescent="0.25">
      <c r="A102" s="276" t="s">
        <v>285</v>
      </c>
      <c r="B102" s="346"/>
      <c r="C102" s="346"/>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5" t="s">
        <v>468</v>
      </c>
      <c r="C105" s="345"/>
      <c r="D105" s="31"/>
      <c r="E105" s="31"/>
      <c r="F105" s="31"/>
      <c r="G105" s="31"/>
      <c r="H105" s="31"/>
      <c r="I105" s="31"/>
      <c r="J105" t="str">
        <f>D18</f>
        <v>Hammam Lif</v>
      </c>
    </row>
    <row r="106" spans="1:10" ht="33" customHeight="1" x14ac:dyDescent="0.25">
      <c r="A106" s="277" t="s">
        <v>280</v>
      </c>
      <c r="B106" s="346" t="e">
        <f>'A1 Exploitation'!D429</f>
        <v>#DIV/0!</v>
      </c>
      <c r="C106" s="346"/>
      <c r="D106" s="31"/>
      <c r="E106" s="31"/>
      <c r="F106" s="31"/>
      <c r="G106" s="31"/>
      <c r="H106" s="31"/>
      <c r="I106" s="31"/>
    </row>
    <row r="107" spans="1:10" ht="33" customHeight="1" x14ac:dyDescent="0.25">
      <c r="A107" s="276" t="s">
        <v>281</v>
      </c>
      <c r="B107" s="346" t="e">
        <f>'A2 Exploitation'!D429</f>
        <v>#DIV/0!</v>
      </c>
      <c r="C107" s="346"/>
      <c r="D107" s="31"/>
      <c r="E107" s="31"/>
      <c r="F107" s="31"/>
      <c r="G107" s="31"/>
      <c r="H107" s="31"/>
      <c r="I107" s="31"/>
    </row>
    <row r="108" spans="1:10" ht="33" customHeight="1" x14ac:dyDescent="0.25">
      <c r="A108" s="277" t="s">
        <v>282</v>
      </c>
      <c r="B108" s="346" t="e">
        <f>'A3 Exploitation'!D429</f>
        <v>#DIV/0!</v>
      </c>
      <c r="C108" s="346"/>
      <c r="D108" s="31"/>
      <c r="E108" s="31"/>
      <c r="F108" s="31"/>
      <c r="G108" s="31"/>
      <c r="H108" s="31"/>
      <c r="I108" s="31"/>
    </row>
    <row r="109" spans="1:10" ht="33" customHeight="1" x14ac:dyDescent="0.25">
      <c r="A109" s="277" t="s">
        <v>283</v>
      </c>
      <c r="B109" s="346" t="e">
        <f>'A4 Exploitation'!D429</f>
        <v>#DIV/0!</v>
      </c>
      <c r="C109" s="346"/>
      <c r="D109" s="31"/>
      <c r="E109" s="31"/>
      <c r="F109" s="31"/>
      <c r="G109" s="31"/>
      <c r="H109" s="31"/>
      <c r="I109" s="31"/>
    </row>
    <row r="110" spans="1:10" ht="33" customHeight="1" x14ac:dyDescent="0.25">
      <c r="A110" s="276" t="s">
        <v>284</v>
      </c>
      <c r="B110" s="346"/>
      <c r="C110" s="346"/>
      <c r="D110" s="31"/>
      <c r="E110" s="31"/>
      <c r="F110" s="31"/>
      <c r="G110" s="31"/>
      <c r="H110" s="31"/>
      <c r="I110" s="31"/>
    </row>
    <row r="111" spans="1:10" ht="33" customHeight="1" x14ac:dyDescent="0.25">
      <c r="A111" s="276" t="s">
        <v>285</v>
      </c>
      <c r="B111" s="346"/>
      <c r="C111" s="346"/>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5" t="s">
        <v>469</v>
      </c>
      <c r="C114" s="345"/>
      <c r="D114" s="31"/>
      <c r="E114" s="31"/>
      <c r="F114" s="31"/>
      <c r="G114" s="31"/>
      <c r="H114" s="31"/>
      <c r="I114" s="31"/>
      <c r="J114" t="str">
        <f>D18</f>
        <v>Hammam Lif</v>
      </c>
    </row>
    <row r="115" spans="1:10" ht="33" customHeight="1" x14ac:dyDescent="0.25">
      <c r="A115" s="277" t="s">
        <v>280</v>
      </c>
      <c r="B115" s="346" t="e">
        <f>'A1 Exploitation'!D476</f>
        <v>#DIV/0!</v>
      </c>
      <c r="C115" s="346"/>
      <c r="D115" s="31"/>
      <c r="E115" s="31"/>
      <c r="F115" s="31"/>
      <c r="G115" s="31"/>
      <c r="H115" s="31"/>
      <c r="I115" s="31"/>
    </row>
    <row r="116" spans="1:10" ht="33" customHeight="1" x14ac:dyDescent="0.25">
      <c r="A116" s="276" t="s">
        <v>281</v>
      </c>
      <c r="B116" s="346">
        <f>'A2 Exploitation'!D476</f>
        <v>1</v>
      </c>
      <c r="C116" s="346"/>
      <c r="D116" s="31"/>
      <c r="E116" s="31"/>
      <c r="F116" s="31"/>
      <c r="G116" s="31"/>
      <c r="H116" s="31"/>
      <c r="I116" s="31"/>
    </row>
    <row r="117" spans="1:10" ht="33" customHeight="1" x14ac:dyDescent="0.25">
      <c r="A117" s="277" t="s">
        <v>282</v>
      </c>
      <c r="B117" s="346">
        <f>'A3 Exploitation'!D476</f>
        <v>1</v>
      </c>
      <c r="C117" s="346"/>
      <c r="D117" s="31"/>
      <c r="E117" s="31"/>
      <c r="F117" s="31"/>
      <c r="G117" s="31"/>
      <c r="H117" s="31"/>
      <c r="I117" s="31"/>
    </row>
    <row r="118" spans="1:10" ht="33" customHeight="1" x14ac:dyDescent="0.25">
      <c r="A118" s="277" t="s">
        <v>283</v>
      </c>
      <c r="B118" s="346" t="e">
        <f>'A4 Exploitation'!D476</f>
        <v>#DIV/0!</v>
      </c>
      <c r="C118" s="346"/>
      <c r="D118" s="31"/>
      <c r="E118" s="31"/>
      <c r="F118" s="31"/>
      <c r="G118" s="31"/>
      <c r="H118" s="31"/>
      <c r="I118" s="31"/>
    </row>
    <row r="119" spans="1:10" ht="33" customHeight="1" x14ac:dyDescent="0.25">
      <c r="A119" s="276" t="s">
        <v>284</v>
      </c>
      <c r="B119" s="346"/>
      <c r="C119" s="346"/>
      <c r="D119" s="31"/>
      <c r="E119" s="31"/>
      <c r="F119" s="31"/>
      <c r="G119" s="31"/>
      <c r="H119" s="31"/>
      <c r="I119" s="31"/>
    </row>
    <row r="120" spans="1:10" ht="33" customHeight="1" x14ac:dyDescent="0.25">
      <c r="A120" s="276" t="s">
        <v>285</v>
      </c>
      <c r="B120" s="346"/>
      <c r="C120" s="346"/>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5" t="s">
        <v>470</v>
      </c>
      <c r="C123" s="345"/>
      <c r="D123" s="31"/>
      <c r="E123" s="31"/>
      <c r="F123" s="31"/>
      <c r="G123" s="31"/>
      <c r="H123" s="31"/>
      <c r="I123" s="31"/>
      <c r="J123" t="str">
        <f>D18</f>
        <v>Hammam Lif</v>
      </c>
    </row>
    <row r="124" spans="1:10" ht="33" customHeight="1" x14ac:dyDescent="0.25">
      <c r="A124" s="277" t="s">
        <v>280</v>
      </c>
      <c r="B124" s="346" t="e">
        <f>'A1 Exploitation'!D527</f>
        <v>#DIV/0!</v>
      </c>
      <c r="C124" s="346"/>
      <c r="D124" s="31"/>
      <c r="E124" s="31"/>
      <c r="F124" s="31"/>
      <c r="G124" s="31"/>
      <c r="H124" s="31"/>
      <c r="I124" s="31"/>
    </row>
    <row r="125" spans="1:10" ht="33" customHeight="1" x14ac:dyDescent="0.25">
      <c r="A125" s="276" t="s">
        <v>281</v>
      </c>
      <c r="B125" s="346" t="e">
        <f>'A2 Exploitation'!D527</f>
        <v>#DIV/0!</v>
      </c>
      <c r="C125" s="346"/>
      <c r="D125" s="31"/>
      <c r="E125" s="31"/>
      <c r="F125" s="31"/>
      <c r="G125" s="31"/>
      <c r="H125" s="31"/>
      <c r="I125" s="31"/>
    </row>
    <row r="126" spans="1:10" ht="33" customHeight="1" x14ac:dyDescent="0.25">
      <c r="A126" s="277" t="s">
        <v>282</v>
      </c>
      <c r="B126" s="346" t="e">
        <f>'A3 Exploitation'!D527</f>
        <v>#DIV/0!</v>
      </c>
      <c r="C126" s="346"/>
      <c r="D126" s="31"/>
      <c r="E126" s="31"/>
      <c r="F126" s="31"/>
      <c r="G126" s="31"/>
      <c r="H126" s="31"/>
      <c r="I126" s="31"/>
    </row>
    <row r="127" spans="1:10" ht="33" customHeight="1" x14ac:dyDescent="0.25">
      <c r="A127" s="277" t="s">
        <v>283</v>
      </c>
      <c r="B127" s="346" t="e">
        <f>'A4 Exploitation'!D527</f>
        <v>#DIV/0!</v>
      </c>
      <c r="C127" s="346"/>
      <c r="D127" s="31"/>
      <c r="E127" s="31"/>
      <c r="F127" s="31"/>
      <c r="G127" s="31"/>
      <c r="H127" s="31"/>
      <c r="I127" s="31"/>
    </row>
    <row r="128" spans="1:10" ht="33" customHeight="1" x14ac:dyDescent="0.25">
      <c r="A128" s="276" t="s">
        <v>284</v>
      </c>
      <c r="B128" s="346"/>
      <c r="C128" s="346"/>
      <c r="D128" s="31"/>
      <c r="E128" s="31"/>
      <c r="F128" s="31"/>
      <c r="G128" s="31"/>
      <c r="H128" s="31"/>
      <c r="I128" s="31"/>
    </row>
    <row r="129" spans="1:10" ht="33" customHeight="1" x14ac:dyDescent="0.25">
      <c r="A129" s="276" t="s">
        <v>285</v>
      </c>
      <c r="B129" s="346"/>
      <c r="C129" s="346"/>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5" t="s">
        <v>471</v>
      </c>
      <c r="C132" s="345"/>
      <c r="D132" s="31"/>
      <c r="E132" s="31"/>
      <c r="F132" s="31"/>
      <c r="G132" s="31"/>
      <c r="H132" s="31"/>
      <c r="I132" s="31"/>
      <c r="J132" t="str">
        <f>D18</f>
        <v>Hammam Lif</v>
      </c>
    </row>
    <row r="133" spans="1:10" ht="33" customHeight="1" x14ac:dyDescent="0.25">
      <c r="A133" s="277" t="s">
        <v>280</v>
      </c>
      <c r="B133" s="346" t="e">
        <f>'A1 Exploitation'!D570</f>
        <v>#DIV/0!</v>
      </c>
      <c r="C133" s="346"/>
      <c r="D133" s="31"/>
      <c r="E133" s="31"/>
      <c r="F133" s="31"/>
      <c r="G133" s="31"/>
      <c r="H133" s="31"/>
      <c r="I133" s="31"/>
    </row>
    <row r="134" spans="1:10" ht="33" customHeight="1" x14ac:dyDescent="0.25">
      <c r="A134" s="276" t="s">
        <v>281</v>
      </c>
      <c r="B134" s="346" t="e">
        <f>'A2 Exploitation'!D570</f>
        <v>#DIV/0!</v>
      </c>
      <c r="C134" s="346"/>
      <c r="D134" s="31"/>
      <c r="E134" s="31"/>
      <c r="F134" s="31"/>
      <c r="G134" s="31"/>
      <c r="H134" s="31"/>
      <c r="I134" s="31"/>
    </row>
    <row r="135" spans="1:10" ht="33" customHeight="1" x14ac:dyDescent="0.25">
      <c r="A135" s="277" t="s">
        <v>282</v>
      </c>
      <c r="B135" s="346" t="e">
        <f>'A3 Exploitation'!D570</f>
        <v>#DIV/0!</v>
      </c>
      <c r="C135" s="346"/>
      <c r="D135" s="31"/>
      <c r="E135" s="31"/>
      <c r="F135" s="31"/>
      <c r="G135" s="31"/>
      <c r="H135" s="31"/>
      <c r="I135" s="31"/>
    </row>
    <row r="136" spans="1:10" ht="33" customHeight="1" x14ac:dyDescent="0.25">
      <c r="A136" s="277" t="s">
        <v>283</v>
      </c>
      <c r="B136" s="346" t="e">
        <f>'A4 Exploitation'!D570</f>
        <v>#DIV/0!</v>
      </c>
      <c r="C136" s="346"/>
      <c r="D136" s="31"/>
      <c r="E136" s="31"/>
      <c r="F136" s="31"/>
      <c r="G136" s="31"/>
      <c r="H136" s="31"/>
      <c r="I136" s="31"/>
    </row>
    <row r="137" spans="1:10" ht="33" customHeight="1" x14ac:dyDescent="0.25">
      <c r="A137" s="276" t="s">
        <v>284</v>
      </c>
      <c r="B137" s="346"/>
      <c r="C137" s="346"/>
      <c r="D137" s="31"/>
      <c r="E137" s="31"/>
      <c r="F137" s="31"/>
      <c r="G137" s="31"/>
      <c r="H137" s="31"/>
      <c r="I137" s="31"/>
    </row>
    <row r="138" spans="1:10" ht="33" customHeight="1" x14ac:dyDescent="0.25">
      <c r="A138" s="276" t="s">
        <v>285</v>
      </c>
      <c r="B138" s="346"/>
      <c r="C138" s="346"/>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5" t="s">
        <v>290</v>
      </c>
      <c r="C141" s="345"/>
      <c r="D141" s="31"/>
      <c r="E141" s="31"/>
      <c r="F141" s="31"/>
      <c r="G141" s="31"/>
      <c r="H141" s="31"/>
      <c r="I141" s="31"/>
      <c r="J141" t="str">
        <f>D18</f>
        <v>Hammam Lif</v>
      </c>
    </row>
    <row r="142" spans="1:10" ht="33" customHeight="1" x14ac:dyDescent="0.25">
      <c r="A142" s="277" t="s">
        <v>280</v>
      </c>
      <c r="B142" s="346">
        <f>'A1 Exploitation'!D610</f>
        <v>0.93181818181818177</v>
      </c>
      <c r="C142" s="346"/>
      <c r="D142" s="31"/>
      <c r="E142" s="31"/>
      <c r="F142" s="31"/>
      <c r="G142" s="31"/>
      <c r="H142" s="31"/>
      <c r="I142" s="31"/>
    </row>
    <row r="143" spans="1:10" ht="33" customHeight="1" x14ac:dyDescent="0.25">
      <c r="A143" s="276" t="s">
        <v>281</v>
      </c>
      <c r="B143" s="346">
        <f>'A2 Exploitation'!D610</f>
        <v>0.59523809523809523</v>
      </c>
      <c r="C143" s="346"/>
      <c r="D143" s="31"/>
      <c r="E143" s="31"/>
      <c r="F143" s="31"/>
      <c r="G143" s="31"/>
      <c r="H143" s="31"/>
      <c r="I143" s="31"/>
    </row>
    <row r="144" spans="1:10" ht="33" customHeight="1" x14ac:dyDescent="0.25">
      <c r="A144" s="277" t="s">
        <v>282</v>
      </c>
      <c r="B144" s="346">
        <f>'A3 Exploitation'!D610</f>
        <v>0.5</v>
      </c>
      <c r="C144" s="346"/>
      <c r="D144" s="31"/>
      <c r="E144" s="31"/>
      <c r="F144" s="31"/>
      <c r="G144" s="31"/>
      <c r="H144" s="31"/>
      <c r="I144" s="31"/>
    </row>
    <row r="145" spans="1:10" ht="33" customHeight="1" x14ac:dyDescent="0.25">
      <c r="A145" s="277" t="s">
        <v>283</v>
      </c>
      <c r="B145" s="346" t="e">
        <f>'A4 Exploitation'!D610</f>
        <v>#DIV/0!</v>
      </c>
      <c r="C145" s="346"/>
      <c r="D145" s="31"/>
      <c r="E145" s="31"/>
      <c r="F145" s="31"/>
      <c r="G145" s="31"/>
      <c r="H145" s="31"/>
      <c r="I145" s="31"/>
    </row>
    <row r="146" spans="1:10" ht="33" customHeight="1" x14ac:dyDescent="0.25">
      <c r="A146" s="276" t="s">
        <v>284</v>
      </c>
      <c r="B146" s="346"/>
      <c r="C146" s="346"/>
      <c r="D146" s="31"/>
      <c r="E146" s="31"/>
      <c r="F146" s="31"/>
      <c r="G146" s="31"/>
      <c r="H146" s="31"/>
      <c r="I146" s="31"/>
    </row>
    <row r="147" spans="1:10" ht="33" customHeight="1" x14ac:dyDescent="0.25">
      <c r="A147" s="276" t="s">
        <v>285</v>
      </c>
      <c r="B147" s="346"/>
      <c r="C147" s="346"/>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5" t="s">
        <v>291</v>
      </c>
      <c r="C150" s="345"/>
      <c r="D150" s="31"/>
      <c r="E150" s="31"/>
      <c r="F150" s="31"/>
      <c r="G150" s="31"/>
      <c r="H150" s="31"/>
      <c r="I150" s="31"/>
      <c r="J150" t="str">
        <f>D18</f>
        <v>Hammam Lif</v>
      </c>
    </row>
    <row r="151" spans="1:10" ht="33" customHeight="1" x14ac:dyDescent="0.25">
      <c r="A151" s="277" t="s">
        <v>280</v>
      </c>
      <c r="B151" s="346">
        <f>'A1 Exploitation'!D673</f>
        <v>0.76315789473684215</v>
      </c>
      <c r="C151" s="346"/>
      <c r="D151" s="31"/>
      <c r="E151" s="31"/>
      <c r="F151" s="31"/>
      <c r="G151" s="31"/>
      <c r="H151" s="31"/>
      <c r="I151" s="31"/>
    </row>
    <row r="152" spans="1:10" ht="33" customHeight="1" x14ac:dyDescent="0.25">
      <c r="A152" s="276" t="s">
        <v>281</v>
      </c>
      <c r="B152" s="346">
        <f>'A2 Exploitation'!D673</f>
        <v>0.55128205128205132</v>
      </c>
      <c r="C152" s="346"/>
      <c r="D152" s="31"/>
      <c r="E152" s="31"/>
      <c r="F152" s="31"/>
      <c r="G152" s="31"/>
      <c r="H152" s="31"/>
      <c r="I152" s="31"/>
    </row>
    <row r="153" spans="1:10" ht="33" customHeight="1" x14ac:dyDescent="0.25">
      <c r="A153" s="277" t="s">
        <v>282</v>
      </c>
      <c r="B153" s="346">
        <f>'A3 Exploitation'!D673</f>
        <v>0.5</v>
      </c>
      <c r="C153" s="346"/>
      <c r="D153" s="31"/>
      <c r="E153" s="31"/>
      <c r="F153" s="31"/>
      <c r="G153" s="31"/>
      <c r="H153" s="31"/>
      <c r="I153" s="31"/>
    </row>
    <row r="154" spans="1:10" ht="33" customHeight="1" x14ac:dyDescent="0.25">
      <c r="A154" s="277" t="s">
        <v>283</v>
      </c>
      <c r="B154" s="346" t="e">
        <f>'A4 Exploitation'!D673</f>
        <v>#DIV/0!</v>
      </c>
      <c r="C154" s="346"/>
      <c r="D154" s="31"/>
      <c r="E154" s="31"/>
      <c r="F154" s="31"/>
      <c r="G154" s="31"/>
      <c r="H154" s="31"/>
      <c r="I154" s="31"/>
    </row>
    <row r="155" spans="1:10" ht="33" customHeight="1" x14ac:dyDescent="0.25">
      <c r="A155" s="276" t="s">
        <v>284</v>
      </c>
      <c r="B155" s="346"/>
      <c r="C155" s="346"/>
      <c r="D155" s="31"/>
      <c r="E155" s="31"/>
      <c r="F155" s="31"/>
      <c r="G155" s="31"/>
      <c r="H155" s="31"/>
      <c r="I155" s="31"/>
    </row>
    <row r="156" spans="1:10" ht="33" customHeight="1" x14ac:dyDescent="0.25">
      <c r="A156" s="276" t="s">
        <v>285</v>
      </c>
      <c r="B156" s="346"/>
      <c r="C156" s="346"/>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9"/>
      <c r="C159" s="349"/>
      <c r="D159" s="31"/>
      <c r="E159" s="31"/>
      <c r="F159" s="31"/>
      <c r="G159" s="31"/>
      <c r="H159" s="31"/>
      <c r="I159" s="31"/>
    </row>
    <row r="160" spans="1:10" ht="33" customHeight="1" x14ac:dyDescent="0.25">
      <c r="A160" s="276" t="s">
        <v>278</v>
      </c>
      <c r="B160" s="345" t="s">
        <v>472</v>
      </c>
      <c r="C160" s="345"/>
      <c r="D160" s="31"/>
      <c r="E160" s="31"/>
      <c r="F160" s="31"/>
      <c r="G160" s="31"/>
      <c r="H160" s="31"/>
      <c r="I160" s="31"/>
      <c r="J160" t="str">
        <f>D18</f>
        <v>Hammam Lif</v>
      </c>
    </row>
    <row r="161" spans="1:10" ht="33" customHeight="1" x14ac:dyDescent="0.25">
      <c r="A161" s="277" t="s">
        <v>280</v>
      </c>
      <c r="B161" s="346">
        <f>'A1 Exploitation'!D702</f>
        <v>0.95454545454545459</v>
      </c>
      <c r="C161" s="346"/>
      <c r="D161" s="31"/>
      <c r="E161" s="31"/>
      <c r="F161" s="31"/>
      <c r="G161" s="31"/>
      <c r="H161" s="31"/>
      <c r="I161" s="31"/>
    </row>
    <row r="162" spans="1:10" ht="33" customHeight="1" x14ac:dyDescent="0.25">
      <c r="A162" s="276" t="s">
        <v>281</v>
      </c>
      <c r="B162" s="346">
        <f>'A2 Exploitation'!D702</f>
        <v>0.96153846153846156</v>
      </c>
      <c r="C162" s="346"/>
      <c r="D162" s="31"/>
      <c r="E162" s="31"/>
      <c r="F162" s="31"/>
      <c r="G162" s="31"/>
      <c r="H162" s="31"/>
      <c r="I162" s="31"/>
    </row>
    <row r="163" spans="1:10" ht="33" customHeight="1" x14ac:dyDescent="0.25">
      <c r="A163" s="277" t="s">
        <v>282</v>
      </c>
      <c r="B163" s="346">
        <f>'A3 Exploitation'!D702</f>
        <v>1</v>
      </c>
      <c r="C163" s="346"/>
      <c r="D163" s="31"/>
      <c r="E163" s="31"/>
      <c r="F163" s="31"/>
      <c r="G163" s="31"/>
      <c r="H163" s="31"/>
      <c r="I163" s="31"/>
    </row>
    <row r="164" spans="1:10" ht="33" customHeight="1" x14ac:dyDescent="0.25">
      <c r="A164" s="277" t="s">
        <v>283</v>
      </c>
      <c r="B164" s="346" t="e">
        <f>'A4 Exploitation'!D702</f>
        <v>#DIV/0!</v>
      </c>
      <c r="C164" s="346"/>
    </row>
    <row r="165" spans="1:10" ht="33" customHeight="1" x14ac:dyDescent="0.25">
      <c r="A165" s="276" t="s">
        <v>284</v>
      </c>
      <c r="B165" s="346"/>
      <c r="C165" s="346"/>
    </row>
    <row r="166" spans="1:10" ht="18" x14ac:dyDescent="0.25">
      <c r="A166" s="276" t="s">
        <v>285</v>
      </c>
      <c r="B166" s="346"/>
      <c r="C166" s="346"/>
    </row>
    <row r="167" spans="1:10" ht="18.75" x14ac:dyDescent="0.25">
      <c r="A167" s="40"/>
      <c r="B167" s="35"/>
      <c r="C167" s="35"/>
    </row>
    <row r="168" spans="1:10" ht="33" customHeight="1" x14ac:dyDescent="0.25">
      <c r="A168" s="40"/>
      <c r="B168" s="35"/>
      <c r="C168" s="35"/>
    </row>
    <row r="169" spans="1:10" ht="33" customHeight="1" x14ac:dyDescent="0.25">
      <c r="A169" s="276" t="s">
        <v>278</v>
      </c>
      <c r="B169" s="345" t="s">
        <v>473</v>
      </c>
      <c r="C169" s="345"/>
      <c r="J169" t="str">
        <f>D18</f>
        <v>Hammam Lif</v>
      </c>
    </row>
    <row r="170" spans="1:10" ht="33" customHeight="1" x14ac:dyDescent="0.25">
      <c r="A170" s="277" t="s">
        <v>280</v>
      </c>
      <c r="B170" s="346">
        <f>'A1 Exploitation'!D726</f>
        <v>1</v>
      </c>
      <c r="C170" s="346"/>
    </row>
    <row r="171" spans="1:10" ht="33" customHeight="1" x14ac:dyDescent="0.25">
      <c r="A171" s="276" t="s">
        <v>281</v>
      </c>
      <c r="B171" s="346">
        <f>'A2 Exploitation'!D726</f>
        <v>1</v>
      </c>
      <c r="C171" s="346"/>
    </row>
    <row r="172" spans="1:10" ht="33" customHeight="1" x14ac:dyDescent="0.25">
      <c r="A172" s="277" t="s">
        <v>282</v>
      </c>
      <c r="B172" s="346" t="e">
        <f>'A3 Exploitation'!D726</f>
        <v>#DIV/0!</v>
      </c>
      <c r="C172" s="346"/>
    </row>
    <row r="173" spans="1:10" ht="33" customHeight="1" x14ac:dyDescent="0.25">
      <c r="A173" s="277" t="s">
        <v>283</v>
      </c>
      <c r="B173" s="346" t="e">
        <f>'A4 Exploitation'!D726</f>
        <v>#DIV/0!</v>
      </c>
      <c r="C173" s="346"/>
    </row>
    <row r="174" spans="1:10" ht="33" customHeight="1" x14ac:dyDescent="0.25">
      <c r="A174" s="276" t="s">
        <v>284</v>
      </c>
      <c r="B174" s="346"/>
      <c r="C174" s="346"/>
    </row>
    <row r="175" spans="1:10" ht="18" x14ac:dyDescent="0.25">
      <c r="A175" s="276" t="s">
        <v>285</v>
      </c>
      <c r="B175" s="346"/>
      <c r="C175" s="346"/>
    </row>
    <row r="176" spans="1:10" ht="18.75" x14ac:dyDescent="0.25">
      <c r="A176" s="40"/>
      <c r="B176" s="35"/>
      <c r="C176" s="35"/>
    </row>
    <row r="177" spans="1:10" ht="33" customHeight="1" x14ac:dyDescent="0.25">
      <c r="A177" s="40"/>
      <c r="B177" s="35"/>
      <c r="C177" s="35"/>
    </row>
    <row r="178" spans="1:10" ht="33" customHeight="1" x14ac:dyDescent="0.25">
      <c r="A178" s="276" t="s">
        <v>278</v>
      </c>
      <c r="B178" s="345" t="s">
        <v>292</v>
      </c>
      <c r="C178" s="345"/>
      <c r="J178" t="str">
        <f>D18</f>
        <v>Hammam Lif</v>
      </c>
    </row>
    <row r="179" spans="1:10" ht="33" customHeight="1" x14ac:dyDescent="0.25">
      <c r="A179" s="277" t="s">
        <v>280</v>
      </c>
      <c r="B179" s="346">
        <f>'A1 Technique'!D199</f>
        <v>0.83333333333333337</v>
      </c>
      <c r="C179" s="346"/>
    </row>
    <row r="180" spans="1:10" ht="33" customHeight="1" x14ac:dyDescent="0.25">
      <c r="A180" s="276" t="s">
        <v>281</v>
      </c>
      <c r="B180" s="346">
        <f>'A2 Technique'!D199</f>
        <v>0.70652173913043481</v>
      </c>
      <c r="C180" s="346"/>
    </row>
    <row r="181" spans="1:10" ht="33" customHeight="1" x14ac:dyDescent="0.25">
      <c r="A181" s="277" t="s">
        <v>282</v>
      </c>
      <c r="B181" s="346" t="e">
        <f>'A3 Technique'!D199</f>
        <v>#DIV/0!</v>
      </c>
      <c r="C181" s="346"/>
    </row>
    <row r="182" spans="1:10" ht="33" customHeight="1" x14ac:dyDescent="0.25">
      <c r="A182" s="277" t="s">
        <v>283</v>
      </c>
      <c r="B182" s="346" t="e">
        <f>'A4 Technique'!D199</f>
        <v>#DIV/0!</v>
      </c>
      <c r="C182" s="346"/>
    </row>
    <row r="183" spans="1:10" ht="33" customHeight="1" x14ac:dyDescent="0.25">
      <c r="A183" s="276" t="s">
        <v>284</v>
      </c>
      <c r="B183" s="346"/>
      <c r="C183" s="346"/>
    </row>
    <row r="184" spans="1:10" ht="18" x14ac:dyDescent="0.25">
      <c r="A184" s="276" t="s">
        <v>285</v>
      </c>
      <c r="B184" s="346"/>
      <c r="C184" s="34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0" zoomScaleNormal="100" zoomScaleSheetLayoutView="5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8"/>
      <c r="E1" s="378"/>
      <c r="F1" s="378"/>
      <c r="G1" s="37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9" t="s">
        <v>151</v>
      </c>
      <c r="B7" s="379"/>
      <c r="C7" s="379"/>
      <c r="D7" s="379"/>
      <c r="E7" s="379"/>
      <c r="F7" s="379"/>
      <c r="G7" s="82"/>
    </row>
    <row r="8" spans="1:7" ht="22.5" x14ac:dyDescent="0.45">
      <c r="A8" s="380" t="str">
        <f>'Page de garde'!D18</f>
        <v>Hammam Lif</v>
      </c>
      <c r="B8" s="380"/>
      <c r="C8" s="380"/>
      <c r="D8" s="380"/>
      <c r="E8" s="380"/>
      <c r="F8" s="380"/>
      <c r="G8" s="82"/>
    </row>
    <row r="9" spans="1:7" ht="22.5" x14ac:dyDescent="0.45">
      <c r="A9" s="278" t="s">
        <v>39</v>
      </c>
      <c r="B9" s="381" t="s">
        <v>477</v>
      </c>
      <c r="C9" s="381"/>
      <c r="D9" s="381"/>
      <c r="E9" s="381"/>
      <c r="F9" s="381"/>
      <c r="G9" s="82"/>
    </row>
    <row r="10" spans="1:7" ht="22.5" x14ac:dyDescent="0.45">
      <c r="A10" s="279" t="s">
        <v>41</v>
      </c>
      <c r="B10" s="382" t="s">
        <v>478</v>
      </c>
      <c r="C10" s="382"/>
      <c r="D10" s="382"/>
      <c r="E10" s="382"/>
      <c r="F10" s="382"/>
      <c r="G10" s="82"/>
    </row>
    <row r="11" spans="1:7" ht="22.5" x14ac:dyDescent="0.45">
      <c r="A11" s="278" t="s">
        <v>40</v>
      </c>
      <c r="B11" s="377">
        <v>43595</v>
      </c>
      <c r="C11" s="377"/>
      <c r="D11" s="377"/>
      <c r="E11" s="377"/>
      <c r="F11" s="377"/>
      <c r="G11" s="82"/>
    </row>
    <row r="12" spans="1:7" ht="22.5" x14ac:dyDescent="0.45">
      <c r="A12" s="278" t="s">
        <v>200</v>
      </c>
      <c r="B12" s="383">
        <f>D730</f>
        <v>0.875</v>
      </c>
      <c r="C12" s="383"/>
      <c r="D12" s="383"/>
      <c r="E12" s="383"/>
      <c r="F12" s="383"/>
      <c r="G12" s="82"/>
    </row>
    <row r="13" spans="1:7" ht="22.5" x14ac:dyDescent="0.45">
      <c r="A13" s="81"/>
      <c r="B13" s="79"/>
      <c r="C13" s="79"/>
      <c r="D13" s="378"/>
      <c r="E13" s="378"/>
      <c r="F13" s="378"/>
      <c r="G13" s="37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43595</v>
      </c>
      <c r="B16" s="85"/>
      <c r="C16" s="85"/>
      <c r="D16" s="85"/>
      <c r="E16" s="85"/>
      <c r="F16" s="85"/>
      <c r="G16" s="83"/>
    </row>
    <row r="17" spans="1:8" ht="16.5" customHeight="1" x14ac:dyDescent="0.4">
      <c r="A17" s="358" t="s">
        <v>28</v>
      </c>
      <c r="B17" s="359" t="s">
        <v>29</v>
      </c>
      <c r="C17" s="359"/>
      <c r="D17" s="359" t="s">
        <v>42</v>
      </c>
      <c r="E17" s="360" t="s">
        <v>266</v>
      </c>
      <c r="F17" s="360" t="s">
        <v>299</v>
      </c>
      <c r="G17" s="83"/>
    </row>
    <row r="18" spans="1:8" ht="16.5" customHeight="1" x14ac:dyDescent="0.4">
      <c r="A18" s="358"/>
      <c r="B18" s="283" t="s">
        <v>32</v>
      </c>
      <c r="C18" s="283" t="s">
        <v>31</v>
      </c>
      <c r="D18" s="359"/>
      <c r="E18" s="360"/>
      <c r="F18" s="360"/>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63" x14ac:dyDescent="0.4">
      <c r="A33" s="88" t="s">
        <v>47</v>
      </c>
      <c r="B33" s="89">
        <v>0</v>
      </c>
      <c r="C33" s="89"/>
      <c r="D33" s="96" t="s">
        <v>494</v>
      </c>
      <c r="E33" s="90" t="s">
        <v>485</v>
      </c>
      <c r="F33" s="90" t="s">
        <v>297</v>
      </c>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v>2</v>
      </c>
      <c r="C43" s="89"/>
      <c r="D43" s="271">
        <v>1</v>
      </c>
      <c r="E43" s="103"/>
      <c r="F43" s="272"/>
      <c r="G43" s="83"/>
    </row>
    <row r="44" spans="1:7" ht="21" x14ac:dyDescent="0.4">
      <c r="A44" s="288" t="s">
        <v>34</v>
      </c>
      <c r="B44" s="288"/>
      <c r="C44" s="288"/>
      <c r="D44" s="288">
        <f>SUM(B30:C37,B39:C43)</f>
        <v>24</v>
      </c>
      <c r="E44" s="79"/>
      <c r="F44" s="83"/>
      <c r="G44" s="83"/>
    </row>
    <row r="45" spans="1:7" ht="21" x14ac:dyDescent="0.4">
      <c r="A45" s="284" t="s">
        <v>33</v>
      </c>
      <c r="B45" s="285"/>
      <c r="C45" s="286"/>
      <c r="D45" s="287">
        <f>D44/(COUNT(B30:C37,B39:C43)*2)</f>
        <v>0.92307692307692313</v>
      </c>
      <c r="E45" s="79"/>
      <c r="F45" s="83"/>
      <c r="G45" s="83"/>
    </row>
    <row r="46" spans="1:7" ht="21" x14ac:dyDescent="0.4">
      <c r="A46" s="93"/>
      <c r="B46" s="83"/>
      <c r="C46" s="83"/>
      <c r="D46" s="83"/>
      <c r="E46" s="79"/>
      <c r="F46" s="83"/>
      <c r="G46" s="83"/>
    </row>
    <row r="47" spans="1:7" ht="22.5" x14ac:dyDescent="0.45">
      <c r="A47" s="301" t="s">
        <v>36</v>
      </c>
      <c r="B47" s="302"/>
      <c r="C47" s="303"/>
      <c r="D47" s="304">
        <f>SUM(D44,D26)</f>
        <v>32</v>
      </c>
      <c r="E47" s="79"/>
      <c r="F47" s="83"/>
      <c r="G47" s="83"/>
    </row>
    <row r="48" spans="1:7" ht="22.5" x14ac:dyDescent="0.45">
      <c r="A48" s="301" t="s">
        <v>168</v>
      </c>
      <c r="B48" s="302"/>
      <c r="C48" s="303"/>
      <c r="D48" s="305">
        <f>D47/(COUNT(B30:C37,B21:C25,B39:C43)*2)</f>
        <v>0.94117647058823528</v>
      </c>
      <c r="E48" s="79"/>
      <c r="F48" s="83"/>
      <c r="G48" s="83"/>
    </row>
    <row r="49" spans="1:7" ht="21" x14ac:dyDescent="0.3">
      <c r="A49" s="387"/>
      <c r="B49" s="387"/>
      <c r="C49" s="387"/>
      <c r="D49" s="387"/>
      <c r="E49" s="387"/>
      <c r="F49" s="387"/>
      <c r="G49" s="387"/>
    </row>
    <row r="50" spans="1:7" ht="22.5" x14ac:dyDescent="0.45">
      <c r="A50" s="281" t="s">
        <v>107</v>
      </c>
      <c r="B50" s="281"/>
      <c r="C50" s="281"/>
      <c r="D50" s="281"/>
      <c r="E50" s="281"/>
      <c r="F50" s="281"/>
      <c r="G50" s="83"/>
    </row>
    <row r="51" spans="1:7" ht="21" x14ac:dyDescent="0.4">
      <c r="A51" s="105">
        <f>B11</f>
        <v>43595</v>
      </c>
      <c r="B51" s="83"/>
      <c r="C51" s="83"/>
      <c r="D51" s="83"/>
      <c r="E51" s="79"/>
      <c r="F51" s="83"/>
      <c r="G51" s="83"/>
    </row>
    <row r="52" spans="1:7" ht="21" x14ac:dyDescent="0.4">
      <c r="A52" s="358" t="s">
        <v>28</v>
      </c>
      <c r="B52" s="359" t="s">
        <v>29</v>
      </c>
      <c r="C52" s="359"/>
      <c r="D52" s="359" t="s">
        <v>42</v>
      </c>
      <c r="E52" s="360" t="s">
        <v>266</v>
      </c>
      <c r="F52" s="360" t="s">
        <v>301</v>
      </c>
      <c r="G52" s="83"/>
    </row>
    <row r="53" spans="1:7" ht="21" x14ac:dyDescent="0.4">
      <c r="A53" s="358"/>
      <c r="B53" s="283" t="s">
        <v>32</v>
      </c>
      <c r="C53" s="283" t="s">
        <v>31</v>
      </c>
      <c r="D53" s="359"/>
      <c r="E53" s="360"/>
      <c r="F53" s="360"/>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4"/>
      <c r="B64" s="435"/>
      <c r="C64" s="435"/>
      <c r="D64" s="435"/>
      <c r="E64" s="435"/>
      <c r="F64" s="435"/>
      <c r="G64" s="435"/>
    </row>
    <row r="65" spans="1:7" ht="43.5" customHeight="1" x14ac:dyDescent="0.4">
      <c r="A65" s="372" t="s">
        <v>350</v>
      </c>
      <c r="B65" s="372"/>
      <c r="C65" s="372"/>
      <c r="D65" s="372"/>
      <c r="E65" s="372"/>
      <c r="F65" s="37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5"/>
      <c r="B83" s="385"/>
      <c r="C83" s="385"/>
      <c r="D83" s="385"/>
      <c r="E83" s="385"/>
      <c r="F83" s="385"/>
      <c r="G83" s="385"/>
    </row>
    <row r="84" spans="1:7" ht="45" customHeight="1" x14ac:dyDescent="0.45">
      <c r="A84" s="373" t="s">
        <v>351</v>
      </c>
      <c r="B84" s="373"/>
      <c r="C84" s="373"/>
      <c r="D84" s="373"/>
      <c r="E84" s="373"/>
      <c r="F84" s="37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8"/>
      <c r="B103" s="436"/>
      <c r="C103" s="436"/>
      <c r="D103" s="436"/>
      <c r="E103" s="436"/>
      <c r="F103" s="442"/>
      <c r="G103" s="83"/>
    </row>
    <row r="104" spans="1:7" ht="46.5" customHeight="1" x14ac:dyDescent="0.4">
      <c r="A104" s="372" t="s">
        <v>352</v>
      </c>
      <c r="B104" s="372"/>
      <c r="C104" s="372"/>
      <c r="D104" s="372"/>
      <c r="E104" s="372"/>
      <c r="F104" s="37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8"/>
      <c r="B111" s="436"/>
      <c r="C111" s="436"/>
      <c r="D111" s="436"/>
      <c r="E111" s="436"/>
      <c r="F111" s="442"/>
      <c r="G111" s="83"/>
    </row>
    <row r="112" spans="1:7" ht="39.75" customHeight="1" x14ac:dyDescent="0.4">
      <c r="A112" s="372" t="s">
        <v>390</v>
      </c>
      <c r="B112" s="372"/>
      <c r="C112" s="372"/>
      <c r="D112" s="372"/>
      <c r="E112" s="372"/>
      <c r="F112" s="37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6"/>
      <c r="B120" s="436"/>
      <c r="C120" s="436"/>
      <c r="D120" s="436"/>
      <c r="E120" s="436"/>
      <c r="F120" s="436"/>
      <c r="G120" s="83"/>
    </row>
    <row r="121" spans="1:7" ht="22.5" x14ac:dyDescent="0.4">
      <c r="A121" s="372" t="s">
        <v>310</v>
      </c>
      <c r="B121" s="372"/>
      <c r="C121" s="372"/>
      <c r="D121" s="372"/>
      <c r="E121" s="372"/>
      <c r="F121" s="37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7"/>
      <c r="B132" s="437"/>
      <c r="C132" s="437"/>
      <c r="D132" s="437"/>
      <c r="E132" s="437"/>
      <c r="F132" s="437"/>
      <c r="G132" s="83"/>
    </row>
    <row r="133" spans="1:16384" ht="22.5" customHeight="1" x14ac:dyDescent="0.4">
      <c r="A133" s="374" t="s">
        <v>424</v>
      </c>
      <c r="B133" s="374"/>
      <c r="C133" s="374"/>
      <c r="D133" s="374"/>
      <c r="E133" s="374"/>
      <c r="F133" s="374"/>
      <c r="G133" s="83"/>
    </row>
    <row r="134" spans="1:16384" ht="22.5" customHeight="1" x14ac:dyDescent="0.4">
      <c r="A134" s="375"/>
      <c r="B134" s="375"/>
      <c r="C134" s="375"/>
      <c r="D134" s="375"/>
      <c r="E134" s="375"/>
      <c r="F134" s="375"/>
      <c r="G134" s="83"/>
    </row>
    <row r="135" spans="1:16384" s="216" customFormat="1" ht="22.5" customHeight="1" x14ac:dyDescent="0.25">
      <c r="A135" s="358" t="s">
        <v>28</v>
      </c>
      <c r="B135" s="359" t="s">
        <v>29</v>
      </c>
      <c r="C135" s="359"/>
      <c r="D135" s="359" t="s">
        <v>42</v>
      </c>
      <c r="E135" s="360" t="s">
        <v>266</v>
      </c>
      <c r="F135" s="360" t="s">
        <v>301</v>
      </c>
    </row>
    <row r="136" spans="1:16384" s="216" customFormat="1" ht="22.5" customHeight="1" x14ac:dyDescent="0.25">
      <c r="A136" s="358"/>
      <c r="B136" s="283" t="s">
        <v>32</v>
      </c>
      <c r="C136" s="283" t="s">
        <v>31</v>
      </c>
      <c r="D136" s="359"/>
      <c r="E136" s="360"/>
      <c r="F136" s="360"/>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6" t="s">
        <v>461</v>
      </c>
      <c r="B139" s="376"/>
      <c r="C139" s="376"/>
      <c r="D139" s="376"/>
      <c r="E139" s="376"/>
      <c r="F139" s="37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7" t="s">
        <v>349</v>
      </c>
      <c r="B147" s="407"/>
      <c r="C147" s="407"/>
      <c r="D147" s="407"/>
      <c r="E147" s="407"/>
      <c r="F147" s="407"/>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8"/>
      <c r="B165" s="436"/>
      <c r="C165" s="436"/>
      <c r="D165" s="436"/>
      <c r="E165" s="436"/>
      <c r="F165" s="436"/>
      <c r="G165" s="83"/>
    </row>
    <row r="166" spans="1:7" ht="32.25" customHeight="1" x14ac:dyDescent="0.4">
      <c r="A166" s="376" t="s">
        <v>462</v>
      </c>
      <c r="B166" s="376"/>
      <c r="C166" s="376"/>
      <c r="D166" s="376"/>
      <c r="E166" s="376"/>
      <c r="F166" s="376"/>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9"/>
      <c r="B176" s="440"/>
      <c r="C176" s="440"/>
      <c r="D176" s="440"/>
      <c r="E176" s="440"/>
      <c r="F176" s="440"/>
      <c r="G176" s="83"/>
    </row>
    <row r="177" spans="1:7" ht="32.25" customHeight="1" x14ac:dyDescent="0.4">
      <c r="A177" s="376" t="s">
        <v>310</v>
      </c>
      <c r="B177" s="376"/>
      <c r="C177" s="376"/>
      <c r="D177" s="376"/>
      <c r="E177" s="376"/>
      <c r="F177" s="376"/>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408"/>
      <c r="C186" s="409"/>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1"/>
      <c r="B188" s="441"/>
      <c r="C188" s="441"/>
      <c r="D188" s="441"/>
      <c r="E188" s="441"/>
      <c r="F188" s="441"/>
      <c r="G188" s="83"/>
    </row>
    <row r="189" spans="1:7" ht="22.5" x14ac:dyDescent="0.45">
      <c r="A189" s="281" t="s">
        <v>100</v>
      </c>
      <c r="B189" s="281"/>
      <c r="C189" s="281"/>
      <c r="D189" s="281"/>
      <c r="E189" s="281"/>
      <c r="F189" s="281"/>
      <c r="G189" s="83"/>
    </row>
    <row r="190" spans="1:7" ht="21" x14ac:dyDescent="0.4">
      <c r="A190" s="105">
        <f>B11</f>
        <v>43595</v>
      </c>
      <c r="B190" s="83"/>
      <c r="C190" s="83"/>
      <c r="D190" s="83"/>
      <c r="E190" s="79"/>
      <c r="F190" s="83"/>
      <c r="G190" s="83"/>
    </row>
    <row r="191" spans="1:7" ht="21" x14ac:dyDescent="0.4">
      <c r="A191" s="358" t="s">
        <v>28</v>
      </c>
      <c r="B191" s="359" t="s">
        <v>29</v>
      </c>
      <c r="C191" s="359"/>
      <c r="D191" s="359" t="s">
        <v>42</v>
      </c>
      <c r="E191" s="360" t="s">
        <v>266</v>
      </c>
      <c r="F191" s="360" t="s">
        <v>301</v>
      </c>
      <c r="G191" s="83"/>
    </row>
    <row r="192" spans="1:7" ht="21" x14ac:dyDescent="0.4">
      <c r="A192" s="358"/>
      <c r="B192" s="283" t="s">
        <v>32</v>
      </c>
      <c r="C192" s="283" t="s">
        <v>31</v>
      </c>
      <c r="D192" s="359"/>
      <c r="E192" s="360"/>
      <c r="F192" s="360"/>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5" t="s">
        <v>34</v>
      </c>
      <c r="B203" s="366"/>
      <c r="C203" s="367"/>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7"/>
      <c r="B205" s="387"/>
      <c r="C205" s="387"/>
      <c r="D205" s="387"/>
      <c r="E205" s="387"/>
      <c r="F205" s="387"/>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5" t="s">
        <v>34</v>
      </c>
      <c r="B227" s="366"/>
      <c r="C227" s="367"/>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7"/>
      <c r="B229" s="387"/>
      <c r="C229" s="387"/>
      <c r="D229" s="387"/>
      <c r="E229" s="387"/>
      <c r="F229" s="387"/>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8" t="s">
        <v>310</v>
      </c>
      <c r="B236" s="369"/>
      <c r="C236" s="369"/>
      <c r="D236" s="37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5" t="s">
        <v>34</v>
      </c>
      <c r="B245" s="366"/>
      <c r="C245" s="367"/>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7"/>
      <c r="B250" s="387"/>
      <c r="C250" s="387"/>
      <c r="D250" s="387"/>
      <c r="E250" s="387"/>
      <c r="F250" s="387"/>
      <c r="G250" s="83"/>
    </row>
    <row r="251" spans="1:7" ht="22.5" x14ac:dyDescent="0.45">
      <c r="A251" s="281" t="s">
        <v>101</v>
      </c>
      <c r="B251" s="281"/>
      <c r="C251" s="281"/>
      <c r="D251" s="281"/>
      <c r="E251" s="281"/>
      <c r="F251" s="281"/>
      <c r="G251" s="83"/>
    </row>
    <row r="252" spans="1:7" ht="21" x14ac:dyDescent="0.4">
      <c r="A252" s="105">
        <f>B11</f>
        <v>43595</v>
      </c>
      <c r="B252" s="83"/>
      <c r="C252" s="83"/>
      <c r="D252" s="83"/>
      <c r="E252" s="79"/>
      <c r="F252" s="83"/>
      <c r="G252" s="83"/>
    </row>
    <row r="253" spans="1:7" ht="21" x14ac:dyDescent="0.4">
      <c r="A253" s="358" t="s">
        <v>28</v>
      </c>
      <c r="B253" s="359" t="s">
        <v>29</v>
      </c>
      <c r="C253" s="359"/>
      <c r="D253" s="359" t="s">
        <v>42</v>
      </c>
      <c r="E253" s="360" t="s">
        <v>266</v>
      </c>
      <c r="F253" s="360" t="s">
        <v>301</v>
      </c>
      <c r="G253" s="83"/>
    </row>
    <row r="254" spans="1:7" ht="21" x14ac:dyDescent="0.4">
      <c r="A254" s="358"/>
      <c r="B254" s="283" t="s">
        <v>32</v>
      </c>
      <c r="C254" s="283" t="s">
        <v>31</v>
      </c>
      <c r="D254" s="359"/>
      <c r="E254" s="360"/>
      <c r="F254" s="360"/>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5" t="s">
        <v>34</v>
      </c>
      <c r="B265" s="366"/>
      <c r="C265" s="367"/>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2"/>
      <c r="B290" s="412"/>
      <c r="C290" s="412"/>
      <c r="D290" s="412"/>
      <c r="E290" s="412"/>
      <c r="F290" s="412"/>
      <c r="G290" s="83"/>
    </row>
    <row r="291" spans="1:7" ht="31.5" customHeight="1" x14ac:dyDescent="0.4">
      <c r="A291" s="371" t="s">
        <v>310</v>
      </c>
      <c r="B291" s="371"/>
      <c r="C291" s="371"/>
      <c r="D291" s="371"/>
      <c r="E291" s="371"/>
      <c r="F291" s="371"/>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43595</v>
      </c>
      <c r="B307" s="83"/>
      <c r="C307" s="83"/>
      <c r="D307" s="83"/>
      <c r="E307" s="79"/>
      <c r="F307" s="83"/>
      <c r="G307" s="83"/>
    </row>
    <row r="308" spans="1:7" ht="21" x14ac:dyDescent="0.4">
      <c r="A308" s="358" t="s">
        <v>28</v>
      </c>
      <c r="B308" s="359" t="s">
        <v>29</v>
      </c>
      <c r="C308" s="359"/>
      <c r="D308" s="359" t="s">
        <v>42</v>
      </c>
      <c r="E308" s="360" t="s">
        <v>266</v>
      </c>
      <c r="F308" s="360" t="s">
        <v>301</v>
      </c>
      <c r="G308" s="83"/>
    </row>
    <row r="309" spans="1:7" ht="21" x14ac:dyDescent="0.4">
      <c r="A309" s="358"/>
      <c r="B309" s="283" t="s">
        <v>32</v>
      </c>
      <c r="C309" s="283" t="s">
        <v>31</v>
      </c>
      <c r="D309" s="359"/>
      <c r="E309" s="360"/>
      <c r="F309" s="360"/>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9"/>
      <c r="B357" s="389"/>
      <c r="C357" s="389"/>
      <c r="D357" s="389"/>
      <c r="E357" s="389"/>
      <c r="F357" s="389"/>
      <c r="G357" s="389"/>
    </row>
    <row r="358" spans="1:7" ht="32.25" customHeight="1" x14ac:dyDescent="0.4">
      <c r="A358" s="357" t="s">
        <v>310</v>
      </c>
      <c r="B358" s="357"/>
      <c r="C358" s="357"/>
      <c r="D358" s="357"/>
      <c r="E358" s="357"/>
      <c r="F358" s="35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43595</v>
      </c>
      <c r="B374" s="83"/>
      <c r="C374" s="83"/>
      <c r="D374" s="83"/>
      <c r="E374" s="79"/>
      <c r="F374" s="83"/>
      <c r="G374" s="83"/>
    </row>
    <row r="375" spans="1:7" ht="21" x14ac:dyDescent="0.4">
      <c r="A375" s="358" t="s">
        <v>28</v>
      </c>
      <c r="B375" s="359" t="s">
        <v>29</v>
      </c>
      <c r="C375" s="359"/>
      <c r="D375" s="359" t="s">
        <v>42</v>
      </c>
      <c r="E375" s="360" t="s">
        <v>266</v>
      </c>
      <c r="F375" s="360" t="s">
        <v>301</v>
      </c>
      <c r="G375" s="83"/>
    </row>
    <row r="376" spans="1:7" ht="21" x14ac:dyDescent="0.4">
      <c r="A376" s="358"/>
      <c r="B376" s="283" t="s">
        <v>32</v>
      </c>
      <c r="C376" s="283" t="s">
        <v>31</v>
      </c>
      <c r="D376" s="359"/>
      <c r="E376" s="360"/>
      <c r="F376" s="360"/>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4"/>
      <c r="B415" s="385"/>
      <c r="C415" s="385"/>
      <c r="D415" s="385"/>
      <c r="E415" s="385"/>
      <c r="F415" s="385"/>
      <c r="G415" s="385"/>
    </row>
    <row r="416" spans="1:7" ht="24.75" x14ac:dyDescent="0.4">
      <c r="A416" s="353" t="s">
        <v>319</v>
      </c>
      <c r="B416" s="353"/>
      <c r="C416" s="353"/>
      <c r="D416" s="353"/>
      <c r="E416" s="353"/>
      <c r="F416" s="353"/>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43595</v>
      </c>
      <c r="B432" s="83"/>
      <c r="C432" s="83"/>
      <c r="D432" s="83"/>
      <c r="E432" s="79"/>
      <c r="F432" s="83"/>
      <c r="G432" s="83"/>
    </row>
    <row r="433" spans="1:7" ht="21" x14ac:dyDescent="0.4">
      <c r="A433" s="358" t="s">
        <v>28</v>
      </c>
      <c r="B433" s="359" t="s">
        <v>29</v>
      </c>
      <c r="C433" s="359"/>
      <c r="D433" s="359" t="s">
        <v>42</v>
      </c>
      <c r="E433" s="360" t="s">
        <v>266</v>
      </c>
      <c r="F433" s="360" t="s">
        <v>301</v>
      </c>
      <c r="G433" s="83"/>
    </row>
    <row r="434" spans="1:7" ht="21" x14ac:dyDescent="0.4">
      <c r="A434" s="358"/>
      <c r="B434" s="283" t="s">
        <v>32</v>
      </c>
      <c r="C434" s="283" t="s">
        <v>31</v>
      </c>
      <c r="D434" s="359"/>
      <c r="E434" s="360"/>
      <c r="F434" s="360"/>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3" t="s">
        <v>310</v>
      </c>
      <c r="B464" s="353"/>
      <c r="C464" s="353"/>
      <c r="D464" s="353"/>
      <c r="E464" s="353"/>
      <c r="F464" s="353"/>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3" t="s">
        <v>425</v>
      </c>
      <c r="B478" s="363"/>
      <c r="C478" s="363"/>
      <c r="D478" s="363"/>
      <c r="E478" s="363"/>
      <c r="F478" s="363"/>
      <c r="G478" s="83"/>
    </row>
    <row r="479" spans="1:7" ht="21" customHeight="1" x14ac:dyDescent="0.4">
      <c r="A479" s="162">
        <f>B11</f>
        <v>43595</v>
      </c>
      <c r="F479" s="2"/>
      <c r="G479" s="83"/>
    </row>
    <row r="480" spans="1:7" ht="21" x14ac:dyDescent="0.4">
      <c r="A480" s="354" t="s">
        <v>28</v>
      </c>
      <c r="B480" s="355" t="s">
        <v>29</v>
      </c>
      <c r="C480" s="355"/>
      <c r="D480" s="355" t="s">
        <v>42</v>
      </c>
      <c r="E480" s="356" t="s">
        <v>266</v>
      </c>
      <c r="F480" s="356" t="s">
        <v>301</v>
      </c>
      <c r="G480" s="83"/>
    </row>
    <row r="481" spans="1:7" ht="21" x14ac:dyDescent="0.4">
      <c r="A481" s="354"/>
      <c r="B481" s="291" t="s">
        <v>32</v>
      </c>
      <c r="C481" s="291" t="s">
        <v>31</v>
      </c>
      <c r="D481" s="355"/>
      <c r="E481" s="356"/>
      <c r="F481" s="356"/>
      <c r="G481" s="83"/>
    </row>
    <row r="482" spans="1:7" ht="22.5" x14ac:dyDescent="0.4">
      <c r="A482" s="239"/>
      <c r="B482" s="240"/>
      <c r="C482" s="240"/>
      <c r="D482" s="240"/>
      <c r="E482" s="236"/>
      <c r="F482" s="236"/>
      <c r="G482" s="83"/>
    </row>
    <row r="483" spans="1:7" ht="24.75" x14ac:dyDescent="0.4">
      <c r="A483" s="398" t="s">
        <v>52</v>
      </c>
      <c r="B483" s="398"/>
      <c r="C483" s="398"/>
      <c r="D483" s="398"/>
      <c r="E483" s="398"/>
      <c r="F483" s="398"/>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9" t="s">
        <v>463</v>
      </c>
      <c r="B491" s="420"/>
      <c r="C491" s="420"/>
      <c r="D491" s="420"/>
      <c r="E491" s="420"/>
      <c r="F491" s="42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1" t="s">
        <v>23</v>
      </c>
      <c r="B505" s="392"/>
      <c r="C505" s="392"/>
      <c r="D505" s="392"/>
      <c r="E505" s="392"/>
      <c r="F505" s="39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390"/>
      <c r="C518" s="390"/>
      <c r="D518" s="390"/>
      <c r="E518" s="390"/>
      <c r="F518" s="390"/>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4" t="s">
        <v>97</v>
      </c>
      <c r="B530" s="364"/>
      <c r="C530" s="364"/>
      <c r="D530" s="364"/>
      <c r="E530" s="364"/>
      <c r="F530" s="364"/>
      <c r="G530" s="83"/>
    </row>
    <row r="531" spans="1:7" ht="22.5" customHeight="1" x14ac:dyDescent="0.4">
      <c r="A531" s="162">
        <f>B11</f>
        <v>43595</v>
      </c>
      <c r="B531" s="83"/>
      <c r="C531" s="83"/>
      <c r="D531" s="95"/>
      <c r="E531" s="95"/>
      <c r="F531" s="95"/>
      <c r="G531" s="83"/>
    </row>
    <row r="532" spans="1:7" ht="21" x14ac:dyDescent="0.4">
      <c r="A532" s="394" t="s">
        <v>28</v>
      </c>
      <c r="B532" s="396" t="s">
        <v>29</v>
      </c>
      <c r="C532" s="397"/>
      <c r="D532" s="359" t="s">
        <v>42</v>
      </c>
      <c r="E532" s="360" t="s">
        <v>266</v>
      </c>
      <c r="F532" s="360" t="s">
        <v>301</v>
      </c>
      <c r="G532" s="83"/>
    </row>
    <row r="533" spans="1:7" ht="21" x14ac:dyDescent="0.4">
      <c r="A533" s="395"/>
      <c r="B533" s="292" t="s">
        <v>32</v>
      </c>
      <c r="C533" s="293" t="s">
        <v>31</v>
      </c>
      <c r="D533" s="359"/>
      <c r="E533" s="360"/>
      <c r="F533" s="360"/>
      <c r="G533" s="83"/>
    </row>
    <row r="534" spans="1:7" ht="22.5" x14ac:dyDescent="0.4">
      <c r="A534" s="242"/>
      <c r="B534" s="243"/>
      <c r="C534" s="243"/>
      <c r="D534" s="240"/>
      <c r="E534" s="236"/>
      <c r="F534" s="236"/>
      <c r="G534" s="83"/>
    </row>
    <row r="535" spans="1:7" ht="24.75" x14ac:dyDescent="0.4">
      <c r="A535" s="245" t="s">
        <v>17</v>
      </c>
      <c r="B535" s="210"/>
      <c r="C535" s="361"/>
      <c r="D535" s="361"/>
      <c r="E535" s="361"/>
      <c r="F535" s="36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5" t="s">
        <v>34</v>
      </c>
      <c r="B542" s="366"/>
      <c r="C542" s="367"/>
      <c r="D542" s="294">
        <f>SUM(B536:C541)</f>
        <v>0</v>
      </c>
      <c r="E542" s="172"/>
      <c r="F542" s="172"/>
      <c r="G542" s="83"/>
    </row>
    <row r="543" spans="1:7" ht="21" customHeight="1" x14ac:dyDescent="0.4">
      <c r="A543" s="365" t="s">
        <v>33</v>
      </c>
      <c r="B543" s="366"/>
      <c r="C543" s="367"/>
      <c r="D543" s="295" t="e">
        <f>D542/(COUNT(B536:C541)*2)</f>
        <v>#DIV/0!</v>
      </c>
      <c r="E543" s="172"/>
      <c r="F543" s="172"/>
      <c r="G543" s="83"/>
    </row>
    <row r="544" spans="1:7" ht="21" x14ac:dyDescent="0.4">
      <c r="A544" s="387"/>
      <c r="B544" s="387"/>
      <c r="C544" s="387"/>
      <c r="D544" s="387"/>
      <c r="E544" s="387"/>
      <c r="F544" s="387"/>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8"/>
      <c r="B556" s="389"/>
      <c r="C556" s="389"/>
      <c r="D556" s="389"/>
      <c r="E556" s="389"/>
      <c r="F556" s="389"/>
      <c r="G556" s="389"/>
    </row>
    <row r="557" spans="1:7" ht="35.25" customHeight="1" x14ac:dyDescent="0.4">
      <c r="A557" s="246" t="s">
        <v>310</v>
      </c>
      <c r="B557" s="222"/>
      <c r="C557" s="424"/>
      <c r="D557" s="424"/>
      <c r="E557" s="424"/>
      <c r="F557" s="42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410" t="s">
        <v>34</v>
      </c>
      <c r="B566" s="410"/>
      <c r="C566" s="411"/>
      <c r="D566" s="296">
        <f>SUM(B558:C565,B546:C555)</f>
        <v>0</v>
      </c>
      <c r="E566" s="79"/>
      <c r="F566" s="83"/>
      <c r="G566" s="83"/>
    </row>
    <row r="567" spans="1:7" ht="21" x14ac:dyDescent="0.4">
      <c r="A567" s="410" t="s">
        <v>33</v>
      </c>
      <c r="B567" s="410"/>
      <c r="C567" s="41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7"/>
      <c r="B572" s="387"/>
      <c r="C572" s="387"/>
      <c r="D572" s="387"/>
      <c r="E572" s="387"/>
      <c r="F572" s="387"/>
      <c r="G572" s="83"/>
    </row>
    <row r="573" spans="1:7" ht="22.5" x14ac:dyDescent="0.45">
      <c r="A573" s="350" t="s">
        <v>19</v>
      </c>
      <c r="B573" s="350"/>
      <c r="C573" s="350"/>
      <c r="D573" s="350"/>
      <c r="E573" s="350"/>
      <c r="F573" s="350"/>
      <c r="G573" s="83"/>
    </row>
    <row r="574" spans="1:7" ht="22.5" x14ac:dyDescent="0.4">
      <c r="A574" s="169">
        <f>B11</f>
        <v>43595</v>
      </c>
      <c r="B574" s="83"/>
      <c r="C574" s="83"/>
      <c r="D574" s="238"/>
      <c r="E574" s="238"/>
      <c r="F574" s="238"/>
      <c r="G574" s="83"/>
    </row>
    <row r="575" spans="1:7" ht="21" x14ac:dyDescent="0.4">
      <c r="A575" s="354" t="s">
        <v>28</v>
      </c>
      <c r="B575" s="355" t="s">
        <v>29</v>
      </c>
      <c r="C575" s="355"/>
      <c r="D575" s="355" t="s">
        <v>42</v>
      </c>
      <c r="E575" s="356" t="s">
        <v>266</v>
      </c>
      <c r="F575" s="356" t="s">
        <v>301</v>
      </c>
      <c r="G575" s="83"/>
    </row>
    <row r="576" spans="1:7" ht="21" x14ac:dyDescent="0.4">
      <c r="A576" s="354"/>
      <c r="B576" s="291" t="s">
        <v>32</v>
      </c>
      <c r="C576" s="291" t="s">
        <v>31</v>
      </c>
      <c r="D576" s="355"/>
      <c r="E576" s="356"/>
      <c r="F576" s="356"/>
      <c r="G576" s="83"/>
    </row>
    <row r="577" spans="1:7" ht="22.5" x14ac:dyDescent="0.4">
      <c r="A577" s="247"/>
      <c r="B577" s="248"/>
      <c r="C577" s="248"/>
      <c r="D577" s="248"/>
      <c r="E577" s="225"/>
      <c r="F577" s="249"/>
      <c r="G577" s="83"/>
    </row>
    <row r="578" spans="1:7" ht="24.75" x14ac:dyDescent="0.4">
      <c r="A578" s="413" t="s">
        <v>10</v>
      </c>
      <c r="B578" s="414"/>
      <c r="C578" s="414"/>
      <c r="D578" s="414"/>
      <c r="E578" s="414"/>
      <c r="F578" s="415"/>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0" t="s">
        <v>34</v>
      </c>
      <c r="B588" s="410"/>
      <c r="C588" s="411"/>
      <c r="D588" s="296">
        <f>SUM(B579:C587)</f>
        <v>18</v>
      </c>
      <c r="E588" s="79"/>
      <c r="F588" s="83"/>
      <c r="G588" s="83"/>
    </row>
    <row r="589" spans="1:7" ht="21" x14ac:dyDescent="0.4">
      <c r="A589" s="410" t="s">
        <v>33</v>
      </c>
      <c r="B589" s="410"/>
      <c r="C589" s="410"/>
      <c r="D589" s="295">
        <f>D588/(COUNT(B579:C587)*2)</f>
        <v>1</v>
      </c>
      <c r="E589" s="79"/>
      <c r="F589" s="83"/>
      <c r="G589" s="83"/>
    </row>
    <row r="590" spans="1:7" ht="21" x14ac:dyDescent="0.4">
      <c r="A590" s="255"/>
      <c r="B590" s="256"/>
      <c r="C590" s="256"/>
      <c r="D590" s="257"/>
      <c r="E590" s="79"/>
      <c r="F590" s="83"/>
      <c r="G590" s="83"/>
    </row>
    <row r="591" spans="1:7" ht="39.75" customHeight="1" x14ac:dyDescent="0.4">
      <c r="A591" s="416" t="s">
        <v>23</v>
      </c>
      <c r="B591" s="417"/>
      <c r="C591" s="417"/>
      <c r="D591" s="417"/>
      <c r="E591" s="417"/>
      <c r="F591" s="418"/>
      <c r="G591" s="83"/>
    </row>
    <row r="592" spans="1:7" ht="84" x14ac:dyDescent="0.4">
      <c r="A592" s="88" t="s">
        <v>87</v>
      </c>
      <c r="B592" s="89">
        <v>1</v>
      </c>
      <c r="C592" s="89"/>
      <c r="D592" s="90" t="s">
        <v>483</v>
      </c>
      <c r="E592" s="90" t="s">
        <v>484</v>
      </c>
      <c r="F592" s="90" t="s">
        <v>298</v>
      </c>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51" t="s">
        <v>383</v>
      </c>
      <c r="B598" s="352"/>
      <c r="C598" s="352"/>
      <c r="D598" s="352"/>
      <c r="E598" s="352"/>
      <c r="F598" s="352"/>
      <c r="G598" s="352"/>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v>2</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v>0</v>
      </c>
      <c r="C605" s="89"/>
      <c r="D605" s="271">
        <v>0</v>
      </c>
      <c r="E605" s="91"/>
      <c r="F605" s="90"/>
      <c r="G605" s="83"/>
    </row>
    <row r="606" spans="1:7" ht="21" x14ac:dyDescent="0.4">
      <c r="A606" s="410" t="s">
        <v>34</v>
      </c>
      <c r="B606" s="410"/>
      <c r="C606" s="411"/>
      <c r="D606" s="296">
        <f>SUM(B592:C605)</f>
        <v>23</v>
      </c>
      <c r="E606" s="79"/>
      <c r="F606" s="83"/>
      <c r="G606" s="83"/>
    </row>
    <row r="607" spans="1:7" ht="21" x14ac:dyDescent="0.4">
      <c r="A607" s="410" t="s">
        <v>33</v>
      </c>
      <c r="B607" s="410"/>
      <c r="C607" s="410"/>
      <c r="D607" s="295">
        <f>D606/(COUNT(B592:C597,B599:C605)*2)</f>
        <v>0.88461538461538458</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41</v>
      </c>
      <c r="E609" s="203"/>
      <c r="F609" s="203"/>
      <c r="G609" s="83"/>
    </row>
    <row r="610" spans="1:7" ht="22.5" x14ac:dyDescent="0.45">
      <c r="A610" s="421" t="s">
        <v>170</v>
      </c>
      <c r="B610" s="422"/>
      <c r="C610" s="423"/>
      <c r="D610" s="305">
        <f>D609/(COUNT(B579:C587,B592:C605)*2)</f>
        <v>0.93181818181818177</v>
      </c>
      <c r="E610" s="79"/>
      <c r="F610" s="83"/>
      <c r="G610" s="83"/>
    </row>
    <row r="611" spans="1:7" ht="21" x14ac:dyDescent="0.4">
      <c r="A611" s="104"/>
      <c r="B611" s="83"/>
      <c r="C611" s="83"/>
      <c r="G611" s="83"/>
    </row>
    <row r="612" spans="1:7" ht="19.5" customHeight="1" x14ac:dyDescent="0.45">
      <c r="A612" s="350" t="s">
        <v>8</v>
      </c>
      <c r="B612" s="350"/>
      <c r="C612" s="350"/>
      <c r="D612" s="350"/>
      <c r="E612" s="350"/>
      <c r="F612" s="350"/>
      <c r="G612" s="83"/>
    </row>
    <row r="613" spans="1:7" ht="22.5" x14ac:dyDescent="0.4">
      <c r="A613" s="105">
        <f>B11</f>
        <v>43595</v>
      </c>
      <c r="B613" s="83"/>
      <c r="C613" s="83"/>
      <c r="D613" s="95"/>
      <c r="E613" s="95"/>
      <c r="F613" s="95"/>
      <c r="G613" s="83"/>
    </row>
    <row r="614" spans="1:7" ht="21" x14ac:dyDescent="0.4">
      <c r="A614" s="358" t="s">
        <v>28</v>
      </c>
      <c r="B614" s="359" t="s">
        <v>29</v>
      </c>
      <c r="C614" s="359"/>
      <c r="D614" s="359" t="s">
        <v>42</v>
      </c>
      <c r="E614" s="360" t="s">
        <v>266</v>
      </c>
      <c r="F614" s="360" t="s">
        <v>301</v>
      </c>
      <c r="G614" s="83"/>
    </row>
    <row r="615" spans="1:7" ht="18.75" customHeight="1" x14ac:dyDescent="0.4">
      <c r="A615" s="358"/>
      <c r="B615" s="283" t="s">
        <v>32</v>
      </c>
      <c r="C615" s="283" t="s">
        <v>31</v>
      </c>
      <c r="D615" s="359"/>
      <c r="E615" s="360"/>
      <c r="F615" s="360"/>
      <c r="G615" s="83"/>
    </row>
    <row r="616" spans="1:7" ht="18.75" customHeight="1" x14ac:dyDescent="0.4">
      <c r="A616" s="239"/>
      <c r="B616" s="240"/>
      <c r="C616" s="240"/>
      <c r="D616" s="240"/>
      <c r="E616" s="236"/>
      <c r="F616" s="236"/>
      <c r="G616" s="83"/>
    </row>
    <row r="617" spans="1:7" ht="24.75" x14ac:dyDescent="0.4">
      <c r="A617" s="241" t="s">
        <v>90</v>
      </c>
      <c r="B617" s="95"/>
      <c r="C617" s="405"/>
      <c r="D617" s="405"/>
      <c r="E617" s="405"/>
      <c r="F617" s="406"/>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0" t="s">
        <v>34</v>
      </c>
      <c r="B627" s="410"/>
      <c r="C627" s="410"/>
      <c r="D627" s="296">
        <f>SUM(B618:C626)</f>
        <v>18</v>
      </c>
      <c r="E627" s="431"/>
      <c r="F627" s="412"/>
      <c r="G627" s="83"/>
    </row>
    <row r="628" spans="1:7" ht="21" x14ac:dyDescent="0.4">
      <c r="A628" s="410" t="s">
        <v>33</v>
      </c>
      <c r="B628" s="410"/>
      <c r="C628" s="410"/>
      <c r="D628" s="295">
        <f>D627/(COUNT(B618:C626)*2)</f>
        <v>1</v>
      </c>
      <c r="E628" s="432"/>
      <c r="F628" s="386"/>
      <c r="G628" s="83"/>
    </row>
    <row r="629" spans="1:7" ht="21" x14ac:dyDescent="0.4">
      <c r="A629" s="104"/>
      <c r="B629" s="83"/>
      <c r="C629" s="430"/>
      <c r="D629" s="430"/>
      <c r="E629" s="430"/>
      <c r="F629" s="430"/>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84" x14ac:dyDescent="0.4">
      <c r="A633" s="88" t="s">
        <v>186</v>
      </c>
      <c r="B633" s="89">
        <v>0</v>
      </c>
      <c r="C633" s="89"/>
      <c r="D633" s="147" t="s">
        <v>495</v>
      </c>
      <c r="E633" s="90" t="s">
        <v>482</v>
      </c>
      <c r="F633" s="90" t="s">
        <v>297</v>
      </c>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5" t="s">
        <v>34</v>
      </c>
      <c r="B639" s="366"/>
      <c r="C639" s="367"/>
      <c r="D639" s="289">
        <f>SUM(B631:C638)</f>
        <v>14</v>
      </c>
      <c r="E639" s="216"/>
      <c r="F639" s="216"/>
      <c r="G639" s="214"/>
    </row>
    <row r="640" spans="1:7" ht="22.5" x14ac:dyDescent="0.4">
      <c r="A640" s="284" t="s">
        <v>33</v>
      </c>
      <c r="B640" s="285"/>
      <c r="C640" s="285"/>
      <c r="D640" s="287">
        <f>D639/(COUNT(B631:C638)*2)</f>
        <v>0.875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5"/>
      <c r="D642" s="405"/>
      <c r="E642" s="405"/>
      <c r="F642" s="406"/>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5" t="s">
        <v>34</v>
      </c>
      <c r="B650" s="366"/>
      <c r="C650" s="367"/>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7"/>
      <c r="B652" s="427"/>
      <c r="C652" s="427"/>
      <c r="D652" s="427"/>
      <c r="E652" s="427"/>
      <c r="F652" s="427"/>
      <c r="G652" s="427"/>
    </row>
    <row r="653" spans="1:16382" ht="24.75" x14ac:dyDescent="0.4">
      <c r="A653" s="241" t="s">
        <v>26</v>
      </c>
      <c r="B653" s="405"/>
      <c r="C653" s="405"/>
      <c r="D653" s="405"/>
      <c r="E653" s="405"/>
      <c r="F653" s="406"/>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47" x14ac:dyDescent="0.4">
      <c r="A659" s="170" t="s">
        <v>325</v>
      </c>
      <c r="B659" s="89">
        <v>0</v>
      </c>
      <c r="C659" s="99">
        <f>IF(B659=0, -10, "0")</f>
        <v>-10</v>
      </c>
      <c r="D659" s="205" t="s">
        <v>480</v>
      </c>
      <c r="E659" s="205" t="s">
        <v>481</v>
      </c>
      <c r="F659" s="90" t="s">
        <v>298</v>
      </c>
      <c r="G659" s="79"/>
    </row>
    <row r="660" spans="1:7" ht="42" x14ac:dyDescent="0.4">
      <c r="A660" s="88" t="s">
        <v>150</v>
      </c>
      <c r="B660" s="89">
        <v>2</v>
      </c>
      <c r="C660" s="89"/>
      <c r="D660" s="111"/>
      <c r="E660" s="91"/>
      <c r="F660" s="90"/>
      <c r="G660" s="79"/>
    </row>
    <row r="661" spans="1:7" ht="21" x14ac:dyDescent="0.4">
      <c r="A661" s="402" t="s">
        <v>310</v>
      </c>
      <c r="B661" s="403"/>
      <c r="C661" s="403"/>
      <c r="D661" s="403"/>
      <c r="E661" s="403"/>
      <c r="F661" s="404"/>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63" x14ac:dyDescent="0.4">
      <c r="A665" s="266" t="s">
        <v>317</v>
      </c>
      <c r="B665" s="89">
        <v>1</v>
      </c>
      <c r="C665" s="99" t="str">
        <f>IF(B665=0, -5, "0")</f>
        <v>0</v>
      </c>
      <c r="D665" s="338" t="s">
        <v>486</v>
      </c>
      <c r="E665" s="339" t="s">
        <v>487</v>
      </c>
      <c r="F665" s="90" t="s">
        <v>297</v>
      </c>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0.66700000000000004</v>
      </c>
      <c r="E668" s="42"/>
      <c r="F668" s="90"/>
      <c r="G668" s="83"/>
    </row>
    <row r="669" spans="1:7" ht="21" x14ac:dyDescent="0.4">
      <c r="A669" s="288" t="s">
        <v>34</v>
      </c>
      <c r="B669" s="288"/>
      <c r="C669" s="288"/>
      <c r="D669" s="288">
        <f>SUM(B654:C668)</f>
        <v>12</v>
      </c>
      <c r="E669" s="79"/>
      <c r="F669" s="83"/>
      <c r="G669" s="83"/>
    </row>
    <row r="670" spans="1:7" ht="21" x14ac:dyDescent="0.4">
      <c r="A670" s="284" t="s">
        <v>33</v>
      </c>
      <c r="B670" s="285"/>
      <c r="C670" s="286"/>
      <c r="D670" s="287">
        <f>D669/(COUNT(B654:C668)*2)</f>
        <v>0.42857142857142855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58</v>
      </c>
      <c r="E672" s="79"/>
      <c r="F672" s="83"/>
      <c r="G672" s="83"/>
    </row>
    <row r="673" spans="1:7" ht="22.5" x14ac:dyDescent="0.45">
      <c r="A673" s="301" t="s">
        <v>171</v>
      </c>
      <c r="B673" s="311"/>
      <c r="C673" s="312"/>
      <c r="D673" s="305">
        <f>D672/(COUNT(B654:C668,B631:C638,B643:C649,B618:C626)*2)</f>
        <v>0.76315789473684215</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0" t="s">
        <v>475</v>
      </c>
      <c r="B676" s="350"/>
      <c r="C676" s="350"/>
      <c r="D676" s="350"/>
      <c r="E676" s="350"/>
      <c r="F676" s="350"/>
      <c r="G676" s="83"/>
    </row>
    <row r="677" spans="1:7" ht="21" x14ac:dyDescent="0.4">
      <c r="A677" s="169">
        <f>B11</f>
        <v>43595</v>
      </c>
      <c r="B677" s="83"/>
      <c r="C677" s="83"/>
      <c r="D677" s="83"/>
      <c r="E677" s="79"/>
      <c r="F677" s="83"/>
      <c r="G677" s="83"/>
    </row>
    <row r="678" spans="1:7" ht="21.75" customHeight="1" x14ac:dyDescent="0.4">
      <c r="A678" s="358" t="s">
        <v>28</v>
      </c>
      <c r="B678" s="359" t="s">
        <v>29</v>
      </c>
      <c r="C678" s="359"/>
      <c r="D678" s="359" t="s">
        <v>42</v>
      </c>
      <c r="E678" s="360" t="s">
        <v>266</v>
      </c>
      <c r="F678" s="360" t="s">
        <v>301</v>
      </c>
      <c r="G678" s="83"/>
    </row>
    <row r="679" spans="1:7" ht="21" x14ac:dyDescent="0.4">
      <c r="A679" s="358"/>
      <c r="B679" s="283" t="s">
        <v>32</v>
      </c>
      <c r="C679" s="283" t="s">
        <v>31</v>
      </c>
      <c r="D679" s="359"/>
      <c r="E679" s="360"/>
      <c r="F679" s="360"/>
      <c r="G679" s="83"/>
    </row>
    <row r="680" spans="1:7" ht="22.5" x14ac:dyDescent="0.4">
      <c r="A680" s="239"/>
      <c r="B680" s="240"/>
      <c r="C680" s="240"/>
      <c r="D680" s="240"/>
      <c r="E680" s="236"/>
      <c r="F680" s="236"/>
      <c r="G680" s="83"/>
    </row>
    <row r="681" spans="1:7" ht="21" x14ac:dyDescent="0.4">
      <c r="A681" s="88" t="s">
        <v>387</v>
      </c>
      <c r="B681" s="89">
        <v>2</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v>2</v>
      </c>
      <c r="C696" s="99"/>
      <c r="D696" s="102"/>
      <c r="E696" s="103"/>
      <c r="F696" s="90"/>
      <c r="G696" s="83"/>
    </row>
    <row r="697" spans="1:7" ht="21" x14ac:dyDescent="0.4">
      <c r="A697" s="177" t="s">
        <v>318</v>
      </c>
      <c r="B697" s="89">
        <v>2</v>
      </c>
      <c r="C697" s="99"/>
      <c r="D697" s="88"/>
      <c r="E697" s="90"/>
      <c r="F697" s="90"/>
      <c r="G697" s="83"/>
    </row>
    <row r="698" spans="1:7" ht="42" x14ac:dyDescent="0.4">
      <c r="A698" s="177" t="s">
        <v>458</v>
      </c>
      <c r="B698" s="89">
        <v>2</v>
      </c>
      <c r="C698" s="99"/>
      <c r="D698" s="88"/>
      <c r="E698" s="91"/>
      <c r="F698" s="90"/>
      <c r="G698" s="83"/>
    </row>
    <row r="699" spans="1:7" ht="42" x14ac:dyDescent="0.4">
      <c r="A699" s="177" t="s">
        <v>420</v>
      </c>
      <c r="B699" s="89">
        <v>1</v>
      </c>
      <c r="C699" s="99"/>
      <c r="D699" s="337" t="s">
        <v>496</v>
      </c>
      <c r="E699" s="90" t="s">
        <v>479</v>
      </c>
      <c r="F699" s="90" t="s">
        <v>298</v>
      </c>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21</v>
      </c>
      <c r="E701" s="79"/>
      <c r="F701" s="83"/>
      <c r="G701" s="83"/>
    </row>
    <row r="702" spans="1:7" ht="22.5" x14ac:dyDescent="0.45">
      <c r="A702" s="301" t="s">
        <v>428</v>
      </c>
      <c r="B702" s="311"/>
      <c r="C702" s="312"/>
      <c r="D702" s="305">
        <f>D701/(COUNT(B681:C700)*2)</f>
        <v>0.95454545454545459</v>
      </c>
      <c r="G702" s="83"/>
    </row>
    <row r="703" spans="1:7" ht="21" x14ac:dyDescent="0.4">
      <c r="A703" s="172"/>
      <c r="B703" s="217"/>
      <c r="C703" s="217"/>
      <c r="G703" s="184"/>
    </row>
    <row r="704" spans="1:7" ht="21" customHeight="1" x14ac:dyDescent="0.4">
      <c r="A704" s="426" t="s">
        <v>459</v>
      </c>
      <c r="B704" s="426"/>
      <c r="C704" s="426"/>
      <c r="D704" s="426"/>
      <c r="E704" s="426"/>
      <c r="F704" s="426"/>
      <c r="G704" s="184"/>
    </row>
    <row r="705" spans="1:7" ht="21" customHeight="1" x14ac:dyDescent="0.4">
      <c r="A705" s="169">
        <f>B11</f>
        <v>43595</v>
      </c>
      <c r="B705" s="83"/>
      <c r="C705" s="83"/>
      <c r="D705" s="183"/>
      <c r="E705" s="183"/>
      <c r="F705" s="183"/>
      <c r="G705" s="184"/>
    </row>
    <row r="706" spans="1:7" ht="21" x14ac:dyDescent="0.4">
      <c r="A706" s="433" t="s">
        <v>28</v>
      </c>
      <c r="B706" s="396" t="s">
        <v>29</v>
      </c>
      <c r="C706" s="396"/>
      <c r="D706" s="359" t="s">
        <v>42</v>
      </c>
      <c r="E706" s="360" t="s">
        <v>266</v>
      </c>
      <c r="F706" s="360" t="s">
        <v>301</v>
      </c>
      <c r="G706" s="184"/>
    </row>
    <row r="707" spans="1:7" ht="21" x14ac:dyDescent="0.4">
      <c r="A707" s="358"/>
      <c r="B707" s="283" t="s">
        <v>32</v>
      </c>
      <c r="C707" s="283" t="s">
        <v>31</v>
      </c>
      <c r="D707" s="359"/>
      <c r="E707" s="360"/>
      <c r="F707" s="360"/>
      <c r="G707" s="184"/>
    </row>
    <row r="708" spans="1:7" ht="22.5" x14ac:dyDescent="0.4">
      <c r="A708" s="239"/>
      <c r="B708" s="240"/>
      <c r="C708" s="240"/>
      <c r="D708" s="240"/>
      <c r="E708" s="236"/>
      <c r="F708" s="236"/>
      <c r="G708" s="83"/>
    </row>
    <row r="709" spans="1:7" ht="24.75" x14ac:dyDescent="0.4">
      <c r="A709" s="399" t="s">
        <v>305</v>
      </c>
      <c r="B709" s="400"/>
      <c r="C709" s="400"/>
      <c r="D709" s="400"/>
      <c r="E709" s="400"/>
      <c r="F709" s="401"/>
      <c r="G709" s="184"/>
    </row>
    <row r="710" spans="1:7" ht="21" x14ac:dyDescent="0.4">
      <c r="A710" s="109" t="s">
        <v>220</v>
      </c>
      <c r="B710" s="185">
        <v>2</v>
      </c>
      <c r="C710" s="185"/>
      <c r="D710" s="179"/>
      <c r="E710" s="179"/>
      <c r="F710" s="135" t="s">
        <v>297</v>
      </c>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28"/>
      <c r="C715" s="429"/>
      <c r="D715" s="289">
        <f>SUM(B710:C714)</f>
        <v>10</v>
      </c>
      <c r="E715" s="79"/>
      <c r="F715" s="83"/>
      <c r="G715" s="83"/>
    </row>
    <row r="716" spans="1:7" ht="21" x14ac:dyDescent="0.4">
      <c r="A716" s="284" t="s">
        <v>33</v>
      </c>
      <c r="B716" s="428"/>
      <c r="C716" s="429"/>
      <c r="D716" s="298">
        <f>D715/(COUNT(B710:C714)*2)</f>
        <v>1</v>
      </c>
      <c r="E716" s="79"/>
      <c r="F716" s="83"/>
      <c r="G716" s="83"/>
    </row>
    <row r="717" spans="1:7" ht="21" x14ac:dyDescent="0.4">
      <c r="A717" s="125"/>
      <c r="B717" s="250"/>
      <c r="C717" s="250"/>
      <c r="D717" s="173"/>
      <c r="E717" s="260"/>
      <c r="F717" s="261"/>
      <c r="G717" s="83"/>
    </row>
    <row r="718" spans="1:7" ht="24.75" x14ac:dyDescent="0.4">
      <c r="A718" s="399" t="s">
        <v>306</v>
      </c>
      <c r="B718" s="400"/>
      <c r="C718" s="400"/>
      <c r="D718" s="400"/>
      <c r="E718" s="400"/>
      <c r="F718" s="401"/>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0.73339999999999994</v>
      </c>
      <c r="E728" s="72"/>
      <c r="F728" s="73"/>
      <c r="G728" s="67"/>
    </row>
    <row r="729" spans="1:7" ht="24.75" x14ac:dyDescent="0.3">
      <c r="A729" s="326" t="s">
        <v>423</v>
      </c>
      <c r="B729" s="322"/>
      <c r="C729" s="323"/>
      <c r="D729" s="327">
        <f>SUM(D725,D701,D672,D609,D569,D526,D475,D428,D370,D303,D248,D186,D130,D47)</f>
        <v>168</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0.875</v>
      </c>
      <c r="E730" s="3"/>
      <c r="F730" s="3"/>
    </row>
  </sheetData>
  <sheetProtection algorithmName="SHA-512" hashValue="LFwAfCBXQ2BxxnJbk3Qj65opXTT/vW35mp4nnFxtN0g+wjfx2ok4JAOE2LOUwGrlvJ5Eip3fPGfvPBMrlGMNxQ==" saltValue="S0nAWpDHmtBkvKw9sq7baQ==" spinCount="100000" sheet="1" objects="1" scenarios="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0:B37 B546:B555 B599:B605 B558:B565 B506:B516 B618:B626 B122:B128 B681:B700 B39:B42 B85:B102 B312:B319 B379:B389 B465:B471 B519:B525 B417:B424 B492:B504 B292:B299 B719:B721 B654:B660 B437:B444 B66:B82 B257:B264 B348:B356 B178:B185 B536:B541 B643:B649 B269:B289 B231:B235 B710:B714 B105:B110 B140:B146 B237:B244 B449:B463 B528:B529 B484:B490 B631:B638 B592:B597 B579:B587 B662:B668">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4"/>
      <c r="E1" s="444"/>
      <c r="F1" s="444"/>
      <c r="G1" s="444"/>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5" t="s">
        <v>46</v>
      </c>
      <c r="B6" s="445"/>
      <c r="C6" s="445"/>
      <c r="D6" s="445"/>
      <c r="E6" s="445"/>
      <c r="F6" s="445"/>
      <c r="G6" s="66"/>
    </row>
    <row r="7" spans="1:7" s="2" customFormat="1" ht="21.75" customHeight="1" x14ac:dyDescent="0.45">
      <c r="A7" s="446" t="str">
        <f>'Page de garde'!D18</f>
        <v>Hammam Lif</v>
      </c>
      <c r="B7" s="446"/>
      <c r="C7" s="446"/>
      <c r="D7" s="446"/>
      <c r="E7" s="446"/>
      <c r="F7" s="446"/>
      <c r="G7" s="66"/>
    </row>
    <row r="8" spans="1:7" s="2" customFormat="1" ht="24" x14ac:dyDescent="0.45">
      <c r="A8" s="329" t="s">
        <v>39</v>
      </c>
      <c r="B8" s="447" t="str">
        <f>'A1 Exploitation'!B9:F9</f>
        <v>M Dhia Mechlaoui</v>
      </c>
      <c r="C8" s="447"/>
      <c r="D8" s="447"/>
      <c r="E8" s="447"/>
      <c r="F8" s="447"/>
      <c r="G8" s="66"/>
    </row>
    <row r="9" spans="1:7" s="2" customFormat="1" ht="24" x14ac:dyDescent="0.45">
      <c r="A9" s="330" t="s">
        <v>41</v>
      </c>
      <c r="B9" s="448" t="str">
        <f>'A1 Exploitation'!B10:F10</f>
        <v>Le directeur magasin (M Mohamed Najd Khiari)</v>
      </c>
      <c r="C9" s="448"/>
      <c r="D9" s="448"/>
      <c r="E9" s="448"/>
      <c r="F9" s="448"/>
      <c r="G9" s="66"/>
    </row>
    <row r="10" spans="1:7" s="2" customFormat="1" ht="24" x14ac:dyDescent="0.45">
      <c r="A10" s="329" t="s">
        <v>40</v>
      </c>
      <c r="B10" s="443">
        <f>'A1 Exploitation'!B11:F11</f>
        <v>43595</v>
      </c>
      <c r="C10" s="443"/>
      <c r="D10" s="443"/>
      <c r="E10" s="443"/>
      <c r="F10" s="443"/>
      <c r="G10" s="66"/>
    </row>
    <row r="11" spans="1:7" s="2" customFormat="1" ht="24" x14ac:dyDescent="0.45">
      <c r="A11" s="329" t="s">
        <v>250</v>
      </c>
      <c r="B11" s="449">
        <f>D199</f>
        <v>0.83333333333333337</v>
      </c>
      <c r="C11" s="449"/>
      <c r="D11" s="449"/>
      <c r="E11" s="449"/>
      <c r="F11" s="449"/>
      <c r="G11" s="66"/>
    </row>
    <row r="12" spans="1:7" s="2" customFormat="1" ht="22.5" x14ac:dyDescent="0.45">
      <c r="A12" s="1"/>
      <c r="D12" s="378"/>
      <c r="E12" s="378"/>
      <c r="F12" s="378"/>
      <c r="G12" s="378"/>
    </row>
    <row r="13" spans="1:7" s="2" customFormat="1" ht="11.25" customHeight="1" x14ac:dyDescent="0.3">
      <c r="A13" s="450" t="s">
        <v>28</v>
      </c>
      <c r="B13" s="451" t="s">
        <v>29</v>
      </c>
      <c r="C13" s="451"/>
      <c r="D13" s="451" t="s">
        <v>42</v>
      </c>
      <c r="E13" s="451" t="s">
        <v>160</v>
      </c>
      <c r="F13" s="451" t="s">
        <v>161</v>
      </c>
    </row>
    <row r="14" spans="1:7" s="2" customFormat="1" ht="12.75" customHeight="1" x14ac:dyDescent="0.3">
      <c r="A14" s="450"/>
      <c r="B14" s="336" t="s">
        <v>32</v>
      </c>
      <c r="C14" s="336" t="s">
        <v>31</v>
      </c>
      <c r="D14" s="451"/>
      <c r="E14" s="451"/>
      <c r="F14" s="451"/>
      <c r="G14" s="65"/>
    </row>
    <row r="15" spans="1:7" x14ac:dyDescent="0.3">
      <c r="A15" s="464"/>
      <c r="B15" s="465"/>
      <c r="C15" s="465"/>
      <c r="D15" s="465"/>
      <c r="E15" s="465"/>
      <c r="F15" s="465"/>
    </row>
    <row r="16" spans="1:7" ht="19.5" x14ac:dyDescent="0.4">
      <c r="A16" s="457" t="s">
        <v>0</v>
      </c>
      <c r="B16" s="458"/>
      <c r="C16" s="458"/>
      <c r="D16" s="458"/>
      <c r="E16" s="458"/>
      <c r="F16" s="458"/>
      <c r="G16" s="67" t="s">
        <v>297</v>
      </c>
    </row>
    <row r="17" spans="1:7" x14ac:dyDescent="0.3">
      <c r="A17" s="4" t="s">
        <v>225</v>
      </c>
      <c r="B17" s="42">
        <v>2</v>
      </c>
      <c r="C17" s="42"/>
      <c r="D17" s="43"/>
      <c r="E17" s="42"/>
      <c r="F17" s="42" t="s">
        <v>297</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9" t="s">
        <v>34</v>
      </c>
      <c r="B22" s="453"/>
      <c r="C22" s="454"/>
      <c r="D22" s="334">
        <f>SUM(B17:C21)</f>
        <v>10</v>
      </c>
    </row>
    <row r="23" spans="1:7" x14ac:dyDescent="0.3">
      <c r="A23" s="452" t="s">
        <v>251</v>
      </c>
      <c r="B23" s="455"/>
      <c r="C23" s="456"/>
      <c r="D23" s="332">
        <f>D22/(COUNT(B17:C21)*2)</f>
        <v>1</v>
      </c>
    </row>
    <row r="24" spans="1:7" x14ac:dyDescent="0.3">
      <c r="A24" s="8"/>
      <c r="B24" s="9"/>
      <c r="C24" s="9"/>
      <c r="D24" s="10"/>
    </row>
    <row r="25" spans="1:7" ht="19.5" x14ac:dyDescent="0.4">
      <c r="A25" s="460" t="s">
        <v>4</v>
      </c>
      <c r="B25" s="461"/>
      <c r="C25" s="461"/>
      <c r="D25" s="461"/>
      <c r="E25" s="461"/>
      <c r="F25" s="46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2" t="s">
        <v>34</v>
      </c>
      <c r="B33" s="455"/>
      <c r="C33" s="456"/>
      <c r="D33" s="331">
        <f>SUM(B26:C32)</f>
        <v>0</v>
      </c>
    </row>
    <row r="34" spans="1:6" x14ac:dyDescent="0.3">
      <c r="A34" s="452" t="s">
        <v>251</v>
      </c>
      <c r="B34" s="455"/>
      <c r="C34" s="456"/>
      <c r="D34" s="332" t="e">
        <f>D33/(COUNT(B26:C32)*2)</f>
        <v>#DIV/0!</v>
      </c>
    </row>
    <row r="35" spans="1:6" x14ac:dyDescent="0.3">
      <c r="A35" s="8"/>
      <c r="B35" s="9"/>
      <c r="C35" s="9"/>
      <c r="D35" s="10"/>
    </row>
    <row r="36" spans="1:6" ht="19.5" x14ac:dyDescent="0.4">
      <c r="A36" s="460" t="s">
        <v>180</v>
      </c>
      <c r="B36" s="461"/>
      <c r="C36" s="461"/>
      <c r="D36" s="461"/>
      <c r="E36" s="461"/>
      <c r="F36" s="46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2" t="s">
        <v>34</v>
      </c>
      <c r="B42" s="455"/>
      <c r="C42" s="456"/>
      <c r="D42" s="331">
        <f>SUM(B37:C41)</f>
        <v>0</v>
      </c>
    </row>
    <row r="43" spans="1:6" x14ac:dyDescent="0.3">
      <c r="A43" s="452" t="s">
        <v>251</v>
      </c>
      <c r="B43" s="455"/>
      <c r="C43" s="456"/>
      <c r="D43" s="332" t="e">
        <f>D42/(COUNT(B37:C41)*2)</f>
        <v>#DIV/0!</v>
      </c>
    </row>
    <row r="44" spans="1:6" x14ac:dyDescent="0.3">
      <c r="A44" s="19"/>
      <c r="B44" s="20"/>
      <c r="C44" s="20"/>
      <c r="D44" s="21"/>
    </row>
    <row r="45" spans="1:6" ht="19.5" x14ac:dyDescent="0.4">
      <c r="A45" s="462" t="s">
        <v>19</v>
      </c>
      <c r="B45" s="463"/>
      <c r="C45" s="463"/>
      <c r="D45" s="463"/>
      <c r="E45" s="463"/>
      <c r="F45" s="463"/>
    </row>
    <row r="46" spans="1:6" x14ac:dyDescent="0.3">
      <c r="A46" s="4" t="s">
        <v>226</v>
      </c>
      <c r="B46" s="42">
        <v>2</v>
      </c>
      <c r="C46" s="42"/>
      <c r="D46" s="46"/>
      <c r="E46" s="42"/>
      <c r="F46" s="42"/>
    </row>
    <row r="47" spans="1:6" x14ac:dyDescent="0.3">
      <c r="A47" s="4" t="s">
        <v>70</v>
      </c>
      <c r="B47" s="42">
        <v>2</v>
      </c>
      <c r="C47" s="42"/>
      <c r="D47" s="46"/>
      <c r="E47" s="42"/>
      <c r="F47" s="42"/>
    </row>
    <row r="48" spans="1:6" ht="49.5" x14ac:dyDescent="0.3">
      <c r="A48" s="4" t="s">
        <v>192</v>
      </c>
      <c r="B48" s="42">
        <v>1</v>
      </c>
      <c r="C48" s="42"/>
      <c r="D48" s="43" t="s">
        <v>497</v>
      </c>
      <c r="E48" s="43" t="s">
        <v>498</v>
      </c>
      <c r="F48" s="42" t="s">
        <v>298</v>
      </c>
    </row>
    <row r="49" spans="1:6" x14ac:dyDescent="0.3">
      <c r="A49" s="4" t="s">
        <v>22</v>
      </c>
      <c r="B49" s="42">
        <v>2</v>
      </c>
      <c r="C49" s="42"/>
      <c r="D49" s="43"/>
      <c r="E49" s="42"/>
      <c r="F49" s="42"/>
    </row>
    <row r="50" spans="1:6" x14ac:dyDescent="0.3">
      <c r="A50" s="4" t="s">
        <v>71</v>
      </c>
      <c r="B50" s="42">
        <v>2</v>
      </c>
      <c r="C50" s="42"/>
      <c r="D50" s="76" t="s">
        <v>491</v>
      </c>
      <c r="E50" s="42"/>
      <c r="F50" s="42"/>
    </row>
    <row r="51" spans="1:6" ht="18" x14ac:dyDescent="0.35">
      <c r="A51" s="14" t="s">
        <v>252</v>
      </c>
      <c r="B51" s="42">
        <v>2</v>
      </c>
      <c r="C51" s="4" t="str">
        <f>IF(B51=0, -5, "0")</f>
        <v>0</v>
      </c>
      <c r="D51" s="46"/>
      <c r="E51" s="42"/>
      <c r="F51" s="42"/>
    </row>
    <row r="52" spans="1:6" x14ac:dyDescent="0.3">
      <c r="A52" s="452" t="s">
        <v>34</v>
      </c>
      <c r="B52" s="455"/>
      <c r="C52" s="456"/>
      <c r="D52" s="331">
        <f>SUM(B46:C51)</f>
        <v>11</v>
      </c>
    </row>
    <row r="53" spans="1:6" x14ac:dyDescent="0.3">
      <c r="A53" s="452" t="s">
        <v>251</v>
      </c>
      <c r="B53" s="455"/>
      <c r="C53" s="456"/>
      <c r="D53" s="332">
        <f>D52/(COUNT(B46:C51)*2)</f>
        <v>0.91666666666666663</v>
      </c>
    </row>
    <row r="54" spans="1:6" x14ac:dyDescent="0.3">
      <c r="A54" s="8"/>
      <c r="B54" s="9"/>
      <c r="C54" s="9"/>
      <c r="D54" s="10"/>
    </row>
    <row r="55" spans="1:6" ht="19.5" x14ac:dyDescent="0.4">
      <c r="A55" s="460" t="s">
        <v>8</v>
      </c>
      <c r="B55" s="461"/>
      <c r="C55" s="461"/>
      <c r="D55" s="461"/>
      <c r="E55" s="461"/>
      <c r="F55" s="461"/>
    </row>
    <row r="56" spans="1:6" ht="72.75" customHeight="1" x14ac:dyDescent="0.35">
      <c r="A56" s="15" t="s">
        <v>148</v>
      </c>
      <c r="B56" s="42">
        <v>1</v>
      </c>
      <c r="C56" s="4" t="str">
        <f>IF(B56=0, -5, "0")</f>
        <v>0</v>
      </c>
      <c r="D56" s="43" t="s">
        <v>493</v>
      </c>
      <c r="E56" s="43" t="s">
        <v>492</v>
      </c>
      <c r="F56" s="42" t="s">
        <v>297</v>
      </c>
    </row>
    <row r="57" spans="1:6" x14ac:dyDescent="0.3">
      <c r="A57" s="5" t="s">
        <v>141</v>
      </c>
      <c r="B57" s="42">
        <v>2</v>
      </c>
      <c r="C57" s="42"/>
      <c r="D57" s="42"/>
      <c r="E57" s="47"/>
      <c r="F57" s="42"/>
    </row>
    <row r="58" spans="1:6" x14ac:dyDescent="0.3">
      <c r="A58" s="5" t="s">
        <v>205</v>
      </c>
      <c r="B58" s="42">
        <v>2</v>
      </c>
      <c r="C58" s="42"/>
      <c r="D58" s="43"/>
      <c r="E58" s="43"/>
      <c r="F58" s="42"/>
    </row>
    <row r="59" spans="1:6" x14ac:dyDescent="0.3">
      <c r="A59" s="5" t="s">
        <v>79</v>
      </c>
      <c r="B59" s="42">
        <v>2</v>
      </c>
      <c r="C59" s="42"/>
      <c r="D59" s="46"/>
      <c r="E59" s="42"/>
      <c r="F59" s="42"/>
    </row>
    <row r="60" spans="1:6" ht="66.75" x14ac:dyDescent="0.35">
      <c r="A60" s="15" t="s">
        <v>182</v>
      </c>
      <c r="B60" s="42">
        <v>0</v>
      </c>
      <c r="C60" s="4">
        <f>IF(B60=0, -5, "0")</f>
        <v>-5</v>
      </c>
      <c r="D60" s="43" t="s">
        <v>490</v>
      </c>
      <c r="E60" s="43" t="s">
        <v>499</v>
      </c>
      <c r="F60" s="42" t="s">
        <v>298</v>
      </c>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2" t="s">
        <v>34</v>
      </c>
      <c r="B63" s="455"/>
      <c r="C63" s="456"/>
      <c r="D63" s="331">
        <f>SUM(B56:C62)</f>
        <v>6</v>
      </c>
    </row>
    <row r="64" spans="1:6" x14ac:dyDescent="0.3">
      <c r="A64" s="452" t="s">
        <v>251</v>
      </c>
      <c r="B64" s="455"/>
      <c r="C64" s="456"/>
      <c r="D64" s="332">
        <f>D63/(COUNT(B56:C62)*2)</f>
        <v>0.375</v>
      </c>
    </row>
    <row r="65" spans="1:6" x14ac:dyDescent="0.3">
      <c r="A65" s="8"/>
      <c r="B65" s="9"/>
      <c r="C65" s="9"/>
      <c r="D65" s="10"/>
    </row>
    <row r="66" spans="1:6" ht="19.5" x14ac:dyDescent="0.4">
      <c r="A66" s="460" t="s">
        <v>111</v>
      </c>
      <c r="B66" s="461"/>
      <c r="C66" s="461"/>
      <c r="D66" s="461"/>
      <c r="E66" s="461"/>
      <c r="F66" s="46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2" t="s">
        <v>34</v>
      </c>
      <c r="B84" s="455"/>
      <c r="C84" s="456"/>
      <c r="D84" s="331">
        <f>SUM(B67:C83)</f>
        <v>0</v>
      </c>
    </row>
    <row r="85" spans="1:6" x14ac:dyDescent="0.3">
      <c r="A85" s="452" t="s">
        <v>251</v>
      </c>
      <c r="B85" s="455"/>
      <c r="C85" s="456"/>
      <c r="D85" s="332" t="e">
        <f>D84/(COUNT(B67:C83)*2)</f>
        <v>#DIV/0!</v>
      </c>
    </row>
    <row r="86" spans="1:6" x14ac:dyDescent="0.3">
      <c r="A86" s="8"/>
      <c r="B86" s="9"/>
      <c r="C86" s="9"/>
      <c r="D86" s="10"/>
    </row>
    <row r="87" spans="1:6" ht="19.5" x14ac:dyDescent="0.4">
      <c r="A87" s="460" t="s">
        <v>172</v>
      </c>
      <c r="B87" s="461"/>
      <c r="C87" s="461"/>
      <c r="D87" s="461"/>
      <c r="E87" s="461"/>
      <c r="F87" s="46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2" t="s">
        <v>34</v>
      </c>
      <c r="B102" s="455"/>
      <c r="C102" s="456"/>
      <c r="D102" s="331">
        <f>SUM(B88:C101)</f>
        <v>0</v>
      </c>
    </row>
    <row r="103" spans="1:6" x14ac:dyDescent="0.3">
      <c r="A103" s="452" t="s">
        <v>251</v>
      </c>
      <c r="B103" s="455"/>
      <c r="C103" s="456"/>
      <c r="D103" s="332" t="e">
        <f>D102/(COUNT(B88:C101)*2)</f>
        <v>#DIV/0!</v>
      </c>
    </row>
    <row r="104" spans="1:6" x14ac:dyDescent="0.3">
      <c r="A104" s="8"/>
      <c r="B104" s="9"/>
      <c r="C104" s="9"/>
      <c r="D104" s="10"/>
    </row>
    <row r="105" spans="1:6" x14ac:dyDescent="0.3">
      <c r="A105" s="19"/>
      <c r="B105" s="20"/>
      <c r="C105" s="20"/>
      <c r="D105" s="21"/>
    </row>
    <row r="106" spans="1:6" ht="19.5" x14ac:dyDescent="0.4">
      <c r="A106" s="460" t="s">
        <v>173</v>
      </c>
      <c r="B106" s="461"/>
      <c r="C106" s="461"/>
      <c r="D106" s="461"/>
      <c r="E106" s="461"/>
      <c r="F106" s="46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2" t="s">
        <v>34</v>
      </c>
      <c r="B118" s="455"/>
      <c r="C118" s="456"/>
      <c r="D118" s="331">
        <f>SUM(B107:C117)</f>
        <v>0</v>
      </c>
    </row>
    <row r="119" spans="1:6" x14ac:dyDescent="0.3">
      <c r="A119" s="452" t="s">
        <v>251</v>
      </c>
      <c r="B119" s="455"/>
      <c r="C119" s="456"/>
      <c r="D119" s="332" t="e">
        <f>D118/(COUNT(B107:C117)*2)</f>
        <v>#DIV/0!</v>
      </c>
    </row>
    <row r="120" spans="1:6" x14ac:dyDescent="0.3">
      <c r="A120" s="8"/>
      <c r="B120" s="9"/>
      <c r="C120" s="9"/>
      <c r="D120" s="10"/>
    </row>
    <row r="121" spans="1:6" ht="19.5" x14ac:dyDescent="0.4">
      <c r="A121" s="460" t="s">
        <v>156</v>
      </c>
      <c r="B121" s="461"/>
      <c r="C121" s="461"/>
      <c r="D121" s="461"/>
      <c r="E121" s="461"/>
      <c r="F121" s="46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2" t="s">
        <v>34</v>
      </c>
      <c r="B133" s="455"/>
      <c r="C133" s="456"/>
      <c r="D133" s="331">
        <f>SUM(B122:C132)</f>
        <v>0</v>
      </c>
    </row>
    <row r="134" spans="1:6" x14ac:dyDescent="0.3">
      <c r="A134" s="452" t="s">
        <v>251</v>
      </c>
      <c r="B134" s="455"/>
      <c r="C134" s="456"/>
      <c r="D134" s="333" t="e">
        <f>D133/(COUNT(B122:C132)*2)</f>
        <v>#DIV/0!</v>
      </c>
    </row>
    <row r="135" spans="1:6" x14ac:dyDescent="0.3">
      <c r="A135" s="8"/>
      <c r="B135" s="9"/>
      <c r="C135" s="9"/>
      <c r="D135" s="13"/>
    </row>
    <row r="136" spans="1:6" ht="19.5" x14ac:dyDescent="0.4">
      <c r="A136" s="460" t="s">
        <v>61</v>
      </c>
      <c r="B136" s="461"/>
      <c r="C136" s="461"/>
      <c r="D136" s="461"/>
      <c r="E136" s="461"/>
      <c r="F136" s="46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2" t="s">
        <v>34</v>
      </c>
      <c r="B149" s="455"/>
      <c r="C149" s="456"/>
      <c r="D149" s="331">
        <f>SUM(B137:C148)</f>
        <v>0</v>
      </c>
    </row>
    <row r="150" spans="1:6" x14ac:dyDescent="0.3">
      <c r="A150" s="452" t="s">
        <v>251</v>
      </c>
      <c r="B150" s="455"/>
      <c r="C150" s="456"/>
      <c r="D150" s="332" t="e">
        <f>D149/(COUNT(B137:C148)*2)</f>
        <v>#DIV/0!</v>
      </c>
    </row>
    <row r="151" spans="1:6" x14ac:dyDescent="0.3">
      <c r="A151" s="8"/>
      <c r="B151" s="9"/>
      <c r="C151" s="9"/>
      <c r="D151" s="10"/>
    </row>
    <row r="152" spans="1:6" ht="19.5" x14ac:dyDescent="0.4">
      <c r="A152" s="460" t="s">
        <v>178</v>
      </c>
      <c r="B152" s="461"/>
      <c r="C152" s="461"/>
      <c r="D152" s="461"/>
      <c r="E152" s="461"/>
      <c r="F152" s="461"/>
    </row>
    <row r="153" spans="1:6" x14ac:dyDescent="0.3">
      <c r="A153" s="22" t="s">
        <v>235</v>
      </c>
      <c r="B153" s="42">
        <v>2</v>
      </c>
      <c r="C153" s="42"/>
      <c r="D153" s="43"/>
      <c r="E153" s="42"/>
      <c r="F153" s="42" t="s">
        <v>297</v>
      </c>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2" t="s">
        <v>34</v>
      </c>
      <c r="B161" s="453"/>
      <c r="C161" s="454"/>
      <c r="D161" s="334">
        <f>SUM(B153:C160)</f>
        <v>16</v>
      </c>
    </row>
    <row r="162" spans="1:6" x14ac:dyDescent="0.3">
      <c r="A162" s="452" t="s">
        <v>251</v>
      </c>
      <c r="B162" s="455"/>
      <c r="C162" s="456"/>
      <c r="D162" s="332">
        <f>D161/(COUNT(B153:C160)*2)</f>
        <v>1</v>
      </c>
    </row>
    <row r="163" spans="1:6" x14ac:dyDescent="0.3">
      <c r="A163" s="8"/>
      <c r="B163" s="9"/>
      <c r="C163" s="11"/>
      <c r="D163" s="12"/>
    </row>
    <row r="164" spans="1:6" ht="19.5" x14ac:dyDescent="0.4">
      <c r="A164" s="460" t="s">
        <v>64</v>
      </c>
      <c r="B164" s="461"/>
      <c r="C164" s="461"/>
      <c r="D164" s="461"/>
      <c r="E164" s="461"/>
      <c r="F164" s="46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t="s">
        <v>297</v>
      </c>
    </row>
    <row r="168" spans="1:6" x14ac:dyDescent="0.3">
      <c r="A168" s="4" t="s">
        <v>73</v>
      </c>
      <c r="B168" s="42" t="s">
        <v>30</v>
      </c>
      <c r="C168" s="42"/>
      <c r="D168" s="42"/>
      <c r="E168" s="43"/>
      <c r="F168" s="42"/>
    </row>
    <row r="169" spans="1:6" x14ac:dyDescent="0.3">
      <c r="A169" s="452" t="s">
        <v>34</v>
      </c>
      <c r="B169" s="455"/>
      <c r="C169" s="456"/>
      <c r="D169" s="331">
        <f>SUM(B165:C168)</f>
        <v>2</v>
      </c>
    </row>
    <row r="170" spans="1:6" x14ac:dyDescent="0.3">
      <c r="A170" s="452" t="s">
        <v>251</v>
      </c>
      <c r="B170" s="455"/>
      <c r="C170" s="456"/>
      <c r="D170" s="332">
        <f>D169/(COUNT(B165:C168)*2)</f>
        <v>1</v>
      </c>
    </row>
    <row r="171" spans="1:6" x14ac:dyDescent="0.3">
      <c r="A171" s="8"/>
      <c r="B171" s="9"/>
      <c r="C171" s="9"/>
      <c r="D171" s="10"/>
    </row>
    <row r="172" spans="1:6" ht="19.5" x14ac:dyDescent="0.4">
      <c r="A172" s="466" t="s">
        <v>15</v>
      </c>
      <c r="B172" s="467"/>
      <c r="C172" s="467"/>
      <c r="D172" s="467"/>
      <c r="E172" s="467"/>
      <c r="F172" s="467"/>
    </row>
    <row r="173" spans="1:6" x14ac:dyDescent="0.3">
      <c r="A173" s="4" t="s">
        <v>152</v>
      </c>
      <c r="B173" s="42">
        <v>2</v>
      </c>
      <c r="C173" s="42"/>
      <c r="D173" s="63"/>
      <c r="E173" s="42"/>
      <c r="F173" s="42" t="s">
        <v>297</v>
      </c>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2" t="s">
        <v>34</v>
      </c>
      <c r="B177" s="455"/>
      <c r="C177" s="456"/>
      <c r="D177" s="331">
        <f>SUM(B173:C176)</f>
        <v>8</v>
      </c>
    </row>
    <row r="178" spans="1:7" x14ac:dyDescent="0.3">
      <c r="A178" s="452" t="s">
        <v>251</v>
      </c>
      <c r="B178" s="455"/>
      <c r="C178" s="456"/>
      <c r="D178" s="332">
        <f>D177/(COUNT(B173:C176)*2)</f>
        <v>1</v>
      </c>
    </row>
    <row r="179" spans="1:7" x14ac:dyDescent="0.3">
      <c r="A179" s="8"/>
      <c r="B179" s="9"/>
      <c r="C179" s="9"/>
      <c r="D179" s="10"/>
    </row>
    <row r="180" spans="1:7" ht="19.5" x14ac:dyDescent="0.4">
      <c r="A180" s="460" t="s">
        <v>65</v>
      </c>
      <c r="B180" s="461"/>
      <c r="C180" s="461"/>
      <c r="D180" s="461"/>
      <c r="E180" s="461"/>
      <c r="F180" s="461"/>
    </row>
    <row r="181" spans="1:7" ht="33" x14ac:dyDescent="0.3">
      <c r="A181" s="16" t="s">
        <v>270</v>
      </c>
      <c r="B181" s="42">
        <v>0</v>
      </c>
      <c r="C181" s="42"/>
      <c r="D181" s="43" t="s">
        <v>488</v>
      </c>
      <c r="E181" s="43" t="s">
        <v>489</v>
      </c>
      <c r="F181" s="42" t="s">
        <v>298</v>
      </c>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2" t="s">
        <v>34</v>
      </c>
      <c r="B186" s="455"/>
      <c r="C186" s="456"/>
      <c r="D186" s="331">
        <f>SUM(B181:C185)</f>
        <v>8</v>
      </c>
    </row>
    <row r="187" spans="1:7" x14ac:dyDescent="0.3">
      <c r="A187" s="452" t="s">
        <v>251</v>
      </c>
      <c r="B187" s="455"/>
      <c r="C187" s="456"/>
      <c r="D187" s="332">
        <f>D186/(COUNT(B181:C185)*2)</f>
        <v>0.8</v>
      </c>
    </row>
    <row r="188" spans="1:7" x14ac:dyDescent="0.3">
      <c r="A188" s="8"/>
      <c r="B188" s="9"/>
      <c r="C188" s="9"/>
      <c r="D188" s="10"/>
    </row>
    <row r="189" spans="1:7" ht="19.5" x14ac:dyDescent="0.4">
      <c r="A189" s="460" t="s">
        <v>177</v>
      </c>
      <c r="B189" s="461"/>
      <c r="C189" s="461"/>
      <c r="D189" s="461"/>
      <c r="E189" s="461"/>
      <c r="F189" s="461"/>
    </row>
    <row r="190" spans="1:7" x14ac:dyDescent="0.3">
      <c r="A190" s="16" t="s">
        <v>308</v>
      </c>
      <c r="B190" s="42">
        <v>2</v>
      </c>
      <c r="C190" s="42"/>
      <c r="D190" s="42"/>
      <c r="E190" s="42"/>
      <c r="F190" s="42" t="s">
        <v>297</v>
      </c>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2" t="s">
        <v>34</v>
      </c>
      <c r="B194" s="455"/>
      <c r="C194" s="456"/>
      <c r="D194" s="335">
        <f>SUM(B190:C193)</f>
        <v>4</v>
      </c>
    </row>
    <row r="195" spans="1:6" x14ac:dyDescent="0.3">
      <c r="A195" s="452" t="s">
        <v>251</v>
      </c>
      <c r="B195" s="455"/>
      <c r="C195" s="456"/>
      <c r="D195" s="332">
        <f>D194/(COUNT(B190:C193)*2)</f>
        <v>1</v>
      </c>
    </row>
    <row r="197" spans="1:6" ht="18" x14ac:dyDescent="0.35">
      <c r="A197" s="26" t="s">
        <v>422</v>
      </c>
      <c r="B197" s="25"/>
      <c r="C197" s="25"/>
      <c r="D197" s="75">
        <v>0.83</v>
      </c>
      <c r="E197" s="72"/>
      <c r="F197" s="73"/>
    </row>
    <row r="198" spans="1:6" ht="22.5" x14ac:dyDescent="0.3">
      <c r="A198" s="321" t="s">
        <v>423</v>
      </c>
      <c r="B198" s="322"/>
      <c r="C198" s="323"/>
      <c r="D198" s="324">
        <f>SUM(D194,D186,D177,D169,D161,D63,D52,D33,D22,D118,D149,D133,D102,D84,D42)</f>
        <v>65</v>
      </c>
    </row>
    <row r="199" spans="1:6" ht="22.5" x14ac:dyDescent="0.3">
      <c r="A199" s="321" t="s">
        <v>276</v>
      </c>
      <c r="B199" s="322"/>
      <c r="C199" s="323"/>
      <c r="D199" s="325">
        <f>D198/(COUNT(B190:C193,B181:C185,B173:C176,B165:C168,B153:C160,B56:C62,B46:C51,B26:C32,B17:C21,B107:C117,B137:C148,B122:C132,B88:C101,B67:C83,B37:C41)*2)</f>
        <v>0.83333333333333337</v>
      </c>
    </row>
  </sheetData>
  <sheetProtection algorithmName="SHA-512" hashValue="O3105TCuCaYD9eoKN3GWTjoKtCTheThnhQXQMyEBaXki0+Oq18qc5RVMYOOFMEE0DIazGc4aMvFeFpduqjoBlw==" saltValue="e5qMdqZC9ZZ8eNiDPHWKLg==" spinCount="100000" sheet="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8"/>
      <c r="E1" s="378"/>
      <c r="F1" s="378"/>
      <c r="G1" s="37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9" t="s">
        <v>151</v>
      </c>
      <c r="B7" s="379"/>
      <c r="C7" s="379"/>
      <c r="D7" s="379"/>
      <c r="E7" s="379"/>
      <c r="F7" s="379"/>
      <c r="G7" s="82"/>
    </row>
    <row r="8" spans="1:7" ht="22.5" x14ac:dyDescent="0.45">
      <c r="A8" s="380" t="str">
        <f>'Page de garde'!D18</f>
        <v>Hammam Lif</v>
      </c>
      <c r="B8" s="380"/>
      <c r="C8" s="380"/>
      <c r="D8" s="380"/>
      <c r="E8" s="380"/>
      <c r="F8" s="380"/>
      <c r="G8" s="82"/>
    </row>
    <row r="9" spans="1:7" ht="22.5" x14ac:dyDescent="0.45">
      <c r="A9" s="278" t="s">
        <v>39</v>
      </c>
      <c r="B9" s="381" t="s">
        <v>500</v>
      </c>
      <c r="C9" s="381"/>
      <c r="D9" s="381"/>
      <c r="E9" s="381"/>
      <c r="F9" s="381"/>
      <c r="G9" s="82"/>
    </row>
    <row r="10" spans="1:7" ht="22.5" x14ac:dyDescent="0.45">
      <c r="A10" s="279" t="s">
        <v>41</v>
      </c>
      <c r="B10" s="382" t="s">
        <v>501</v>
      </c>
      <c r="C10" s="382"/>
      <c r="D10" s="382"/>
      <c r="E10" s="382"/>
      <c r="F10" s="382"/>
      <c r="G10" s="82"/>
    </row>
    <row r="11" spans="1:7" ht="22.5" x14ac:dyDescent="0.45">
      <c r="A11" s="278" t="s">
        <v>40</v>
      </c>
      <c r="B11" s="377">
        <v>43818</v>
      </c>
      <c r="C11" s="377"/>
      <c r="D11" s="377"/>
      <c r="E11" s="377"/>
      <c r="F11" s="377"/>
      <c r="G11" s="82"/>
    </row>
    <row r="12" spans="1:7" ht="22.5" x14ac:dyDescent="0.45">
      <c r="A12" s="278" t="s">
        <v>200</v>
      </c>
      <c r="B12" s="383">
        <f>D730</f>
        <v>0.69230769230769229</v>
      </c>
      <c r="C12" s="383"/>
      <c r="D12" s="383"/>
      <c r="E12" s="383"/>
      <c r="F12" s="383"/>
      <c r="G12" s="82"/>
    </row>
    <row r="13" spans="1:7" ht="22.5" x14ac:dyDescent="0.45">
      <c r="A13" s="81"/>
      <c r="B13" s="79"/>
      <c r="C13" s="79"/>
      <c r="D13" s="378"/>
      <c r="E13" s="378"/>
      <c r="F13" s="378"/>
      <c r="G13" s="37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43818</v>
      </c>
      <c r="B16" s="85"/>
      <c r="C16" s="85"/>
      <c r="D16" s="85"/>
      <c r="E16" s="85"/>
      <c r="F16" s="85"/>
      <c r="G16" s="83"/>
    </row>
    <row r="17" spans="1:8" ht="16.5" customHeight="1" x14ac:dyDescent="0.4">
      <c r="A17" s="358" t="s">
        <v>28</v>
      </c>
      <c r="B17" s="359" t="s">
        <v>29</v>
      </c>
      <c r="C17" s="359"/>
      <c r="D17" s="359" t="s">
        <v>42</v>
      </c>
      <c r="E17" s="360" t="s">
        <v>266</v>
      </c>
      <c r="F17" s="360" t="s">
        <v>299</v>
      </c>
      <c r="G17" s="83"/>
    </row>
    <row r="18" spans="1:8" ht="16.5" customHeight="1" x14ac:dyDescent="0.4">
      <c r="A18" s="358"/>
      <c r="B18" s="283" t="s">
        <v>32</v>
      </c>
      <c r="C18" s="283" t="s">
        <v>31</v>
      </c>
      <c r="D18" s="359"/>
      <c r="E18" s="360"/>
      <c r="F18" s="360"/>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105" x14ac:dyDescent="0.4">
      <c r="A35" s="97" t="s">
        <v>400</v>
      </c>
      <c r="B35" s="89">
        <v>0</v>
      </c>
      <c r="C35" s="98">
        <f>IF(B35=0, -5, "0")</f>
        <v>-5</v>
      </c>
      <c r="D35" s="90" t="s">
        <v>502</v>
      </c>
      <c r="E35" s="90" t="s">
        <v>503</v>
      </c>
      <c r="F35" s="90" t="s">
        <v>297</v>
      </c>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3.25" customHeight="1" x14ac:dyDescent="0.4">
      <c r="A39" s="92" t="s">
        <v>328</v>
      </c>
      <c r="B39" s="89">
        <v>2</v>
      </c>
      <c r="C39" s="89"/>
      <c r="D39" s="90"/>
      <c r="E39" s="91"/>
      <c r="F39" s="90"/>
      <c r="G39" s="83"/>
    </row>
    <row r="40" spans="1:7" ht="69" customHeight="1" x14ac:dyDescent="0.4">
      <c r="A40" s="88" t="s">
        <v>302</v>
      </c>
      <c r="B40" s="89">
        <v>0</v>
      </c>
      <c r="C40" s="89"/>
      <c r="D40" s="130" t="s">
        <v>504</v>
      </c>
      <c r="E40" s="117" t="s">
        <v>505</v>
      </c>
      <c r="F40" s="90" t="s">
        <v>297</v>
      </c>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2</v>
      </c>
      <c r="C43" s="89"/>
      <c r="D43" s="271">
        <f>IFERROR(E43/F43,"N.A")</f>
        <v>1</v>
      </c>
      <c r="E43" s="103">
        <f>COUNTIF('A1 Exploitation'!F21:F42,"ok")</f>
        <v>1</v>
      </c>
      <c r="F43" s="272">
        <f>COUNTA('A1 Exploitation'!F21:F42)</f>
        <v>1</v>
      </c>
      <c r="G43" s="83"/>
    </row>
    <row r="44" spans="1:7" ht="21" x14ac:dyDescent="0.4">
      <c r="A44" s="288" t="s">
        <v>34</v>
      </c>
      <c r="B44" s="288"/>
      <c r="C44" s="288"/>
      <c r="D44" s="288">
        <f>SUM(B30:C37,B39:C43)</f>
        <v>17</v>
      </c>
      <c r="E44" s="79"/>
      <c r="F44" s="83"/>
      <c r="G44" s="83"/>
    </row>
    <row r="45" spans="1:7" ht="21" x14ac:dyDescent="0.4">
      <c r="A45" s="284" t="s">
        <v>33</v>
      </c>
      <c r="B45" s="285"/>
      <c r="C45" s="286"/>
      <c r="D45" s="287">
        <f>D44/(COUNT(B30:C37,B39:C43)*2)</f>
        <v>0.6071428571428571</v>
      </c>
      <c r="E45" s="79"/>
      <c r="F45" s="83"/>
      <c r="G45" s="83"/>
    </row>
    <row r="46" spans="1:7" ht="21" x14ac:dyDescent="0.4">
      <c r="A46" s="93"/>
      <c r="B46" s="83"/>
      <c r="C46" s="83"/>
      <c r="D46" s="83"/>
      <c r="E46" s="79"/>
      <c r="F46" s="83"/>
      <c r="G46" s="83"/>
    </row>
    <row r="47" spans="1:7" ht="22.5" x14ac:dyDescent="0.45">
      <c r="A47" s="301" t="s">
        <v>36</v>
      </c>
      <c r="B47" s="302"/>
      <c r="C47" s="303"/>
      <c r="D47" s="304">
        <f>SUM(D44,D26)</f>
        <v>25</v>
      </c>
      <c r="E47" s="79"/>
      <c r="F47" s="83"/>
      <c r="G47" s="83"/>
    </row>
    <row r="48" spans="1:7" ht="22.5" x14ac:dyDescent="0.45">
      <c r="A48" s="301" t="s">
        <v>168</v>
      </c>
      <c r="B48" s="302"/>
      <c r="C48" s="303"/>
      <c r="D48" s="305">
        <f>D47/(COUNT(B30:C37,B21:C25,B39:C43)*2)</f>
        <v>0.69444444444444442</v>
      </c>
      <c r="E48" s="79"/>
      <c r="F48" s="83"/>
      <c r="G48" s="83"/>
    </row>
    <row r="49" spans="1:7" ht="21" x14ac:dyDescent="0.3">
      <c r="A49" s="387"/>
      <c r="B49" s="387"/>
      <c r="C49" s="387"/>
      <c r="D49" s="387"/>
      <c r="E49" s="387"/>
      <c r="F49" s="387"/>
      <c r="G49" s="387"/>
    </row>
    <row r="50" spans="1:7" ht="22.5" x14ac:dyDescent="0.45">
      <c r="A50" s="281" t="s">
        <v>107</v>
      </c>
      <c r="B50" s="281"/>
      <c r="C50" s="281"/>
      <c r="D50" s="281"/>
      <c r="E50" s="281"/>
      <c r="F50" s="281"/>
      <c r="G50" s="83"/>
    </row>
    <row r="51" spans="1:7" ht="21" x14ac:dyDescent="0.4">
      <c r="A51" s="105">
        <f>B11</f>
        <v>43818</v>
      </c>
      <c r="B51" s="83"/>
      <c r="C51" s="83"/>
      <c r="D51" s="83"/>
      <c r="E51" s="79"/>
      <c r="F51" s="83"/>
      <c r="G51" s="83"/>
    </row>
    <row r="52" spans="1:7" ht="21" x14ac:dyDescent="0.4">
      <c r="A52" s="358" t="s">
        <v>28</v>
      </c>
      <c r="B52" s="359" t="s">
        <v>29</v>
      </c>
      <c r="C52" s="359"/>
      <c r="D52" s="359" t="s">
        <v>42</v>
      </c>
      <c r="E52" s="360" t="s">
        <v>266</v>
      </c>
      <c r="F52" s="360" t="s">
        <v>301</v>
      </c>
      <c r="G52" s="83"/>
    </row>
    <row r="53" spans="1:7" ht="21" x14ac:dyDescent="0.4">
      <c r="A53" s="358"/>
      <c r="B53" s="283" t="s">
        <v>32</v>
      </c>
      <c r="C53" s="283" t="s">
        <v>31</v>
      </c>
      <c r="D53" s="359"/>
      <c r="E53" s="360"/>
      <c r="F53" s="360"/>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4"/>
      <c r="B64" s="435"/>
      <c r="C64" s="435"/>
      <c r="D64" s="435"/>
      <c r="E64" s="435"/>
      <c r="F64" s="435"/>
      <c r="G64" s="435"/>
    </row>
    <row r="65" spans="1:7" ht="43.5" customHeight="1" x14ac:dyDescent="0.4">
      <c r="A65" s="372" t="s">
        <v>350</v>
      </c>
      <c r="B65" s="372"/>
      <c r="C65" s="372"/>
      <c r="D65" s="372"/>
      <c r="E65" s="372"/>
      <c r="F65" s="37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5"/>
      <c r="B83" s="385"/>
      <c r="C83" s="385"/>
      <c r="D83" s="385"/>
      <c r="E83" s="385"/>
      <c r="F83" s="385"/>
      <c r="G83" s="385"/>
    </row>
    <row r="84" spans="1:7" ht="45" customHeight="1" x14ac:dyDescent="0.45">
      <c r="A84" s="373" t="s">
        <v>351</v>
      </c>
      <c r="B84" s="373"/>
      <c r="C84" s="373"/>
      <c r="D84" s="373"/>
      <c r="E84" s="373"/>
      <c r="F84" s="37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8"/>
      <c r="B103" s="436"/>
      <c r="C103" s="436"/>
      <c r="D103" s="436"/>
      <c r="E103" s="436"/>
      <c r="F103" s="442"/>
      <c r="G103" s="83"/>
    </row>
    <row r="104" spans="1:7" ht="46.5" customHeight="1" x14ac:dyDescent="0.4">
      <c r="A104" s="372" t="s">
        <v>352</v>
      </c>
      <c r="B104" s="372"/>
      <c r="C104" s="372"/>
      <c r="D104" s="372"/>
      <c r="E104" s="372"/>
      <c r="F104" s="37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8"/>
      <c r="B111" s="436"/>
      <c r="C111" s="436"/>
      <c r="D111" s="436"/>
      <c r="E111" s="436"/>
      <c r="F111" s="442"/>
      <c r="G111" s="83"/>
    </row>
    <row r="112" spans="1:7" ht="39.75" customHeight="1" x14ac:dyDescent="0.4">
      <c r="A112" s="372" t="s">
        <v>390</v>
      </c>
      <c r="B112" s="372"/>
      <c r="C112" s="372"/>
      <c r="D112" s="372"/>
      <c r="E112" s="372"/>
      <c r="F112" s="37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6"/>
      <c r="B120" s="436"/>
      <c r="C120" s="436"/>
      <c r="D120" s="436"/>
      <c r="E120" s="436"/>
      <c r="F120" s="436"/>
      <c r="G120" s="83"/>
    </row>
    <row r="121" spans="1:7" ht="22.5" x14ac:dyDescent="0.4">
      <c r="A121" s="372" t="s">
        <v>310</v>
      </c>
      <c r="B121" s="372"/>
      <c r="C121" s="372"/>
      <c r="D121" s="372"/>
      <c r="E121" s="372"/>
      <c r="F121" s="37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7"/>
      <c r="B132" s="437"/>
      <c r="C132" s="437"/>
      <c r="D132" s="437"/>
      <c r="E132" s="437"/>
      <c r="F132" s="437"/>
      <c r="G132" s="83"/>
    </row>
    <row r="133" spans="1:16384" ht="22.5" customHeight="1" x14ac:dyDescent="0.4">
      <c r="A133" s="374" t="s">
        <v>424</v>
      </c>
      <c r="B133" s="374"/>
      <c r="C133" s="374"/>
      <c r="D133" s="374"/>
      <c r="E133" s="374"/>
      <c r="F133" s="374"/>
      <c r="G133" s="83"/>
    </row>
    <row r="134" spans="1:16384" ht="22.5" customHeight="1" x14ac:dyDescent="0.4">
      <c r="A134" s="375"/>
      <c r="B134" s="375"/>
      <c r="C134" s="375"/>
      <c r="D134" s="375"/>
      <c r="E134" s="375"/>
      <c r="F134" s="375"/>
      <c r="G134" s="83"/>
    </row>
    <row r="135" spans="1:16384" s="216" customFormat="1" ht="22.5" customHeight="1" x14ac:dyDescent="0.25">
      <c r="A135" s="358" t="s">
        <v>28</v>
      </c>
      <c r="B135" s="359" t="s">
        <v>29</v>
      </c>
      <c r="C135" s="359"/>
      <c r="D135" s="359" t="s">
        <v>42</v>
      </c>
      <c r="E135" s="360" t="s">
        <v>266</v>
      </c>
      <c r="F135" s="360" t="s">
        <v>301</v>
      </c>
    </row>
    <row r="136" spans="1:16384" s="216" customFormat="1" ht="22.5" customHeight="1" x14ac:dyDescent="0.25">
      <c r="A136" s="358"/>
      <c r="B136" s="283" t="s">
        <v>32</v>
      </c>
      <c r="C136" s="283" t="s">
        <v>31</v>
      </c>
      <c r="D136" s="359"/>
      <c r="E136" s="360"/>
      <c r="F136" s="360"/>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6" t="s">
        <v>461</v>
      </c>
      <c r="B139" s="376"/>
      <c r="C139" s="376"/>
      <c r="D139" s="376"/>
      <c r="E139" s="376"/>
      <c r="F139" s="37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7" t="s">
        <v>349</v>
      </c>
      <c r="B147" s="407"/>
      <c r="C147" s="407"/>
      <c r="D147" s="407"/>
      <c r="E147" s="407"/>
      <c r="F147" s="407"/>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8"/>
      <c r="B165" s="436"/>
      <c r="C165" s="436"/>
      <c r="D165" s="436"/>
      <c r="E165" s="436"/>
      <c r="F165" s="436"/>
      <c r="G165" s="83"/>
    </row>
    <row r="166" spans="1:7" ht="32.25" customHeight="1" x14ac:dyDescent="0.4">
      <c r="A166" s="376" t="s">
        <v>462</v>
      </c>
      <c r="B166" s="376"/>
      <c r="C166" s="376"/>
      <c r="D166" s="376"/>
      <c r="E166" s="376"/>
      <c r="F166" s="376"/>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9"/>
      <c r="B176" s="440"/>
      <c r="C176" s="440"/>
      <c r="D176" s="440"/>
      <c r="E176" s="440"/>
      <c r="F176" s="440"/>
      <c r="G176" s="83"/>
    </row>
    <row r="177" spans="1:7" ht="32.25" customHeight="1" x14ac:dyDescent="0.4">
      <c r="A177" s="376" t="s">
        <v>310</v>
      </c>
      <c r="B177" s="376"/>
      <c r="C177" s="376"/>
      <c r="D177" s="376"/>
      <c r="E177" s="376"/>
      <c r="F177" s="376"/>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08"/>
      <c r="C186" s="409"/>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1"/>
      <c r="B188" s="441"/>
      <c r="C188" s="441"/>
      <c r="D188" s="441"/>
      <c r="E188" s="441"/>
      <c r="F188" s="441"/>
      <c r="G188" s="83"/>
    </row>
    <row r="189" spans="1:7" ht="22.5" x14ac:dyDescent="0.45">
      <c r="A189" s="281" t="s">
        <v>100</v>
      </c>
      <c r="B189" s="281"/>
      <c r="C189" s="281"/>
      <c r="D189" s="281"/>
      <c r="E189" s="281"/>
      <c r="F189" s="281"/>
      <c r="G189" s="83"/>
    </row>
    <row r="190" spans="1:7" ht="21" x14ac:dyDescent="0.4">
      <c r="A190" s="105">
        <f>B11</f>
        <v>43818</v>
      </c>
      <c r="B190" s="83"/>
      <c r="C190" s="83"/>
      <c r="D190" s="83"/>
      <c r="E190" s="79"/>
      <c r="F190" s="83"/>
      <c r="G190" s="83"/>
    </row>
    <row r="191" spans="1:7" ht="21" x14ac:dyDescent="0.4">
      <c r="A191" s="358" t="s">
        <v>28</v>
      </c>
      <c r="B191" s="359" t="s">
        <v>29</v>
      </c>
      <c r="C191" s="359"/>
      <c r="D191" s="359" t="s">
        <v>42</v>
      </c>
      <c r="E191" s="360" t="s">
        <v>266</v>
      </c>
      <c r="F191" s="360" t="s">
        <v>301</v>
      </c>
      <c r="G191" s="83"/>
    </row>
    <row r="192" spans="1:7" ht="21" x14ac:dyDescent="0.4">
      <c r="A192" s="358"/>
      <c r="B192" s="283" t="s">
        <v>32</v>
      </c>
      <c r="C192" s="283" t="s">
        <v>31</v>
      </c>
      <c r="D192" s="359"/>
      <c r="E192" s="360"/>
      <c r="F192" s="360"/>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5" t="s">
        <v>34</v>
      </c>
      <c r="B203" s="366"/>
      <c r="C203" s="367"/>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7"/>
      <c r="B205" s="387"/>
      <c r="C205" s="387"/>
      <c r="D205" s="387"/>
      <c r="E205" s="387"/>
      <c r="F205" s="387"/>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5" t="s">
        <v>34</v>
      </c>
      <c r="B227" s="366"/>
      <c r="C227" s="367"/>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7"/>
      <c r="B229" s="387"/>
      <c r="C229" s="387"/>
      <c r="D229" s="387"/>
      <c r="E229" s="387"/>
      <c r="F229" s="387"/>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8" t="s">
        <v>310</v>
      </c>
      <c r="B236" s="369"/>
      <c r="C236" s="369"/>
      <c r="D236" s="37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5" t="s">
        <v>34</v>
      </c>
      <c r="B245" s="366"/>
      <c r="C245" s="367"/>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7"/>
      <c r="B250" s="387"/>
      <c r="C250" s="387"/>
      <c r="D250" s="387"/>
      <c r="E250" s="387"/>
      <c r="F250" s="387"/>
      <c r="G250" s="83"/>
    </row>
    <row r="251" spans="1:7" ht="22.5" x14ac:dyDescent="0.45">
      <c r="A251" s="281" t="s">
        <v>101</v>
      </c>
      <c r="B251" s="281"/>
      <c r="C251" s="281"/>
      <c r="D251" s="281"/>
      <c r="E251" s="281"/>
      <c r="F251" s="281"/>
      <c r="G251" s="83"/>
    </row>
    <row r="252" spans="1:7" ht="21" x14ac:dyDescent="0.4">
      <c r="A252" s="105">
        <f>B11</f>
        <v>43818</v>
      </c>
      <c r="B252" s="83"/>
      <c r="C252" s="83"/>
      <c r="D252" s="83"/>
      <c r="E252" s="79"/>
      <c r="F252" s="83"/>
      <c r="G252" s="83"/>
    </row>
    <row r="253" spans="1:7" ht="21" x14ac:dyDescent="0.4">
      <c r="A253" s="358" t="s">
        <v>28</v>
      </c>
      <c r="B253" s="359" t="s">
        <v>29</v>
      </c>
      <c r="C253" s="359"/>
      <c r="D253" s="359" t="s">
        <v>42</v>
      </c>
      <c r="E253" s="360" t="s">
        <v>266</v>
      </c>
      <c r="F253" s="360" t="s">
        <v>301</v>
      </c>
      <c r="G253" s="83"/>
    </row>
    <row r="254" spans="1:7" ht="21" x14ac:dyDescent="0.4">
      <c r="A254" s="358"/>
      <c r="B254" s="283" t="s">
        <v>32</v>
      </c>
      <c r="C254" s="283" t="s">
        <v>31</v>
      </c>
      <c r="D254" s="359"/>
      <c r="E254" s="360"/>
      <c r="F254" s="360"/>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5" t="s">
        <v>34</v>
      </c>
      <c r="B265" s="366"/>
      <c r="C265" s="367"/>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2"/>
      <c r="B290" s="412"/>
      <c r="C290" s="412"/>
      <c r="D290" s="412"/>
      <c r="E290" s="412"/>
      <c r="F290" s="412"/>
      <c r="G290" s="83"/>
    </row>
    <row r="291" spans="1:7" ht="31.5" customHeight="1" x14ac:dyDescent="0.4">
      <c r="A291" s="371" t="s">
        <v>310</v>
      </c>
      <c r="B291" s="371"/>
      <c r="C291" s="371"/>
      <c r="D291" s="371"/>
      <c r="E291" s="371"/>
      <c r="F291" s="371"/>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43818</v>
      </c>
      <c r="B307" s="83"/>
      <c r="C307" s="83"/>
      <c r="D307" s="83"/>
      <c r="E307" s="79"/>
      <c r="F307" s="83"/>
      <c r="G307" s="83"/>
    </row>
    <row r="308" spans="1:7" ht="21" x14ac:dyDescent="0.4">
      <c r="A308" s="358" t="s">
        <v>28</v>
      </c>
      <c r="B308" s="359" t="s">
        <v>29</v>
      </c>
      <c r="C308" s="359"/>
      <c r="D308" s="359" t="s">
        <v>42</v>
      </c>
      <c r="E308" s="360" t="s">
        <v>266</v>
      </c>
      <c r="F308" s="360" t="s">
        <v>301</v>
      </c>
      <c r="G308" s="83"/>
    </row>
    <row r="309" spans="1:7" ht="21" x14ac:dyDescent="0.4">
      <c r="A309" s="358"/>
      <c r="B309" s="283" t="s">
        <v>32</v>
      </c>
      <c r="C309" s="283" t="s">
        <v>31</v>
      </c>
      <c r="D309" s="359"/>
      <c r="E309" s="360"/>
      <c r="F309" s="360"/>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9"/>
      <c r="B357" s="389"/>
      <c r="C357" s="389"/>
      <c r="D357" s="389"/>
      <c r="E357" s="389"/>
      <c r="F357" s="389"/>
      <c r="G357" s="389"/>
    </row>
    <row r="358" spans="1:7" ht="32.25" customHeight="1" x14ac:dyDescent="0.4">
      <c r="A358" s="357" t="s">
        <v>310</v>
      </c>
      <c r="B358" s="357"/>
      <c r="C358" s="357"/>
      <c r="D358" s="357"/>
      <c r="E358" s="357"/>
      <c r="F358" s="35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43818</v>
      </c>
      <c r="B374" s="83"/>
      <c r="C374" s="83"/>
      <c r="D374" s="83"/>
      <c r="E374" s="79"/>
      <c r="F374" s="83"/>
      <c r="G374" s="83"/>
    </row>
    <row r="375" spans="1:7" ht="21" x14ac:dyDescent="0.4">
      <c r="A375" s="358" t="s">
        <v>28</v>
      </c>
      <c r="B375" s="359" t="s">
        <v>29</v>
      </c>
      <c r="C375" s="359"/>
      <c r="D375" s="359" t="s">
        <v>42</v>
      </c>
      <c r="E375" s="360" t="s">
        <v>266</v>
      </c>
      <c r="F375" s="360" t="s">
        <v>301</v>
      </c>
      <c r="G375" s="83"/>
    </row>
    <row r="376" spans="1:7" ht="21" x14ac:dyDescent="0.4">
      <c r="A376" s="358"/>
      <c r="B376" s="283" t="s">
        <v>32</v>
      </c>
      <c r="C376" s="283" t="s">
        <v>31</v>
      </c>
      <c r="D376" s="359"/>
      <c r="E376" s="360"/>
      <c r="F376" s="360"/>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4"/>
      <c r="B415" s="385"/>
      <c r="C415" s="385"/>
      <c r="D415" s="385"/>
      <c r="E415" s="385"/>
      <c r="F415" s="385"/>
      <c r="G415" s="385"/>
    </row>
    <row r="416" spans="1:7" ht="24.75" x14ac:dyDescent="0.4">
      <c r="A416" s="353" t="s">
        <v>319</v>
      </c>
      <c r="B416" s="353"/>
      <c r="C416" s="353"/>
      <c r="D416" s="353"/>
      <c r="E416" s="353"/>
      <c r="F416" s="353"/>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43818</v>
      </c>
      <c r="B432" s="83"/>
      <c r="C432" s="83"/>
      <c r="D432" s="83"/>
      <c r="E432" s="79"/>
      <c r="F432" s="83"/>
      <c r="G432" s="83"/>
    </row>
    <row r="433" spans="1:7" ht="21" x14ac:dyDescent="0.4">
      <c r="A433" s="358" t="s">
        <v>28</v>
      </c>
      <c r="B433" s="359" t="s">
        <v>29</v>
      </c>
      <c r="C433" s="359"/>
      <c r="D433" s="359" t="s">
        <v>42</v>
      </c>
      <c r="E433" s="360" t="s">
        <v>266</v>
      </c>
      <c r="F433" s="360" t="s">
        <v>301</v>
      </c>
      <c r="G433" s="83"/>
    </row>
    <row r="434" spans="1:7" ht="21" x14ac:dyDescent="0.4">
      <c r="A434" s="358"/>
      <c r="B434" s="283" t="s">
        <v>32</v>
      </c>
      <c r="C434" s="283" t="s">
        <v>31</v>
      </c>
      <c r="D434" s="359"/>
      <c r="E434" s="360"/>
      <c r="F434" s="360"/>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t="s">
        <v>506</v>
      </c>
      <c r="E437" s="91"/>
      <c r="F437" s="90" t="s">
        <v>297</v>
      </c>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v>2</v>
      </c>
      <c r="C443" s="99" t="str">
        <f>IF(B443=0, -10, IF(B443=1, -5, "0"))</f>
        <v>0</v>
      </c>
      <c r="D443" s="90"/>
      <c r="E443" s="91"/>
      <c r="F443" s="90"/>
      <c r="G443" s="83"/>
    </row>
    <row r="444" spans="1:7" ht="21" x14ac:dyDescent="0.4">
      <c r="A444" s="163" t="s">
        <v>113</v>
      </c>
      <c r="B444" s="89">
        <v>2</v>
      </c>
      <c r="C444" s="89"/>
      <c r="D444" s="90"/>
      <c r="E444" s="91"/>
      <c r="F444" s="90"/>
      <c r="G444" s="83"/>
    </row>
    <row r="445" spans="1:7" ht="21" x14ac:dyDescent="0.4">
      <c r="A445" s="284" t="s">
        <v>34</v>
      </c>
      <c r="B445" s="284"/>
      <c r="C445" s="284"/>
      <c r="D445" s="284">
        <f>SUM(B437:C444)</f>
        <v>4</v>
      </c>
      <c r="E445" s="79"/>
      <c r="F445" s="83"/>
      <c r="G445" s="83"/>
    </row>
    <row r="446" spans="1:7" ht="21" x14ac:dyDescent="0.4">
      <c r="A446" s="284" t="s">
        <v>33</v>
      </c>
      <c r="B446" s="285"/>
      <c r="C446" s="286"/>
      <c r="D446" s="287">
        <f>D445/(COUNT(B437:C444)*2)</f>
        <v>1</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3" t="s">
        <v>310</v>
      </c>
      <c r="B464" s="353"/>
      <c r="C464" s="353"/>
      <c r="D464" s="353"/>
      <c r="E464" s="353"/>
      <c r="F464" s="353"/>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6</v>
      </c>
      <c r="E472" s="79"/>
      <c r="F472" s="83"/>
      <c r="G472" s="83"/>
    </row>
    <row r="473" spans="1:7" ht="21" x14ac:dyDescent="0.4">
      <c r="A473" s="284" t="s">
        <v>33</v>
      </c>
      <c r="B473" s="285"/>
      <c r="C473" s="286"/>
      <c r="D473" s="287">
        <f>D472/(COUNT(B449:C462,B465:C471)*2)</f>
        <v>1</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10</v>
      </c>
      <c r="E475" s="79"/>
      <c r="F475" s="83"/>
      <c r="G475" s="83"/>
    </row>
    <row r="476" spans="1:7" ht="22.5" x14ac:dyDescent="0.45">
      <c r="A476" s="301" t="s">
        <v>452</v>
      </c>
      <c r="B476" s="311"/>
      <c r="C476" s="312"/>
      <c r="D476" s="305">
        <f>D475/(COUNT(B449:C462,B437:C444,B465:C471)*2)</f>
        <v>1</v>
      </c>
      <c r="E476" s="79"/>
      <c r="F476" s="83"/>
      <c r="G476" s="83"/>
    </row>
    <row r="477" spans="1:7" ht="21" x14ac:dyDescent="0.4">
      <c r="A477" s="104"/>
      <c r="B477" s="83"/>
      <c r="C477" s="83"/>
      <c r="D477" s="83"/>
      <c r="E477" s="79"/>
      <c r="F477" s="83"/>
      <c r="G477" s="83"/>
    </row>
    <row r="478" spans="1:7" ht="24.75" x14ac:dyDescent="0.4">
      <c r="A478" s="363" t="s">
        <v>425</v>
      </c>
      <c r="B478" s="363"/>
      <c r="C478" s="363"/>
      <c r="D478" s="363"/>
      <c r="E478" s="363"/>
      <c r="F478" s="363"/>
      <c r="G478" s="83"/>
    </row>
    <row r="479" spans="1:7" ht="21" customHeight="1" x14ac:dyDescent="0.4">
      <c r="A479" s="162">
        <f>B11</f>
        <v>43818</v>
      </c>
      <c r="F479" s="2"/>
      <c r="G479" s="83"/>
    </row>
    <row r="480" spans="1:7" ht="21" x14ac:dyDescent="0.4">
      <c r="A480" s="354" t="s">
        <v>28</v>
      </c>
      <c r="B480" s="355" t="s">
        <v>29</v>
      </c>
      <c r="C480" s="355"/>
      <c r="D480" s="355" t="s">
        <v>42</v>
      </c>
      <c r="E480" s="356" t="s">
        <v>266</v>
      </c>
      <c r="F480" s="356" t="s">
        <v>301</v>
      </c>
      <c r="G480" s="83"/>
    </row>
    <row r="481" spans="1:7" ht="21" x14ac:dyDescent="0.4">
      <c r="A481" s="354"/>
      <c r="B481" s="291" t="s">
        <v>32</v>
      </c>
      <c r="C481" s="291" t="s">
        <v>31</v>
      </c>
      <c r="D481" s="355"/>
      <c r="E481" s="356"/>
      <c r="F481" s="356"/>
      <c r="G481" s="83"/>
    </row>
    <row r="482" spans="1:7" ht="22.5" x14ac:dyDescent="0.4">
      <c r="A482" s="239"/>
      <c r="B482" s="240"/>
      <c r="C482" s="240"/>
      <c r="D482" s="240"/>
      <c r="E482" s="236"/>
      <c r="F482" s="236"/>
      <c r="G482" s="83"/>
    </row>
    <row r="483" spans="1:7" ht="24.75" x14ac:dyDescent="0.4">
      <c r="A483" s="398" t="s">
        <v>52</v>
      </c>
      <c r="B483" s="398"/>
      <c r="C483" s="398"/>
      <c r="D483" s="398"/>
      <c r="E483" s="398"/>
      <c r="F483" s="398"/>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9" t="s">
        <v>463</v>
      </c>
      <c r="B491" s="420"/>
      <c r="C491" s="420"/>
      <c r="D491" s="420"/>
      <c r="E491" s="420"/>
      <c r="F491" s="42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1" t="s">
        <v>23</v>
      </c>
      <c r="B505" s="392"/>
      <c r="C505" s="392"/>
      <c r="D505" s="392"/>
      <c r="E505" s="392"/>
      <c r="F505" s="39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390"/>
      <c r="C518" s="390"/>
      <c r="D518" s="390"/>
      <c r="E518" s="390"/>
      <c r="F518" s="390"/>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4" t="s">
        <v>97</v>
      </c>
      <c r="B530" s="364"/>
      <c r="C530" s="364"/>
      <c r="D530" s="364"/>
      <c r="E530" s="364"/>
      <c r="F530" s="364"/>
      <c r="G530" s="83"/>
    </row>
    <row r="531" spans="1:7" ht="22.5" customHeight="1" x14ac:dyDescent="0.4">
      <c r="A531" s="162">
        <f>B11</f>
        <v>43818</v>
      </c>
      <c r="B531" s="83"/>
      <c r="C531" s="83"/>
      <c r="D531" s="95"/>
      <c r="E531" s="95"/>
      <c r="F531" s="95"/>
      <c r="G531" s="83"/>
    </row>
    <row r="532" spans="1:7" ht="21" x14ac:dyDescent="0.4">
      <c r="A532" s="394" t="s">
        <v>28</v>
      </c>
      <c r="B532" s="396" t="s">
        <v>29</v>
      </c>
      <c r="C532" s="397"/>
      <c r="D532" s="359" t="s">
        <v>42</v>
      </c>
      <c r="E532" s="360" t="s">
        <v>266</v>
      </c>
      <c r="F532" s="360" t="s">
        <v>301</v>
      </c>
      <c r="G532" s="83"/>
    </row>
    <row r="533" spans="1:7" ht="21" x14ac:dyDescent="0.4">
      <c r="A533" s="395"/>
      <c r="B533" s="292" t="s">
        <v>32</v>
      </c>
      <c r="C533" s="293" t="s">
        <v>31</v>
      </c>
      <c r="D533" s="359"/>
      <c r="E533" s="360"/>
      <c r="F533" s="360"/>
      <c r="G533" s="83"/>
    </row>
    <row r="534" spans="1:7" ht="22.5" x14ac:dyDescent="0.4">
      <c r="A534" s="242"/>
      <c r="B534" s="243"/>
      <c r="C534" s="243"/>
      <c r="D534" s="240"/>
      <c r="E534" s="236"/>
      <c r="F534" s="236"/>
      <c r="G534" s="83"/>
    </row>
    <row r="535" spans="1:7" ht="24.75" x14ac:dyDescent="0.4">
      <c r="A535" s="245" t="s">
        <v>17</v>
      </c>
      <c r="B535" s="210"/>
      <c r="C535" s="361"/>
      <c r="D535" s="361"/>
      <c r="E535" s="361"/>
      <c r="F535" s="36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5" t="s">
        <v>34</v>
      </c>
      <c r="B542" s="366"/>
      <c r="C542" s="367"/>
      <c r="D542" s="294">
        <f>SUM(B536:C541)</f>
        <v>0</v>
      </c>
      <c r="E542" s="172"/>
      <c r="F542" s="172"/>
      <c r="G542" s="83"/>
    </row>
    <row r="543" spans="1:7" ht="21" customHeight="1" x14ac:dyDescent="0.4">
      <c r="A543" s="365" t="s">
        <v>33</v>
      </c>
      <c r="B543" s="366"/>
      <c r="C543" s="367"/>
      <c r="D543" s="295" t="e">
        <f>D542/(COUNT(B536:C541)*2)</f>
        <v>#DIV/0!</v>
      </c>
      <c r="E543" s="172"/>
      <c r="F543" s="172"/>
      <c r="G543" s="83"/>
    </row>
    <row r="544" spans="1:7" ht="21" x14ac:dyDescent="0.4">
      <c r="A544" s="387"/>
      <c r="B544" s="387"/>
      <c r="C544" s="387"/>
      <c r="D544" s="387"/>
      <c r="E544" s="387"/>
      <c r="F544" s="387"/>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8"/>
      <c r="B556" s="389"/>
      <c r="C556" s="389"/>
      <c r="D556" s="389"/>
      <c r="E556" s="389"/>
      <c r="F556" s="389"/>
      <c r="G556" s="389"/>
    </row>
    <row r="557" spans="1:7" ht="35.25" customHeight="1" x14ac:dyDescent="0.4">
      <c r="A557" s="246" t="s">
        <v>310</v>
      </c>
      <c r="B557" s="222"/>
      <c r="C557" s="424"/>
      <c r="D557" s="424"/>
      <c r="E557" s="424"/>
      <c r="F557" s="42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10" t="s">
        <v>34</v>
      </c>
      <c r="B566" s="410"/>
      <c r="C566" s="411"/>
      <c r="D566" s="296">
        <f>SUM(B558:C565,B546:C555)</f>
        <v>0</v>
      </c>
      <c r="E566" s="79"/>
      <c r="F566" s="83"/>
      <c r="G566" s="83"/>
    </row>
    <row r="567" spans="1:7" ht="21" x14ac:dyDescent="0.4">
      <c r="A567" s="410" t="s">
        <v>33</v>
      </c>
      <c r="B567" s="410"/>
      <c r="C567" s="41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7"/>
      <c r="B572" s="387"/>
      <c r="C572" s="387"/>
      <c r="D572" s="387"/>
      <c r="E572" s="387"/>
      <c r="F572" s="387"/>
      <c r="G572" s="83"/>
    </row>
    <row r="573" spans="1:7" ht="22.5" x14ac:dyDescent="0.45">
      <c r="A573" s="350" t="s">
        <v>19</v>
      </c>
      <c r="B573" s="350"/>
      <c r="C573" s="350"/>
      <c r="D573" s="350"/>
      <c r="E573" s="350"/>
      <c r="F573" s="350"/>
      <c r="G573" s="83"/>
    </row>
    <row r="574" spans="1:7" ht="22.5" x14ac:dyDescent="0.4">
      <c r="A574" s="169">
        <f>B11</f>
        <v>43818</v>
      </c>
      <c r="B574" s="83"/>
      <c r="C574" s="83"/>
      <c r="D574" s="238"/>
      <c r="E574" s="238"/>
      <c r="F574" s="238"/>
      <c r="G574" s="83"/>
    </row>
    <row r="575" spans="1:7" ht="21" x14ac:dyDescent="0.4">
      <c r="A575" s="354" t="s">
        <v>28</v>
      </c>
      <c r="B575" s="355" t="s">
        <v>29</v>
      </c>
      <c r="C575" s="355"/>
      <c r="D575" s="355" t="s">
        <v>42</v>
      </c>
      <c r="E575" s="356" t="s">
        <v>266</v>
      </c>
      <c r="F575" s="356" t="s">
        <v>301</v>
      </c>
      <c r="G575" s="83"/>
    </row>
    <row r="576" spans="1:7" ht="21" x14ac:dyDescent="0.4">
      <c r="A576" s="354"/>
      <c r="B576" s="291" t="s">
        <v>32</v>
      </c>
      <c r="C576" s="291" t="s">
        <v>31</v>
      </c>
      <c r="D576" s="355"/>
      <c r="E576" s="356"/>
      <c r="F576" s="356"/>
      <c r="G576" s="83"/>
    </row>
    <row r="577" spans="1:7" ht="22.5" x14ac:dyDescent="0.4">
      <c r="A577" s="247"/>
      <c r="B577" s="248"/>
      <c r="C577" s="248"/>
      <c r="D577" s="248"/>
      <c r="E577" s="225"/>
      <c r="F577" s="249"/>
      <c r="G577" s="83"/>
    </row>
    <row r="578" spans="1:7" ht="24.75" x14ac:dyDescent="0.4">
      <c r="A578" s="413" t="s">
        <v>10</v>
      </c>
      <c r="B578" s="414"/>
      <c r="C578" s="414"/>
      <c r="D578" s="414"/>
      <c r="E578" s="414"/>
      <c r="F578" s="415"/>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0" t="s">
        <v>34</v>
      </c>
      <c r="B588" s="410"/>
      <c r="C588" s="411"/>
      <c r="D588" s="296">
        <f>SUM(B579:C587)</f>
        <v>18</v>
      </c>
      <c r="E588" s="79"/>
      <c r="F588" s="83"/>
      <c r="G588" s="83"/>
    </row>
    <row r="589" spans="1:7" ht="21" x14ac:dyDescent="0.4">
      <c r="A589" s="410" t="s">
        <v>33</v>
      </c>
      <c r="B589" s="410"/>
      <c r="C589" s="410"/>
      <c r="D589" s="295">
        <f>D588/(COUNT(B579:C587)*2)</f>
        <v>1</v>
      </c>
      <c r="E589" s="79"/>
      <c r="F589" s="83"/>
      <c r="G589" s="83"/>
    </row>
    <row r="590" spans="1:7" ht="21" x14ac:dyDescent="0.4">
      <c r="A590" s="255"/>
      <c r="B590" s="256"/>
      <c r="C590" s="256"/>
      <c r="D590" s="257"/>
      <c r="E590" s="79"/>
      <c r="F590" s="83"/>
      <c r="G590" s="83"/>
    </row>
    <row r="591" spans="1:7" ht="39.75" customHeight="1" x14ac:dyDescent="0.4">
      <c r="A591" s="416" t="s">
        <v>23</v>
      </c>
      <c r="B591" s="417"/>
      <c r="C591" s="417"/>
      <c r="D591" s="417"/>
      <c r="E591" s="417"/>
      <c r="F591" s="418"/>
      <c r="G591" s="83"/>
    </row>
    <row r="592" spans="1:7" ht="71.25" customHeight="1" x14ac:dyDescent="0.4">
      <c r="A592" s="88" t="s">
        <v>87</v>
      </c>
      <c r="B592" s="89">
        <v>1</v>
      </c>
      <c r="C592" s="89"/>
      <c r="D592" s="117" t="s">
        <v>533</v>
      </c>
      <c r="E592" s="90" t="s">
        <v>507</v>
      </c>
      <c r="F592" s="90" t="s">
        <v>298</v>
      </c>
      <c r="G592" s="83"/>
    </row>
    <row r="593" spans="1:7" ht="71.25" customHeight="1" x14ac:dyDescent="0.45">
      <c r="A593" s="155" t="s">
        <v>7</v>
      </c>
      <c r="B593" s="89">
        <v>0</v>
      </c>
      <c r="C593" s="99">
        <f>IF(B593=0, -10, IF(B593=1, -5, "0"))</f>
        <v>-10</v>
      </c>
      <c r="D593" s="117" t="s">
        <v>534</v>
      </c>
      <c r="E593" s="90" t="s">
        <v>508</v>
      </c>
      <c r="F593" s="90" t="s">
        <v>297</v>
      </c>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51" t="s">
        <v>383</v>
      </c>
      <c r="B598" s="352"/>
      <c r="C598" s="352"/>
      <c r="D598" s="352"/>
      <c r="E598" s="352"/>
      <c r="F598" s="352"/>
      <c r="G598" s="352"/>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66" customHeight="1" x14ac:dyDescent="0.4">
      <c r="A601" s="88" t="s">
        <v>302</v>
      </c>
      <c r="B601" s="89">
        <v>0</v>
      </c>
      <c r="C601" s="89"/>
      <c r="D601" s="117" t="s">
        <v>504</v>
      </c>
      <c r="E601" s="90" t="s">
        <v>505</v>
      </c>
      <c r="F601" s="90" t="s">
        <v>297</v>
      </c>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t="str">
        <f>IF(D605=1, 2, IF(AND(D605&lt;1,D605&gt;0), 1, IF(D605=0,"0","NA")))</f>
        <v>0</v>
      </c>
      <c r="C605" s="89"/>
      <c r="D605" s="271">
        <f>IFERROR(E605/F605,"N.A")</f>
        <v>0</v>
      </c>
      <c r="E605" s="91">
        <f>COUNTIF('A1 Exploitation'!F579:F604,"ok")</f>
        <v>0</v>
      </c>
      <c r="F605" s="90">
        <f>COUNTA('A1 Exploitation'!F579:F604)</f>
        <v>1</v>
      </c>
      <c r="G605" s="83"/>
    </row>
    <row r="606" spans="1:7" ht="21" x14ac:dyDescent="0.4">
      <c r="A606" s="410" t="s">
        <v>34</v>
      </c>
      <c r="B606" s="410"/>
      <c r="C606" s="411"/>
      <c r="D606" s="296">
        <f>SUM(B592:C605)</f>
        <v>7</v>
      </c>
      <c r="E606" s="79"/>
      <c r="F606" s="83"/>
      <c r="G606" s="83"/>
    </row>
    <row r="607" spans="1:7" ht="21" x14ac:dyDescent="0.4">
      <c r="A607" s="410" t="s">
        <v>33</v>
      </c>
      <c r="B607" s="410"/>
      <c r="C607" s="410"/>
      <c r="D607" s="295">
        <f>D606/(COUNT(B592:C605)*2)</f>
        <v>0.29166666666666669</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25</v>
      </c>
      <c r="E609" s="203"/>
      <c r="F609" s="203"/>
      <c r="G609" s="83"/>
    </row>
    <row r="610" spans="1:7" ht="22.5" x14ac:dyDescent="0.45">
      <c r="A610" s="421" t="s">
        <v>170</v>
      </c>
      <c r="B610" s="422"/>
      <c r="C610" s="423"/>
      <c r="D610" s="305">
        <f>D609/(COUNT(B579:C587,B592:C597,B599:C605)*2)</f>
        <v>0.59523809523809523</v>
      </c>
      <c r="E610" s="79"/>
      <c r="F610" s="83"/>
      <c r="G610" s="83"/>
    </row>
    <row r="611" spans="1:7" ht="21" x14ac:dyDescent="0.4">
      <c r="A611" s="104"/>
      <c r="B611" s="83"/>
      <c r="C611" s="83"/>
      <c r="G611" s="83"/>
    </row>
    <row r="612" spans="1:7" ht="19.5" customHeight="1" x14ac:dyDescent="0.45">
      <c r="A612" s="350" t="s">
        <v>8</v>
      </c>
      <c r="B612" s="350"/>
      <c r="C612" s="350"/>
      <c r="D612" s="350"/>
      <c r="E612" s="350"/>
      <c r="F612" s="350"/>
      <c r="G612" s="83"/>
    </row>
    <row r="613" spans="1:7" ht="22.5" x14ac:dyDescent="0.4">
      <c r="A613" s="105">
        <f>B11</f>
        <v>43818</v>
      </c>
      <c r="B613" s="83"/>
      <c r="C613" s="83"/>
      <c r="D613" s="95"/>
      <c r="E613" s="95"/>
      <c r="F613" s="95"/>
      <c r="G613" s="83"/>
    </row>
    <row r="614" spans="1:7" ht="21" x14ac:dyDescent="0.4">
      <c r="A614" s="358" t="s">
        <v>28</v>
      </c>
      <c r="B614" s="359" t="s">
        <v>29</v>
      </c>
      <c r="C614" s="359"/>
      <c r="D614" s="359" t="s">
        <v>42</v>
      </c>
      <c r="E614" s="360" t="s">
        <v>266</v>
      </c>
      <c r="F614" s="360" t="s">
        <v>301</v>
      </c>
      <c r="G614" s="83"/>
    </row>
    <row r="615" spans="1:7" ht="18.75" customHeight="1" x14ac:dyDescent="0.4">
      <c r="A615" s="358"/>
      <c r="B615" s="283" t="s">
        <v>32</v>
      </c>
      <c r="C615" s="283" t="s">
        <v>31</v>
      </c>
      <c r="D615" s="359"/>
      <c r="E615" s="360"/>
      <c r="F615" s="360"/>
      <c r="G615" s="83"/>
    </row>
    <row r="616" spans="1:7" ht="18.75" customHeight="1" x14ac:dyDescent="0.4">
      <c r="A616" s="239"/>
      <c r="B616" s="240"/>
      <c r="C616" s="240"/>
      <c r="D616" s="240"/>
      <c r="E616" s="236"/>
      <c r="F616" s="236"/>
      <c r="G616" s="83"/>
    </row>
    <row r="617" spans="1:7" ht="24.75" x14ac:dyDescent="0.4">
      <c r="A617" s="241" t="s">
        <v>90</v>
      </c>
      <c r="B617" s="95"/>
      <c r="C617" s="405"/>
      <c r="D617" s="405"/>
      <c r="E617" s="405"/>
      <c r="F617" s="406"/>
      <c r="G617" s="83"/>
    </row>
    <row r="618" spans="1:7" ht="21" x14ac:dyDescent="0.4">
      <c r="A618" s="108" t="s">
        <v>89</v>
      </c>
      <c r="B618" s="89">
        <v>2</v>
      </c>
      <c r="C618" s="89"/>
      <c r="D618" s="90" t="s">
        <v>509</v>
      </c>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0" t="s">
        <v>34</v>
      </c>
      <c r="B627" s="410"/>
      <c r="C627" s="410"/>
      <c r="D627" s="296">
        <f>SUM(B618:C626)</f>
        <v>18</v>
      </c>
      <c r="E627" s="431"/>
      <c r="F627" s="412"/>
      <c r="G627" s="83"/>
    </row>
    <row r="628" spans="1:7" ht="21" x14ac:dyDescent="0.4">
      <c r="A628" s="410" t="s">
        <v>33</v>
      </c>
      <c r="B628" s="410"/>
      <c r="C628" s="410"/>
      <c r="D628" s="295">
        <f>D627/(COUNT(B618:C626)*2)</f>
        <v>1</v>
      </c>
      <c r="E628" s="432"/>
      <c r="F628" s="386"/>
      <c r="G628" s="83"/>
    </row>
    <row r="629" spans="1:7" ht="21" x14ac:dyDescent="0.4">
      <c r="A629" s="104"/>
      <c r="B629" s="83"/>
      <c r="C629" s="430"/>
      <c r="D629" s="430"/>
      <c r="E629" s="430"/>
      <c r="F629" s="430"/>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66" customHeight="1" x14ac:dyDescent="0.45">
      <c r="A632" s="155" t="s">
        <v>50</v>
      </c>
      <c r="B632" s="89">
        <v>0</v>
      </c>
      <c r="C632" s="99">
        <f>IF(B632=0, -10, IF(B632=1, -5, "0"))</f>
        <v>-10</v>
      </c>
      <c r="D632" s="100" t="s">
        <v>532</v>
      </c>
      <c r="E632" s="90" t="s">
        <v>510</v>
      </c>
      <c r="F632" s="90" t="s">
        <v>297</v>
      </c>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5" t="s">
        <v>34</v>
      </c>
      <c r="B639" s="366"/>
      <c r="C639" s="367"/>
      <c r="D639" s="289">
        <f>SUM(B631:C638)</f>
        <v>4</v>
      </c>
      <c r="E639" s="216"/>
      <c r="F639" s="216"/>
      <c r="G639" s="214"/>
    </row>
    <row r="640" spans="1:7" ht="22.5" x14ac:dyDescent="0.4">
      <c r="A640" s="284" t="s">
        <v>33</v>
      </c>
      <c r="B640" s="285"/>
      <c r="C640" s="285"/>
      <c r="D640" s="287">
        <f>D639/(COUNT(B631:C638)*2)</f>
        <v>0.22222222222222221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5"/>
      <c r="D642" s="405"/>
      <c r="E642" s="405"/>
      <c r="F642" s="406"/>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5" t="s">
        <v>34</v>
      </c>
      <c r="B650" s="366"/>
      <c r="C650" s="367"/>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7"/>
      <c r="B652" s="427"/>
      <c r="C652" s="427"/>
      <c r="D652" s="427"/>
      <c r="E652" s="427"/>
      <c r="F652" s="427"/>
      <c r="G652" s="427"/>
    </row>
    <row r="653" spans="1:16382" ht="24.75" x14ac:dyDescent="0.4">
      <c r="A653" s="241" t="s">
        <v>26</v>
      </c>
      <c r="B653" s="405"/>
      <c r="C653" s="405"/>
      <c r="D653" s="405"/>
      <c r="E653" s="405"/>
      <c r="F653" s="406"/>
      <c r="G653" s="79"/>
    </row>
    <row r="654" spans="1:16382" ht="21" x14ac:dyDescent="0.4">
      <c r="A654" s="109" t="s">
        <v>223</v>
      </c>
      <c r="B654" s="89">
        <v>2</v>
      </c>
      <c r="C654" s="89"/>
      <c r="D654" s="111"/>
      <c r="E654" s="91"/>
      <c r="F654" s="90"/>
      <c r="G654" s="79"/>
    </row>
    <row r="655" spans="1:16382" ht="21" x14ac:dyDescent="0.4">
      <c r="A655" s="138" t="s">
        <v>419</v>
      </c>
      <c r="B655" s="89">
        <v>0</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84" x14ac:dyDescent="0.4">
      <c r="A658" s="88" t="s">
        <v>189</v>
      </c>
      <c r="B658" s="89">
        <v>0</v>
      </c>
      <c r="C658" s="89"/>
      <c r="D658" s="205" t="s">
        <v>535</v>
      </c>
      <c r="E658" s="205" t="s">
        <v>511</v>
      </c>
      <c r="F658" s="90" t="s">
        <v>297</v>
      </c>
      <c r="G658" s="172"/>
    </row>
    <row r="659" spans="1:7" ht="126" x14ac:dyDescent="0.4">
      <c r="A659" s="170" t="s">
        <v>325</v>
      </c>
      <c r="B659" s="89">
        <v>0</v>
      </c>
      <c r="C659" s="99">
        <f>IF(B659=0, -10, "0")</f>
        <v>-10</v>
      </c>
      <c r="D659" s="205" t="s">
        <v>536</v>
      </c>
      <c r="E659" s="205" t="s">
        <v>512</v>
      </c>
      <c r="F659" s="90" t="s">
        <v>298</v>
      </c>
      <c r="G659" s="79"/>
    </row>
    <row r="660" spans="1:7" ht="42" x14ac:dyDescent="0.4">
      <c r="A660" s="88" t="s">
        <v>150</v>
      </c>
      <c r="B660" s="89">
        <v>2</v>
      </c>
      <c r="C660" s="89"/>
      <c r="D660" s="111"/>
      <c r="E660" s="91"/>
      <c r="F660" s="90"/>
      <c r="G660" s="79"/>
    </row>
    <row r="661" spans="1:7" ht="21" x14ac:dyDescent="0.4">
      <c r="A661" s="402" t="s">
        <v>310</v>
      </c>
      <c r="B661" s="403"/>
      <c r="C661" s="403"/>
      <c r="D661" s="403"/>
      <c r="E661" s="403"/>
      <c r="F661" s="404"/>
      <c r="G661" s="79"/>
    </row>
    <row r="662" spans="1:7" ht="21" x14ac:dyDescent="0.4">
      <c r="A662" s="92" t="s">
        <v>328</v>
      </c>
      <c r="B662" s="89">
        <v>2</v>
      </c>
      <c r="C662" s="205"/>
      <c r="D662" s="111"/>
      <c r="E662" s="91"/>
      <c r="F662" s="90"/>
      <c r="G662" s="79"/>
    </row>
    <row r="663" spans="1:7" ht="63" x14ac:dyDescent="0.4">
      <c r="A663" s="88" t="s">
        <v>302</v>
      </c>
      <c r="B663" s="89">
        <v>0</v>
      </c>
      <c r="C663" s="89"/>
      <c r="D663" s="117" t="s">
        <v>504</v>
      </c>
      <c r="E663" s="90" t="s">
        <v>505</v>
      </c>
      <c r="F663" s="90" t="s">
        <v>297</v>
      </c>
      <c r="G663" s="79"/>
    </row>
    <row r="664" spans="1:7" ht="27.75" customHeight="1" x14ac:dyDescent="0.4">
      <c r="A664" s="106" t="s">
        <v>376</v>
      </c>
      <c r="B664" s="89">
        <v>2</v>
      </c>
      <c r="C664" s="89"/>
      <c r="D664" s="111"/>
      <c r="E664" s="91"/>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1</v>
      </c>
      <c r="C668" s="89"/>
      <c r="D668" s="271">
        <f>IFERROR(E668/F668,"N.A")</f>
        <v>0.66666666666666663</v>
      </c>
      <c r="E668" s="42">
        <f>COUNTIF('A1 Exploitation'!F618:F667,"ok")</f>
        <v>2</v>
      </c>
      <c r="F668" s="90">
        <f>COUNTA('A1 Exploitation'!F618:F667)</f>
        <v>3</v>
      </c>
      <c r="G668" s="83"/>
    </row>
    <row r="669" spans="1:7" ht="21" x14ac:dyDescent="0.4">
      <c r="A669" s="288" t="s">
        <v>34</v>
      </c>
      <c r="B669" s="288"/>
      <c r="C669" s="288"/>
      <c r="D669" s="288">
        <f>SUM(B654:C668)</f>
        <v>7</v>
      </c>
      <c r="E669" s="79"/>
      <c r="F669" s="83"/>
      <c r="G669" s="83"/>
    </row>
    <row r="670" spans="1:7" ht="21" x14ac:dyDescent="0.4">
      <c r="A670" s="284" t="s">
        <v>33</v>
      </c>
      <c r="B670" s="285"/>
      <c r="C670" s="286"/>
      <c r="D670" s="287">
        <f>D669/(COUNT(B654:C668)*2)</f>
        <v>0.25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43</v>
      </c>
      <c r="E672" s="79"/>
      <c r="F672" s="83"/>
      <c r="G672" s="83"/>
    </row>
    <row r="673" spans="1:7" ht="22.5" x14ac:dyDescent="0.45">
      <c r="A673" s="301" t="s">
        <v>171</v>
      </c>
      <c r="B673" s="311"/>
      <c r="C673" s="312"/>
      <c r="D673" s="305">
        <f>D672/(COUNT(B654:C668,B631:C638,B643:C649,B618:C626)*2)</f>
        <v>0.55128205128205132</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0" t="s">
        <v>355</v>
      </c>
      <c r="B676" s="350"/>
      <c r="C676" s="350"/>
      <c r="D676" s="350"/>
      <c r="E676" s="350"/>
      <c r="F676" s="350"/>
      <c r="G676" s="83"/>
    </row>
    <row r="677" spans="1:7" ht="21" x14ac:dyDescent="0.4">
      <c r="A677" s="169">
        <f>B11</f>
        <v>43818</v>
      </c>
      <c r="B677" s="83"/>
      <c r="C677" s="83"/>
      <c r="D677" s="83"/>
      <c r="E677" s="79"/>
      <c r="F677" s="83"/>
      <c r="G677" s="83"/>
    </row>
    <row r="678" spans="1:7" ht="21.75" customHeight="1" x14ac:dyDescent="0.4">
      <c r="A678" s="358" t="s">
        <v>28</v>
      </c>
      <c r="B678" s="359" t="s">
        <v>29</v>
      </c>
      <c r="C678" s="359"/>
      <c r="D678" s="359" t="s">
        <v>42</v>
      </c>
      <c r="E678" s="360" t="s">
        <v>266</v>
      </c>
      <c r="F678" s="360" t="s">
        <v>301</v>
      </c>
      <c r="G678" s="83"/>
    </row>
    <row r="679" spans="1:7" ht="21" x14ac:dyDescent="0.4">
      <c r="A679" s="358"/>
      <c r="B679" s="283" t="s">
        <v>32</v>
      </c>
      <c r="C679" s="283" t="s">
        <v>31</v>
      </c>
      <c r="D679" s="359"/>
      <c r="E679" s="360"/>
      <c r="F679" s="360"/>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v>2</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42" x14ac:dyDescent="0.4">
      <c r="A699" s="177" t="s">
        <v>420</v>
      </c>
      <c r="B699" s="89">
        <v>1</v>
      </c>
      <c r="C699" s="99"/>
      <c r="D699" s="340" t="s">
        <v>513</v>
      </c>
      <c r="E699" s="91" t="s">
        <v>514</v>
      </c>
      <c r="F699" s="90" t="s">
        <v>297</v>
      </c>
      <c r="G699" s="83"/>
    </row>
    <row r="700" spans="1:7" ht="89.25" customHeight="1" x14ac:dyDescent="0.45">
      <c r="A700" s="92" t="s">
        <v>422</v>
      </c>
      <c r="B700" s="89" t="str">
        <f>IF(D700=1, 2, IF(AND(D700&lt;1,D700&gt;0), 1, IF(D700=0,"0","NA")))</f>
        <v>0</v>
      </c>
      <c r="C700" s="89"/>
      <c r="D700" s="271">
        <f>IFERROR(E700/F700,"N.A")</f>
        <v>0</v>
      </c>
      <c r="E700" s="206">
        <f>COUNTIF('A1 Exploitation'!F681:F699,"ok")</f>
        <v>0</v>
      </c>
      <c r="F700" s="468">
        <f>COUNTA('A1 Exploitation'!F681:F699)</f>
        <v>1</v>
      </c>
      <c r="G700" s="83"/>
    </row>
    <row r="701" spans="1:7" ht="22.5" x14ac:dyDescent="0.45">
      <c r="A701" s="301" t="s">
        <v>427</v>
      </c>
      <c r="B701" s="311"/>
      <c r="C701" s="312"/>
      <c r="D701" s="304">
        <f>SUM(B681:C700)</f>
        <v>25</v>
      </c>
      <c r="E701" s="79"/>
      <c r="F701" s="83"/>
      <c r="G701" s="83"/>
    </row>
    <row r="702" spans="1:7" ht="22.5" x14ac:dyDescent="0.45">
      <c r="A702" s="301" t="s">
        <v>428</v>
      </c>
      <c r="B702" s="311"/>
      <c r="C702" s="312"/>
      <c r="D702" s="305">
        <f>D701/(COUNT(B681:C700)*2)</f>
        <v>0.96153846153846156</v>
      </c>
      <c r="G702" s="83"/>
    </row>
    <row r="703" spans="1:7" ht="21" x14ac:dyDescent="0.4">
      <c r="A703" s="172"/>
      <c r="B703" s="217"/>
      <c r="C703" s="217"/>
      <c r="G703" s="184"/>
    </row>
    <row r="704" spans="1:7" ht="21" customHeight="1" x14ac:dyDescent="0.4">
      <c r="A704" s="426" t="s">
        <v>459</v>
      </c>
      <c r="B704" s="426"/>
      <c r="C704" s="426"/>
      <c r="D704" s="426"/>
      <c r="E704" s="426"/>
      <c r="F704" s="426"/>
      <c r="G704" s="184"/>
    </row>
    <row r="705" spans="1:7" ht="21" customHeight="1" x14ac:dyDescent="0.4">
      <c r="A705" s="169">
        <f>B11</f>
        <v>43818</v>
      </c>
      <c r="B705" s="83"/>
      <c r="C705" s="83"/>
      <c r="D705" s="183"/>
      <c r="E705" s="183"/>
      <c r="F705" s="183"/>
      <c r="G705" s="184"/>
    </row>
    <row r="706" spans="1:7" ht="21" x14ac:dyDescent="0.4">
      <c r="A706" s="433" t="s">
        <v>28</v>
      </c>
      <c r="B706" s="396" t="s">
        <v>29</v>
      </c>
      <c r="C706" s="396"/>
      <c r="D706" s="359" t="s">
        <v>42</v>
      </c>
      <c r="E706" s="360" t="s">
        <v>266</v>
      </c>
      <c r="F706" s="360" t="s">
        <v>301</v>
      </c>
      <c r="G706" s="184"/>
    </row>
    <row r="707" spans="1:7" ht="21" x14ac:dyDescent="0.4">
      <c r="A707" s="358"/>
      <c r="B707" s="283" t="s">
        <v>32</v>
      </c>
      <c r="C707" s="283" t="s">
        <v>31</v>
      </c>
      <c r="D707" s="359"/>
      <c r="E707" s="360"/>
      <c r="F707" s="360"/>
      <c r="G707" s="184"/>
    </row>
    <row r="708" spans="1:7" ht="22.5" x14ac:dyDescent="0.4">
      <c r="A708" s="239"/>
      <c r="B708" s="240"/>
      <c r="C708" s="240"/>
      <c r="D708" s="240"/>
      <c r="E708" s="236"/>
      <c r="F708" s="236"/>
      <c r="G708" s="83"/>
    </row>
    <row r="709" spans="1:7" ht="24.75" x14ac:dyDescent="0.4">
      <c r="A709" s="399" t="s">
        <v>305</v>
      </c>
      <c r="B709" s="400"/>
      <c r="C709" s="400"/>
      <c r="D709" s="400"/>
      <c r="E709" s="400"/>
      <c r="F709" s="401"/>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28"/>
      <c r="C715" s="429"/>
      <c r="D715" s="289">
        <f>SUM(B710:C714)</f>
        <v>10</v>
      </c>
      <c r="E715" s="79"/>
      <c r="F715" s="83"/>
      <c r="G715" s="83"/>
    </row>
    <row r="716" spans="1:7" ht="21" x14ac:dyDescent="0.4">
      <c r="A716" s="284" t="s">
        <v>33</v>
      </c>
      <c r="B716" s="428"/>
      <c r="C716" s="429"/>
      <c r="D716" s="298">
        <f>D715/(COUNT(B710:C714)*2)</f>
        <v>1</v>
      </c>
      <c r="E716" s="79"/>
      <c r="F716" s="83"/>
      <c r="G716" s="83"/>
    </row>
    <row r="717" spans="1:7" ht="21" x14ac:dyDescent="0.4">
      <c r="A717" s="125"/>
      <c r="B717" s="250"/>
      <c r="C717" s="250"/>
      <c r="D717" s="173"/>
      <c r="E717" s="260"/>
      <c r="F717" s="261"/>
      <c r="G717" s="83"/>
    </row>
    <row r="718" spans="1:7" ht="24.75" x14ac:dyDescent="0.4">
      <c r="A718" s="399" t="s">
        <v>306</v>
      </c>
      <c r="B718" s="400"/>
      <c r="C718" s="400"/>
      <c r="D718" s="400"/>
      <c r="E718" s="400"/>
      <c r="F718" s="401"/>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2</v>
      </c>
      <c r="C721" s="89"/>
      <c r="D721" s="271">
        <f>IFERROR(E721/F721,"N.A")</f>
        <v>1</v>
      </c>
      <c r="E721" s="42">
        <f>COUNTIF('A1 Exploitation'!F710:F720,"ok")</f>
        <v>1</v>
      </c>
      <c r="F721" s="135">
        <f>COUNTA('A1 Exploitation'!F710:F720)</f>
        <v>1</v>
      </c>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0.53333333333333333</v>
      </c>
      <c r="E728" s="72"/>
      <c r="F728" s="73"/>
      <c r="G728" s="67"/>
    </row>
    <row r="729" spans="1:7" ht="24.75" x14ac:dyDescent="0.3">
      <c r="A729" s="326" t="s">
        <v>423</v>
      </c>
      <c r="B729" s="322"/>
      <c r="C729" s="323"/>
      <c r="D729" s="327">
        <f>SUM(D725,D701,D672,D609,D569,D526,D475,D428,D370,D303,D248,D186,D130,D47)</f>
        <v>144</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0.69230769230769229</v>
      </c>
      <c r="E730" s="3"/>
      <c r="F730" s="3"/>
    </row>
  </sheetData>
  <sheetProtection algorithmName="SHA-512" hashValue="grsXMhyFzdn7tX7WqPG4tLXe6eX0qXQs/ipv7wtnpnvvkJ0KR/kzqiKidPpqgaE7S8Uiy6rFzZ+OACmo2eapRw==" saltValue="2gy2xetDb5oLCQm2/wAYDA=="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disablePrompts="1"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4"/>
      <c r="E1" s="444"/>
      <c r="F1" s="444"/>
      <c r="G1" s="444"/>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5" t="s">
        <v>46</v>
      </c>
      <c r="B6" s="445"/>
      <c r="C6" s="445"/>
      <c r="D6" s="445"/>
      <c r="E6" s="445"/>
      <c r="F6" s="445"/>
      <c r="G6" s="66"/>
    </row>
    <row r="7" spans="1:7" s="2" customFormat="1" ht="21.75" customHeight="1" x14ac:dyDescent="0.45">
      <c r="A7" s="446" t="str">
        <f>'Page de garde'!D18</f>
        <v>Hammam Lif</v>
      </c>
      <c r="B7" s="446"/>
      <c r="C7" s="446"/>
      <c r="D7" s="446"/>
      <c r="E7" s="446"/>
      <c r="F7" s="446"/>
      <c r="G7" s="66"/>
    </row>
    <row r="8" spans="1:7" s="2" customFormat="1" ht="24" x14ac:dyDescent="0.45">
      <c r="A8" s="329" t="s">
        <v>39</v>
      </c>
      <c r="B8" s="447" t="str">
        <f>'A2 Exploitation'!B9:F9</f>
        <v>M Souheil DRAOUI</v>
      </c>
      <c r="C8" s="447"/>
      <c r="D8" s="447"/>
      <c r="E8" s="447"/>
      <c r="F8" s="447"/>
      <c r="G8" s="66"/>
    </row>
    <row r="9" spans="1:7" s="2" customFormat="1" ht="24" x14ac:dyDescent="0.45">
      <c r="A9" s="330" t="s">
        <v>41</v>
      </c>
      <c r="B9" s="448" t="str">
        <f>'A2 Exploitation'!B10:F10</f>
        <v>Directeur magasin</v>
      </c>
      <c r="C9" s="448"/>
      <c r="D9" s="448"/>
      <c r="E9" s="448"/>
      <c r="F9" s="448"/>
      <c r="G9" s="66"/>
    </row>
    <row r="10" spans="1:7" s="2" customFormat="1" ht="24" x14ac:dyDescent="0.45">
      <c r="A10" s="329" t="s">
        <v>40</v>
      </c>
      <c r="B10" s="443">
        <f>'A2 Exploitation'!B11:F11</f>
        <v>43818</v>
      </c>
      <c r="C10" s="443"/>
      <c r="D10" s="443"/>
      <c r="E10" s="443"/>
      <c r="F10" s="443"/>
      <c r="G10" s="66"/>
    </row>
    <row r="11" spans="1:7" s="2" customFormat="1" ht="24" x14ac:dyDescent="0.45">
      <c r="A11" s="329" t="s">
        <v>250</v>
      </c>
      <c r="B11" s="449">
        <f>D199</f>
        <v>0.70652173913043481</v>
      </c>
      <c r="C11" s="449"/>
      <c r="D11" s="449"/>
      <c r="E11" s="449"/>
      <c r="F11" s="449"/>
      <c r="G11" s="66"/>
    </row>
    <row r="12" spans="1:7" s="2" customFormat="1" ht="22.5" x14ac:dyDescent="0.45">
      <c r="A12" s="1"/>
      <c r="D12" s="378"/>
      <c r="E12" s="378"/>
      <c r="F12" s="378"/>
      <c r="G12" s="378"/>
    </row>
    <row r="13" spans="1:7" s="2" customFormat="1" ht="11.25" customHeight="1" x14ac:dyDescent="0.3">
      <c r="A13" s="450" t="s">
        <v>28</v>
      </c>
      <c r="B13" s="451" t="s">
        <v>29</v>
      </c>
      <c r="C13" s="451"/>
      <c r="D13" s="451" t="s">
        <v>42</v>
      </c>
      <c r="E13" s="451" t="s">
        <v>160</v>
      </c>
      <c r="F13" s="451" t="s">
        <v>161</v>
      </c>
    </row>
    <row r="14" spans="1:7" s="2" customFormat="1" ht="12.75" customHeight="1" x14ac:dyDescent="0.3">
      <c r="A14" s="450"/>
      <c r="B14" s="336" t="s">
        <v>32</v>
      </c>
      <c r="C14" s="336" t="s">
        <v>31</v>
      </c>
      <c r="D14" s="451"/>
      <c r="E14" s="451"/>
      <c r="F14" s="451"/>
      <c r="G14" s="65"/>
    </row>
    <row r="15" spans="1:7" x14ac:dyDescent="0.3">
      <c r="A15" s="464"/>
      <c r="B15" s="465"/>
      <c r="C15" s="465"/>
      <c r="D15" s="465"/>
      <c r="E15" s="465"/>
      <c r="F15" s="465"/>
    </row>
    <row r="16" spans="1:7" ht="19.5" x14ac:dyDescent="0.4">
      <c r="A16" s="457" t="s">
        <v>0</v>
      </c>
      <c r="B16" s="458"/>
      <c r="C16" s="458"/>
      <c r="D16" s="458"/>
      <c r="E16" s="458"/>
      <c r="F16" s="458"/>
      <c r="G16" s="67" t="s">
        <v>297</v>
      </c>
    </row>
    <row r="17" spans="1:7" x14ac:dyDescent="0.3">
      <c r="A17" s="4" t="s">
        <v>225</v>
      </c>
      <c r="B17" s="42">
        <v>2</v>
      </c>
      <c r="C17" s="42"/>
      <c r="D17" s="43"/>
      <c r="E17" s="42"/>
      <c r="F17" s="42"/>
      <c r="G17" s="67" t="s">
        <v>298</v>
      </c>
    </row>
    <row r="18" spans="1:7" x14ac:dyDescent="0.3">
      <c r="A18" s="4" t="s">
        <v>67</v>
      </c>
      <c r="B18" s="42">
        <v>2</v>
      </c>
      <c r="C18" s="42"/>
      <c r="D18" s="43"/>
      <c r="E18" s="42"/>
      <c r="F18" s="42"/>
    </row>
    <row r="19" spans="1:7" ht="33" x14ac:dyDescent="0.3">
      <c r="A19" s="4" t="s">
        <v>68</v>
      </c>
      <c r="B19" s="42">
        <v>1</v>
      </c>
      <c r="C19" s="42"/>
      <c r="D19" s="43" t="s">
        <v>515</v>
      </c>
      <c r="E19" s="43" t="s">
        <v>516</v>
      </c>
      <c r="F19" s="42" t="s">
        <v>298</v>
      </c>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9" t="s">
        <v>34</v>
      </c>
      <c r="B22" s="453"/>
      <c r="C22" s="454"/>
      <c r="D22" s="334">
        <f>SUM(B17:C21)</f>
        <v>9</v>
      </c>
    </row>
    <row r="23" spans="1:7" x14ac:dyDescent="0.3">
      <c r="A23" s="452" t="s">
        <v>251</v>
      </c>
      <c r="B23" s="455"/>
      <c r="C23" s="456"/>
      <c r="D23" s="332">
        <f>D22/(COUNT(B17:C21)*2)</f>
        <v>0.9</v>
      </c>
    </row>
    <row r="24" spans="1:7" x14ac:dyDescent="0.3">
      <c r="A24" s="8"/>
      <c r="B24" s="9"/>
      <c r="C24" s="9"/>
      <c r="D24" s="10"/>
    </row>
    <row r="25" spans="1:7" ht="19.5" x14ac:dyDescent="0.4">
      <c r="A25" s="460" t="s">
        <v>4</v>
      </c>
      <c r="B25" s="461"/>
      <c r="C25" s="461"/>
      <c r="D25" s="461"/>
      <c r="E25" s="461"/>
      <c r="F25" s="461"/>
    </row>
    <row r="26" spans="1:7" ht="18" x14ac:dyDescent="0.35">
      <c r="A26" s="14" t="s">
        <v>84</v>
      </c>
      <c r="B26" s="42">
        <v>2</v>
      </c>
      <c r="C26" s="4" t="str">
        <f>IF(B26=0, -5, "0")</f>
        <v>0</v>
      </c>
      <c r="D26" s="43"/>
      <c r="E26" s="43"/>
      <c r="F26" s="42"/>
    </row>
    <row r="27" spans="1:7" x14ac:dyDescent="0.3">
      <c r="A27" s="4" t="s">
        <v>77</v>
      </c>
      <c r="B27" s="42">
        <v>2</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t="s">
        <v>30</v>
      </c>
      <c r="C31" s="42"/>
      <c r="D31" s="46"/>
      <c r="E31" s="42"/>
      <c r="F31" s="42"/>
    </row>
    <row r="32" spans="1:7" x14ac:dyDescent="0.3">
      <c r="A32" s="4" t="s">
        <v>249</v>
      </c>
      <c r="B32" s="42">
        <v>2</v>
      </c>
      <c r="C32" s="42"/>
      <c r="D32" s="46"/>
      <c r="E32" s="42"/>
      <c r="F32" s="42"/>
    </row>
    <row r="33" spans="1:6" x14ac:dyDescent="0.3">
      <c r="A33" s="452" t="s">
        <v>34</v>
      </c>
      <c r="B33" s="455"/>
      <c r="C33" s="456"/>
      <c r="D33" s="331">
        <f>SUM(B26:C32)</f>
        <v>12</v>
      </c>
    </row>
    <row r="34" spans="1:6" x14ac:dyDescent="0.3">
      <c r="A34" s="452" t="s">
        <v>251</v>
      </c>
      <c r="B34" s="455"/>
      <c r="C34" s="456"/>
      <c r="D34" s="332">
        <f>D33/(COUNT(B26:C32)*2)</f>
        <v>1</v>
      </c>
    </row>
    <row r="35" spans="1:6" x14ac:dyDescent="0.3">
      <c r="A35" s="8"/>
      <c r="B35" s="9"/>
      <c r="C35" s="9"/>
      <c r="D35" s="10"/>
    </row>
    <row r="36" spans="1:6" ht="19.5" x14ac:dyDescent="0.4">
      <c r="A36" s="460" t="s">
        <v>180</v>
      </c>
      <c r="B36" s="461"/>
      <c r="C36" s="461"/>
      <c r="D36" s="461"/>
      <c r="E36" s="461"/>
      <c r="F36" s="46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2" t="s">
        <v>34</v>
      </c>
      <c r="B42" s="455"/>
      <c r="C42" s="456"/>
      <c r="D42" s="331">
        <f>SUM(B37:C41)</f>
        <v>0</v>
      </c>
    </row>
    <row r="43" spans="1:6" x14ac:dyDescent="0.3">
      <c r="A43" s="452" t="s">
        <v>251</v>
      </c>
      <c r="B43" s="455"/>
      <c r="C43" s="456"/>
      <c r="D43" s="332" t="e">
        <f>D42/(COUNT(B37:C41)*2)</f>
        <v>#DIV/0!</v>
      </c>
    </row>
    <row r="44" spans="1:6" x14ac:dyDescent="0.3">
      <c r="A44" s="19"/>
      <c r="B44" s="20"/>
      <c r="C44" s="20"/>
      <c r="D44" s="21"/>
    </row>
    <row r="45" spans="1:6" ht="19.5" x14ac:dyDescent="0.4">
      <c r="A45" s="462" t="s">
        <v>19</v>
      </c>
      <c r="B45" s="463"/>
      <c r="C45" s="463"/>
      <c r="D45" s="463"/>
      <c r="E45" s="463"/>
      <c r="F45" s="463"/>
    </row>
    <row r="46" spans="1:6" x14ac:dyDescent="0.3">
      <c r="A46" s="4" t="s">
        <v>226</v>
      </c>
      <c r="B46" s="42">
        <v>2</v>
      </c>
      <c r="C46" s="42"/>
      <c r="D46" s="46"/>
      <c r="E46" s="42"/>
      <c r="F46" s="42"/>
    </row>
    <row r="47" spans="1:6" x14ac:dyDescent="0.3">
      <c r="A47" s="4" t="s">
        <v>70</v>
      </c>
      <c r="B47" s="42">
        <v>2</v>
      </c>
      <c r="C47" s="42"/>
      <c r="D47" s="46"/>
      <c r="E47" s="42"/>
      <c r="F47" s="42"/>
    </row>
    <row r="48" spans="1:6" ht="49.5" x14ac:dyDescent="0.3">
      <c r="A48" s="4" t="s">
        <v>192</v>
      </c>
      <c r="B48" s="42">
        <v>1</v>
      </c>
      <c r="C48" s="42"/>
      <c r="D48" s="43" t="s">
        <v>517</v>
      </c>
      <c r="E48" s="43" t="s">
        <v>518</v>
      </c>
      <c r="F48" s="42" t="s">
        <v>297</v>
      </c>
    </row>
    <row r="49" spans="1:6" ht="33" x14ac:dyDescent="0.3">
      <c r="A49" s="4" t="s">
        <v>22</v>
      </c>
      <c r="B49" s="42">
        <v>1</v>
      </c>
      <c r="C49" s="42"/>
      <c r="D49" s="43" t="s">
        <v>530</v>
      </c>
      <c r="E49" s="43" t="s">
        <v>519</v>
      </c>
      <c r="F49" s="42" t="s">
        <v>298</v>
      </c>
    </row>
    <row r="50" spans="1:6" ht="33" x14ac:dyDescent="0.3">
      <c r="A50" s="4" t="s">
        <v>71</v>
      </c>
      <c r="B50" s="42">
        <v>2</v>
      </c>
      <c r="C50" s="42"/>
      <c r="D50" s="76" t="s">
        <v>520</v>
      </c>
      <c r="E50" s="42"/>
      <c r="F50" s="42"/>
    </row>
    <row r="51" spans="1:6" ht="18" x14ac:dyDescent="0.35">
      <c r="A51" s="14" t="s">
        <v>252</v>
      </c>
      <c r="B51" s="42">
        <v>2</v>
      </c>
      <c r="C51" s="4" t="str">
        <f>IF(B51=0, -5, "0")</f>
        <v>0</v>
      </c>
      <c r="D51" s="46"/>
      <c r="E51" s="42"/>
      <c r="F51" s="42"/>
    </row>
    <row r="52" spans="1:6" x14ac:dyDescent="0.3">
      <c r="A52" s="452" t="s">
        <v>34</v>
      </c>
      <c r="B52" s="455"/>
      <c r="C52" s="456"/>
      <c r="D52" s="331">
        <f>SUM(B46:C51)</f>
        <v>10</v>
      </c>
    </row>
    <row r="53" spans="1:6" x14ac:dyDescent="0.3">
      <c r="A53" s="452" t="s">
        <v>251</v>
      </c>
      <c r="B53" s="455"/>
      <c r="C53" s="456"/>
      <c r="D53" s="332">
        <f>D52/(COUNT(B46:C51)*2)</f>
        <v>0.83333333333333337</v>
      </c>
    </row>
    <row r="54" spans="1:6" x14ac:dyDescent="0.3">
      <c r="A54" s="8"/>
      <c r="B54" s="9"/>
      <c r="C54" s="9"/>
      <c r="D54" s="10"/>
    </row>
    <row r="55" spans="1:6" ht="19.5" x14ac:dyDescent="0.4">
      <c r="A55" s="460" t="s">
        <v>8</v>
      </c>
      <c r="B55" s="461"/>
      <c r="C55" s="461"/>
      <c r="D55" s="461"/>
      <c r="E55" s="461"/>
      <c r="F55" s="461"/>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ht="66" x14ac:dyDescent="0.3">
      <c r="A58" s="5" t="s">
        <v>205</v>
      </c>
      <c r="B58" s="42">
        <v>1</v>
      </c>
      <c r="C58" s="42"/>
      <c r="D58" s="341" t="s">
        <v>537</v>
      </c>
      <c r="E58" s="43" t="s">
        <v>521</v>
      </c>
      <c r="F58" s="42" t="s">
        <v>297</v>
      </c>
    </row>
    <row r="59" spans="1:6" ht="33" x14ac:dyDescent="0.3">
      <c r="A59" s="5" t="s">
        <v>79</v>
      </c>
      <c r="B59" s="42">
        <v>1</v>
      </c>
      <c r="C59" s="42"/>
      <c r="D59" s="43" t="s">
        <v>528</v>
      </c>
      <c r="E59" s="43" t="s">
        <v>529</v>
      </c>
      <c r="F59" s="42" t="s">
        <v>297</v>
      </c>
    </row>
    <row r="60" spans="1:6" ht="66.75" x14ac:dyDescent="0.35">
      <c r="A60" s="15" t="s">
        <v>182</v>
      </c>
      <c r="B60" s="42">
        <v>0</v>
      </c>
      <c r="C60" s="4">
        <f>IF(B60=0, -5, "0")</f>
        <v>-5</v>
      </c>
      <c r="D60" s="43" t="s">
        <v>522</v>
      </c>
      <c r="E60" s="42" t="s">
        <v>524</v>
      </c>
      <c r="F60" s="42" t="s">
        <v>297</v>
      </c>
    </row>
    <row r="61" spans="1:6" ht="54" customHeight="1" x14ac:dyDescent="0.35">
      <c r="A61" s="14" t="s">
        <v>253</v>
      </c>
      <c r="B61" s="42">
        <v>0</v>
      </c>
      <c r="C61" s="4">
        <f>IF(B61=0, -5, "0")</f>
        <v>-5</v>
      </c>
      <c r="D61" s="341" t="s">
        <v>523</v>
      </c>
      <c r="E61" s="341" t="s">
        <v>512</v>
      </c>
      <c r="F61" s="42" t="s">
        <v>297</v>
      </c>
    </row>
    <row r="62" spans="1:6" x14ac:dyDescent="0.3">
      <c r="A62" s="4" t="s">
        <v>249</v>
      </c>
      <c r="B62" s="42">
        <v>2</v>
      </c>
      <c r="C62" s="42"/>
      <c r="D62" s="46"/>
      <c r="E62" s="42"/>
      <c r="F62" s="42"/>
    </row>
    <row r="63" spans="1:6" x14ac:dyDescent="0.3">
      <c r="A63" s="452" t="s">
        <v>34</v>
      </c>
      <c r="B63" s="455"/>
      <c r="C63" s="456"/>
      <c r="D63" s="331">
        <f>SUM(B56:C62)</f>
        <v>-2</v>
      </c>
    </row>
    <row r="64" spans="1:6" x14ac:dyDescent="0.3">
      <c r="A64" s="452" t="s">
        <v>251</v>
      </c>
      <c r="B64" s="455"/>
      <c r="C64" s="456"/>
      <c r="D64" s="332">
        <f>D63/(COUNT(B56:C62)*2)</f>
        <v>-0.1111111111111111</v>
      </c>
    </row>
    <row r="65" spans="1:6" x14ac:dyDescent="0.3">
      <c r="A65" s="8"/>
      <c r="B65" s="9"/>
      <c r="C65" s="9"/>
      <c r="D65" s="10"/>
    </row>
    <row r="66" spans="1:6" ht="19.5" x14ac:dyDescent="0.4">
      <c r="A66" s="460" t="s">
        <v>111</v>
      </c>
      <c r="B66" s="461"/>
      <c r="C66" s="461"/>
      <c r="D66" s="461"/>
      <c r="E66" s="461"/>
      <c r="F66" s="46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2" t="s">
        <v>34</v>
      </c>
      <c r="B84" s="455"/>
      <c r="C84" s="456"/>
      <c r="D84" s="331">
        <f>SUM(B67:C83)</f>
        <v>0</v>
      </c>
    </row>
    <row r="85" spans="1:6" x14ac:dyDescent="0.3">
      <c r="A85" s="452" t="s">
        <v>251</v>
      </c>
      <c r="B85" s="455"/>
      <c r="C85" s="456"/>
      <c r="D85" s="332" t="e">
        <f>D84/(COUNT(B67:C83)*2)</f>
        <v>#DIV/0!</v>
      </c>
    </row>
    <row r="86" spans="1:6" x14ac:dyDescent="0.3">
      <c r="A86" s="8"/>
      <c r="B86" s="9"/>
      <c r="C86" s="9"/>
      <c r="D86" s="10"/>
    </row>
    <row r="87" spans="1:6" ht="19.5" x14ac:dyDescent="0.4">
      <c r="A87" s="460" t="s">
        <v>172</v>
      </c>
      <c r="B87" s="461"/>
      <c r="C87" s="461"/>
      <c r="D87" s="461"/>
      <c r="E87" s="461"/>
      <c r="F87" s="46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2" t="s">
        <v>34</v>
      </c>
      <c r="B102" s="455"/>
      <c r="C102" s="456"/>
      <c r="D102" s="331">
        <f>SUM(B88:C101)</f>
        <v>0</v>
      </c>
    </row>
    <row r="103" spans="1:6" x14ac:dyDescent="0.3">
      <c r="A103" s="452" t="s">
        <v>251</v>
      </c>
      <c r="B103" s="455"/>
      <c r="C103" s="456"/>
      <c r="D103" s="332" t="e">
        <f>D102/(COUNT(B88:C101)*2)</f>
        <v>#DIV/0!</v>
      </c>
    </row>
    <row r="104" spans="1:6" x14ac:dyDescent="0.3">
      <c r="A104" s="8"/>
      <c r="B104" s="9"/>
      <c r="C104" s="9"/>
      <c r="D104" s="10"/>
    </row>
    <row r="105" spans="1:6" x14ac:dyDescent="0.3">
      <c r="A105" s="19"/>
      <c r="B105" s="20"/>
      <c r="C105" s="20"/>
      <c r="D105" s="21"/>
    </row>
    <row r="106" spans="1:6" ht="19.5" x14ac:dyDescent="0.4">
      <c r="A106" s="460" t="s">
        <v>173</v>
      </c>
      <c r="B106" s="461"/>
      <c r="C106" s="461"/>
      <c r="D106" s="461"/>
      <c r="E106" s="461"/>
      <c r="F106" s="46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2" t="s">
        <v>34</v>
      </c>
      <c r="B118" s="455"/>
      <c r="C118" s="456"/>
      <c r="D118" s="331">
        <f>SUM(B107:C117)</f>
        <v>0</v>
      </c>
    </row>
    <row r="119" spans="1:6" x14ac:dyDescent="0.3">
      <c r="A119" s="452" t="s">
        <v>251</v>
      </c>
      <c r="B119" s="455"/>
      <c r="C119" s="456"/>
      <c r="D119" s="332" t="e">
        <f>D118/(COUNT(B107:C117)*2)</f>
        <v>#DIV/0!</v>
      </c>
    </row>
    <row r="120" spans="1:6" x14ac:dyDescent="0.3">
      <c r="A120" s="8"/>
      <c r="B120" s="9"/>
      <c r="C120" s="9"/>
      <c r="D120" s="10"/>
    </row>
    <row r="121" spans="1:6" ht="19.5" x14ac:dyDescent="0.4">
      <c r="A121" s="460" t="s">
        <v>156</v>
      </c>
      <c r="B121" s="461"/>
      <c r="C121" s="461"/>
      <c r="D121" s="461"/>
      <c r="E121" s="461"/>
      <c r="F121" s="46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2" t="s">
        <v>34</v>
      </c>
      <c r="B133" s="455"/>
      <c r="C133" s="456"/>
      <c r="D133" s="331">
        <f>SUM(B122:C132)</f>
        <v>0</v>
      </c>
    </row>
    <row r="134" spans="1:6" x14ac:dyDescent="0.3">
      <c r="A134" s="452" t="s">
        <v>251</v>
      </c>
      <c r="B134" s="455"/>
      <c r="C134" s="456"/>
      <c r="D134" s="333" t="e">
        <f>D133/(COUNT(B122:C132)*2)</f>
        <v>#DIV/0!</v>
      </c>
    </row>
    <row r="135" spans="1:6" x14ac:dyDescent="0.3">
      <c r="A135" s="8"/>
      <c r="B135" s="9"/>
      <c r="C135" s="9"/>
      <c r="D135" s="13"/>
    </row>
    <row r="136" spans="1:6" ht="19.5" x14ac:dyDescent="0.4">
      <c r="A136" s="460" t="s">
        <v>61</v>
      </c>
      <c r="B136" s="461"/>
      <c r="C136" s="461"/>
      <c r="D136" s="461"/>
      <c r="E136" s="461"/>
      <c r="F136" s="46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2" t="s">
        <v>34</v>
      </c>
      <c r="B149" s="455"/>
      <c r="C149" s="456"/>
      <c r="D149" s="331">
        <f>SUM(B137:C148)</f>
        <v>0</v>
      </c>
    </row>
    <row r="150" spans="1:6" x14ac:dyDescent="0.3">
      <c r="A150" s="452" t="s">
        <v>251</v>
      </c>
      <c r="B150" s="455"/>
      <c r="C150" s="456"/>
      <c r="D150" s="332" t="e">
        <f>D149/(COUNT(B137:C148)*2)</f>
        <v>#DIV/0!</v>
      </c>
    </row>
    <row r="151" spans="1:6" x14ac:dyDescent="0.3">
      <c r="A151" s="8"/>
      <c r="B151" s="9"/>
      <c r="C151" s="9"/>
      <c r="D151" s="10"/>
    </row>
    <row r="152" spans="1:6" ht="19.5" x14ac:dyDescent="0.4">
      <c r="A152" s="460" t="s">
        <v>178</v>
      </c>
      <c r="B152" s="461"/>
      <c r="C152" s="461"/>
      <c r="D152" s="461"/>
      <c r="E152" s="461"/>
      <c r="F152" s="461"/>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2" t="s">
        <v>34</v>
      </c>
      <c r="B161" s="453"/>
      <c r="C161" s="454"/>
      <c r="D161" s="334">
        <f>SUM(B153:C160)</f>
        <v>16</v>
      </c>
    </row>
    <row r="162" spans="1:6" x14ac:dyDescent="0.3">
      <c r="A162" s="452" t="s">
        <v>251</v>
      </c>
      <c r="B162" s="455"/>
      <c r="C162" s="456"/>
      <c r="D162" s="332">
        <f>D161/(COUNT(B153:C160)*2)</f>
        <v>1</v>
      </c>
    </row>
    <row r="163" spans="1:6" x14ac:dyDescent="0.3">
      <c r="A163" s="8"/>
      <c r="B163" s="9"/>
      <c r="C163" s="11"/>
      <c r="D163" s="12"/>
    </row>
    <row r="164" spans="1:6" ht="19.5" x14ac:dyDescent="0.4">
      <c r="A164" s="460" t="s">
        <v>64</v>
      </c>
      <c r="B164" s="461"/>
      <c r="C164" s="461"/>
      <c r="D164" s="461"/>
      <c r="E164" s="461"/>
      <c r="F164" s="46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2" t="s">
        <v>34</v>
      </c>
      <c r="B169" s="455"/>
      <c r="C169" s="456"/>
      <c r="D169" s="331">
        <f>SUM(B165:C168)</f>
        <v>2</v>
      </c>
    </row>
    <row r="170" spans="1:6" x14ac:dyDescent="0.3">
      <c r="A170" s="452" t="s">
        <v>251</v>
      </c>
      <c r="B170" s="455"/>
      <c r="C170" s="456"/>
      <c r="D170" s="332">
        <f>D169/(COUNT(B165:C168)*2)</f>
        <v>1</v>
      </c>
    </row>
    <row r="171" spans="1:6" x14ac:dyDescent="0.3">
      <c r="A171" s="8"/>
      <c r="B171" s="9"/>
      <c r="C171" s="9"/>
      <c r="D171" s="10"/>
    </row>
    <row r="172" spans="1:6" ht="19.5" x14ac:dyDescent="0.4">
      <c r="A172" s="466" t="s">
        <v>15</v>
      </c>
      <c r="B172" s="467"/>
      <c r="C172" s="467"/>
      <c r="D172" s="467"/>
      <c r="E172" s="467"/>
      <c r="F172" s="467"/>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2" t="s">
        <v>34</v>
      </c>
      <c r="B177" s="455"/>
      <c r="C177" s="456"/>
      <c r="D177" s="331">
        <f>SUM(B173:C176)</f>
        <v>8</v>
      </c>
    </row>
    <row r="178" spans="1:7" x14ac:dyDescent="0.3">
      <c r="A178" s="452" t="s">
        <v>251</v>
      </c>
      <c r="B178" s="455"/>
      <c r="C178" s="456"/>
      <c r="D178" s="332">
        <f>D177/(COUNT(B173:C176)*2)</f>
        <v>1</v>
      </c>
    </row>
    <row r="179" spans="1:7" x14ac:dyDescent="0.3">
      <c r="A179" s="8"/>
      <c r="B179" s="9"/>
      <c r="C179" s="9"/>
      <c r="D179" s="10"/>
    </row>
    <row r="180" spans="1:7" ht="19.5" x14ac:dyDescent="0.4">
      <c r="A180" s="460" t="s">
        <v>65</v>
      </c>
      <c r="B180" s="461"/>
      <c r="C180" s="461"/>
      <c r="D180" s="461"/>
      <c r="E180" s="461"/>
      <c r="F180" s="461"/>
    </row>
    <row r="181" spans="1:7" ht="49.5" x14ac:dyDescent="0.3">
      <c r="A181" s="16" t="s">
        <v>270</v>
      </c>
      <c r="B181" s="42">
        <v>0</v>
      </c>
      <c r="C181" s="42"/>
      <c r="D181" s="43" t="s">
        <v>525</v>
      </c>
      <c r="E181" s="43" t="s">
        <v>526</v>
      </c>
      <c r="F181" s="42" t="s">
        <v>298</v>
      </c>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2" t="s">
        <v>34</v>
      </c>
      <c r="B186" s="455"/>
      <c r="C186" s="456"/>
      <c r="D186" s="331">
        <f>SUM(B181:C185)</f>
        <v>8</v>
      </c>
    </row>
    <row r="187" spans="1:7" x14ac:dyDescent="0.3">
      <c r="A187" s="452" t="s">
        <v>251</v>
      </c>
      <c r="B187" s="455"/>
      <c r="C187" s="456"/>
      <c r="D187" s="332">
        <f>D186/(COUNT(B181:C185)*2)</f>
        <v>0.8</v>
      </c>
    </row>
    <row r="188" spans="1:7" x14ac:dyDescent="0.3">
      <c r="A188" s="8"/>
      <c r="B188" s="9"/>
      <c r="C188" s="9"/>
      <c r="D188" s="10"/>
    </row>
    <row r="189" spans="1:7" ht="19.5" x14ac:dyDescent="0.4">
      <c r="A189" s="460" t="s">
        <v>177</v>
      </c>
      <c r="B189" s="461"/>
      <c r="C189" s="461"/>
      <c r="D189" s="461"/>
      <c r="E189" s="461"/>
      <c r="F189" s="461"/>
    </row>
    <row r="190" spans="1:7" ht="49.5" x14ac:dyDescent="0.3">
      <c r="A190" s="16" t="s">
        <v>308</v>
      </c>
      <c r="B190" s="42">
        <v>0</v>
      </c>
      <c r="C190" s="42"/>
      <c r="D190" s="42" t="s">
        <v>531</v>
      </c>
      <c r="E190" s="43" t="s">
        <v>527</v>
      </c>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2" t="s">
        <v>34</v>
      </c>
      <c r="B194" s="455"/>
      <c r="C194" s="456"/>
      <c r="D194" s="335">
        <f>SUM(B190:C193)</f>
        <v>2</v>
      </c>
    </row>
    <row r="195" spans="1:6" x14ac:dyDescent="0.3">
      <c r="A195" s="452" t="s">
        <v>251</v>
      </c>
      <c r="B195" s="455"/>
      <c r="C195" s="456"/>
      <c r="D195" s="332">
        <f>D194/(COUNT(B190:C193)*2)</f>
        <v>0.5</v>
      </c>
    </row>
    <row r="197" spans="1:6" ht="18" x14ac:dyDescent="0.35">
      <c r="A197" s="26" t="s">
        <v>422</v>
      </c>
      <c r="B197" s="25"/>
      <c r="C197" s="25"/>
      <c r="D197" s="75">
        <f>E197/F197</f>
        <v>0.66666666666666663</v>
      </c>
      <c r="E197" s="72">
        <f>COUNTIF('A1 Technique'!F17:F193,"ok")</f>
        <v>6</v>
      </c>
      <c r="F197" s="73">
        <f>COUNTA('A1 Technique'!F17:F193)</f>
        <v>9</v>
      </c>
    </row>
    <row r="198" spans="1:6" ht="22.5" x14ac:dyDescent="0.3">
      <c r="A198" s="321" t="s">
        <v>423</v>
      </c>
      <c r="B198" s="322"/>
      <c r="C198" s="323"/>
      <c r="D198" s="324">
        <f>SUM(D194,D186,D177,D169,D161,D63,D52,D33,D22,D118,D149,D133,D102,D84,D42)</f>
        <v>65</v>
      </c>
    </row>
    <row r="199" spans="1:6" ht="22.5" x14ac:dyDescent="0.3">
      <c r="A199" s="321" t="s">
        <v>276</v>
      </c>
      <c r="B199" s="322"/>
      <c r="C199" s="323"/>
      <c r="D199" s="325">
        <f>D198/(COUNT(B190:C193,B181:C185,B173:C176,B165:C168,B153:C160,B56:C62,B46:C51,B26:C32,B17:C21,B107:C117,B137:C148,B122:C132,B88:C101,B67:C83,B37:C41)*2)</f>
        <v>0.70652173913043481</v>
      </c>
    </row>
  </sheetData>
  <sheetProtection algorithmName="SHA-512" hashValue="fopTaMOVTBgBLFmJ1G8Swwzrqaq/K8Y48RIDHuvzV81UdSe0Oj3Y3TfSBhUTKcP6sqdt+so5QgfGeqFYYUcnxA==" saltValue="FVBXKBzOfAbR3p226vKqrw=="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E581" sqref="E58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8"/>
      <c r="E1" s="378"/>
      <c r="F1" s="378"/>
      <c r="G1" s="37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9" t="s">
        <v>151</v>
      </c>
      <c r="B7" s="379"/>
      <c r="C7" s="379"/>
      <c r="D7" s="379"/>
      <c r="E7" s="379"/>
      <c r="F7" s="379"/>
      <c r="G7" s="82"/>
    </row>
    <row r="8" spans="1:7" ht="22.5" x14ac:dyDescent="0.45">
      <c r="A8" s="380" t="str">
        <f>'Page de garde'!D18</f>
        <v>Hammam Lif</v>
      </c>
      <c r="B8" s="380"/>
      <c r="C8" s="380"/>
      <c r="D8" s="380"/>
      <c r="E8" s="380"/>
      <c r="F8" s="380"/>
      <c r="G8" s="82"/>
    </row>
    <row r="9" spans="1:7" ht="22.5" x14ac:dyDescent="0.45">
      <c r="A9" s="278" t="s">
        <v>39</v>
      </c>
      <c r="B9" s="381"/>
      <c r="C9" s="381"/>
      <c r="D9" s="381"/>
      <c r="E9" s="381"/>
      <c r="F9" s="381"/>
      <c r="G9" s="82"/>
    </row>
    <row r="10" spans="1:7" ht="22.5" x14ac:dyDescent="0.45">
      <c r="A10" s="279" t="s">
        <v>41</v>
      </c>
      <c r="B10" s="382"/>
      <c r="C10" s="382"/>
      <c r="D10" s="382"/>
      <c r="E10" s="382"/>
      <c r="F10" s="382"/>
      <c r="G10" s="82"/>
    </row>
    <row r="11" spans="1:7" ht="22.5" x14ac:dyDescent="0.45">
      <c r="A11" s="278" t="s">
        <v>40</v>
      </c>
      <c r="B11" s="377"/>
      <c r="C11" s="377"/>
      <c r="D11" s="377"/>
      <c r="E11" s="377"/>
      <c r="F11" s="377"/>
      <c r="G11" s="82"/>
    </row>
    <row r="12" spans="1:7" ht="22.5" x14ac:dyDescent="0.45">
      <c r="A12" s="278" t="s">
        <v>200</v>
      </c>
      <c r="B12" s="383">
        <f>D730</f>
        <v>0.8</v>
      </c>
      <c r="C12" s="383"/>
      <c r="D12" s="383"/>
      <c r="E12" s="383"/>
      <c r="F12" s="383"/>
      <c r="G12" s="82"/>
    </row>
    <row r="13" spans="1:7" ht="22.5" x14ac:dyDescent="0.45">
      <c r="A13" s="81"/>
      <c r="B13" s="79"/>
      <c r="C13" s="79"/>
      <c r="D13" s="378"/>
      <c r="E13" s="378"/>
      <c r="F13" s="378"/>
      <c r="G13" s="37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8" t="s">
        <v>28</v>
      </c>
      <c r="B17" s="359" t="s">
        <v>29</v>
      </c>
      <c r="C17" s="359"/>
      <c r="D17" s="359" t="s">
        <v>42</v>
      </c>
      <c r="E17" s="360" t="s">
        <v>266</v>
      </c>
      <c r="F17" s="360" t="s">
        <v>299</v>
      </c>
      <c r="G17" s="83"/>
    </row>
    <row r="18" spans="1:8" ht="16.5" customHeight="1" x14ac:dyDescent="0.4">
      <c r="A18" s="358"/>
      <c r="B18" s="283" t="s">
        <v>32</v>
      </c>
      <c r="C18" s="283" t="s">
        <v>31</v>
      </c>
      <c r="D18" s="359"/>
      <c r="E18" s="360"/>
      <c r="F18" s="360"/>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f>IF(D43=1, 2, IF(AND(D43&lt;1,D43&gt;0), 1, IF(D43=0,"0","NA")))</f>
        <v>2</v>
      </c>
      <c r="C43" s="89"/>
      <c r="D43" s="271">
        <f>IFERROR(E43/F43,"N.A")</f>
        <v>1</v>
      </c>
      <c r="E43" s="103">
        <f>COUNTIF('A2 Exploitation'!F21:F42,"ok")</f>
        <v>2</v>
      </c>
      <c r="F43" s="272">
        <f>COUNTA('A2 Exploitation'!F21:F42)</f>
        <v>2</v>
      </c>
      <c r="G43" s="83"/>
    </row>
    <row r="44" spans="1:7" ht="21" x14ac:dyDescent="0.4">
      <c r="A44" s="288" t="s">
        <v>34</v>
      </c>
      <c r="B44" s="288"/>
      <c r="C44" s="288"/>
      <c r="D44" s="288">
        <f>SUM(B30:C37,B39:C43)</f>
        <v>2</v>
      </c>
      <c r="E44" s="79"/>
      <c r="F44" s="83"/>
      <c r="G44" s="83"/>
    </row>
    <row r="45" spans="1:7" ht="21" x14ac:dyDescent="0.4">
      <c r="A45" s="284" t="s">
        <v>33</v>
      </c>
      <c r="B45" s="285"/>
      <c r="C45" s="286"/>
      <c r="D45" s="287">
        <f>D44/(COUNT(B30:C37,B39:C43)*2)</f>
        <v>1</v>
      </c>
      <c r="E45" s="79"/>
      <c r="F45" s="83"/>
      <c r="G45" s="83"/>
    </row>
    <row r="46" spans="1:7" ht="21" x14ac:dyDescent="0.4">
      <c r="A46" s="93"/>
      <c r="B46" s="83"/>
      <c r="C46" s="83"/>
      <c r="D46" s="83"/>
      <c r="E46" s="79"/>
      <c r="F46" s="83"/>
      <c r="G46" s="83"/>
    </row>
    <row r="47" spans="1:7" ht="22.5" x14ac:dyDescent="0.45">
      <c r="A47" s="301" t="s">
        <v>36</v>
      </c>
      <c r="B47" s="302"/>
      <c r="C47" s="303"/>
      <c r="D47" s="304">
        <f>SUM(D44,D26)</f>
        <v>2</v>
      </c>
      <c r="E47" s="79"/>
      <c r="F47" s="83"/>
      <c r="G47" s="83"/>
    </row>
    <row r="48" spans="1:7" ht="22.5" x14ac:dyDescent="0.45">
      <c r="A48" s="301" t="s">
        <v>168</v>
      </c>
      <c r="B48" s="302"/>
      <c r="C48" s="303"/>
      <c r="D48" s="305">
        <f>D47/(COUNT(B30:C37,B21:C25,B39:C43)*2)</f>
        <v>1</v>
      </c>
      <c r="E48" s="79"/>
      <c r="F48" s="83"/>
      <c r="G48" s="83"/>
    </row>
    <row r="49" spans="1:7" ht="21" x14ac:dyDescent="0.3">
      <c r="A49" s="387"/>
      <c r="B49" s="387"/>
      <c r="C49" s="387"/>
      <c r="D49" s="387"/>
      <c r="E49" s="387"/>
      <c r="F49" s="387"/>
      <c r="G49" s="387"/>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8" t="s">
        <v>28</v>
      </c>
      <c r="B52" s="359" t="s">
        <v>29</v>
      </c>
      <c r="C52" s="359"/>
      <c r="D52" s="359" t="s">
        <v>42</v>
      </c>
      <c r="E52" s="360" t="s">
        <v>266</v>
      </c>
      <c r="F52" s="360" t="s">
        <v>301</v>
      </c>
      <c r="G52" s="83"/>
    </row>
    <row r="53" spans="1:7" ht="21" x14ac:dyDescent="0.4">
      <c r="A53" s="358"/>
      <c r="B53" s="283" t="s">
        <v>32</v>
      </c>
      <c r="C53" s="283" t="s">
        <v>31</v>
      </c>
      <c r="D53" s="359"/>
      <c r="E53" s="360"/>
      <c r="F53" s="360"/>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4"/>
      <c r="B64" s="435"/>
      <c r="C64" s="435"/>
      <c r="D64" s="435"/>
      <c r="E64" s="435"/>
      <c r="F64" s="435"/>
      <c r="G64" s="435"/>
    </row>
    <row r="65" spans="1:7" ht="43.5" customHeight="1" x14ac:dyDescent="0.4">
      <c r="A65" s="372" t="s">
        <v>350</v>
      </c>
      <c r="B65" s="372"/>
      <c r="C65" s="372"/>
      <c r="D65" s="372"/>
      <c r="E65" s="372"/>
      <c r="F65" s="37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5"/>
      <c r="B83" s="385"/>
      <c r="C83" s="385"/>
      <c r="D83" s="385"/>
      <c r="E83" s="385"/>
      <c r="F83" s="385"/>
      <c r="G83" s="385"/>
    </row>
    <row r="84" spans="1:7" ht="45" customHeight="1" x14ac:dyDescent="0.45">
      <c r="A84" s="373" t="s">
        <v>351</v>
      </c>
      <c r="B84" s="373"/>
      <c r="C84" s="373"/>
      <c r="D84" s="373"/>
      <c r="E84" s="373"/>
      <c r="F84" s="37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8"/>
      <c r="B103" s="436"/>
      <c r="C103" s="436"/>
      <c r="D103" s="436"/>
      <c r="E103" s="436"/>
      <c r="F103" s="442"/>
      <c r="G103" s="83"/>
    </row>
    <row r="104" spans="1:7" ht="46.5" customHeight="1" x14ac:dyDescent="0.4">
      <c r="A104" s="372" t="s">
        <v>352</v>
      </c>
      <c r="B104" s="372"/>
      <c r="C104" s="372"/>
      <c r="D104" s="372"/>
      <c r="E104" s="372"/>
      <c r="F104" s="37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8"/>
      <c r="B111" s="436"/>
      <c r="C111" s="436"/>
      <c r="D111" s="436"/>
      <c r="E111" s="436"/>
      <c r="F111" s="442"/>
      <c r="G111" s="83"/>
    </row>
    <row r="112" spans="1:7" ht="39.75" customHeight="1" x14ac:dyDescent="0.4">
      <c r="A112" s="372" t="s">
        <v>390</v>
      </c>
      <c r="B112" s="372"/>
      <c r="C112" s="372"/>
      <c r="D112" s="372"/>
      <c r="E112" s="372"/>
      <c r="F112" s="37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6"/>
      <c r="B120" s="436"/>
      <c r="C120" s="436"/>
      <c r="D120" s="436"/>
      <c r="E120" s="436"/>
      <c r="F120" s="436"/>
      <c r="G120" s="83"/>
    </row>
    <row r="121" spans="1:7" ht="22.5" x14ac:dyDescent="0.4">
      <c r="A121" s="372" t="s">
        <v>310</v>
      </c>
      <c r="B121" s="372"/>
      <c r="C121" s="372"/>
      <c r="D121" s="372"/>
      <c r="E121" s="372"/>
      <c r="F121" s="37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7"/>
      <c r="B132" s="437"/>
      <c r="C132" s="437"/>
      <c r="D132" s="437"/>
      <c r="E132" s="437"/>
      <c r="F132" s="437"/>
      <c r="G132" s="83"/>
    </row>
    <row r="133" spans="1:16384" ht="22.5" customHeight="1" x14ac:dyDescent="0.4">
      <c r="A133" s="374" t="s">
        <v>424</v>
      </c>
      <c r="B133" s="374"/>
      <c r="C133" s="374"/>
      <c r="D133" s="374"/>
      <c r="E133" s="374"/>
      <c r="F133" s="374"/>
      <c r="G133" s="83"/>
    </row>
    <row r="134" spans="1:16384" ht="22.5" customHeight="1" x14ac:dyDescent="0.4">
      <c r="A134" s="375"/>
      <c r="B134" s="375"/>
      <c r="C134" s="375"/>
      <c r="D134" s="375"/>
      <c r="E134" s="375"/>
      <c r="F134" s="375"/>
      <c r="G134" s="83"/>
    </row>
    <row r="135" spans="1:16384" s="216" customFormat="1" ht="22.5" customHeight="1" x14ac:dyDescent="0.25">
      <c r="A135" s="358" t="s">
        <v>28</v>
      </c>
      <c r="B135" s="359" t="s">
        <v>29</v>
      </c>
      <c r="C135" s="359"/>
      <c r="D135" s="359" t="s">
        <v>42</v>
      </c>
      <c r="E135" s="360" t="s">
        <v>266</v>
      </c>
      <c r="F135" s="360" t="s">
        <v>301</v>
      </c>
    </row>
    <row r="136" spans="1:16384" s="216" customFormat="1" ht="22.5" customHeight="1" x14ac:dyDescent="0.25">
      <c r="A136" s="358"/>
      <c r="B136" s="283" t="s">
        <v>32</v>
      </c>
      <c r="C136" s="283" t="s">
        <v>31</v>
      </c>
      <c r="D136" s="359"/>
      <c r="E136" s="360"/>
      <c r="F136" s="360"/>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6" t="s">
        <v>461</v>
      </c>
      <c r="B139" s="376"/>
      <c r="C139" s="376"/>
      <c r="D139" s="376"/>
      <c r="E139" s="376"/>
      <c r="F139" s="37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7" t="s">
        <v>349</v>
      </c>
      <c r="B147" s="407"/>
      <c r="C147" s="407"/>
      <c r="D147" s="407"/>
      <c r="E147" s="407"/>
      <c r="F147" s="407"/>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8"/>
      <c r="B165" s="436"/>
      <c r="C165" s="436"/>
      <c r="D165" s="436"/>
      <c r="E165" s="436"/>
      <c r="F165" s="436"/>
      <c r="G165" s="83"/>
    </row>
    <row r="166" spans="1:7" ht="32.25" customHeight="1" x14ac:dyDescent="0.4">
      <c r="A166" s="376" t="s">
        <v>462</v>
      </c>
      <c r="B166" s="376"/>
      <c r="C166" s="376"/>
      <c r="D166" s="376"/>
      <c r="E166" s="376"/>
      <c r="F166" s="376"/>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9"/>
      <c r="B176" s="440"/>
      <c r="C176" s="440"/>
      <c r="D176" s="440"/>
      <c r="E176" s="440"/>
      <c r="F176" s="440"/>
      <c r="G176" s="83"/>
    </row>
    <row r="177" spans="1:7" ht="32.25" customHeight="1" x14ac:dyDescent="0.4">
      <c r="A177" s="376" t="s">
        <v>310</v>
      </c>
      <c r="B177" s="376"/>
      <c r="C177" s="376"/>
      <c r="D177" s="376"/>
      <c r="E177" s="376"/>
      <c r="F177" s="376"/>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08"/>
      <c r="C186" s="409"/>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1"/>
      <c r="B188" s="441"/>
      <c r="C188" s="441"/>
      <c r="D188" s="441"/>
      <c r="E188" s="441"/>
      <c r="F188" s="441"/>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8" t="s">
        <v>28</v>
      </c>
      <c r="B191" s="359" t="s">
        <v>29</v>
      </c>
      <c r="C191" s="359"/>
      <c r="D191" s="359" t="s">
        <v>42</v>
      </c>
      <c r="E191" s="360" t="s">
        <v>266</v>
      </c>
      <c r="F191" s="360" t="s">
        <v>301</v>
      </c>
      <c r="G191" s="83"/>
    </row>
    <row r="192" spans="1:7" ht="21" x14ac:dyDescent="0.4">
      <c r="A192" s="358"/>
      <c r="B192" s="283" t="s">
        <v>32</v>
      </c>
      <c r="C192" s="283" t="s">
        <v>31</v>
      </c>
      <c r="D192" s="359"/>
      <c r="E192" s="360"/>
      <c r="F192" s="360"/>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5" t="s">
        <v>34</v>
      </c>
      <c r="B203" s="366"/>
      <c r="C203" s="367"/>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7"/>
      <c r="B205" s="387"/>
      <c r="C205" s="387"/>
      <c r="D205" s="387"/>
      <c r="E205" s="387"/>
      <c r="F205" s="387"/>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5" t="s">
        <v>34</v>
      </c>
      <c r="B227" s="366"/>
      <c r="C227" s="367"/>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7"/>
      <c r="B229" s="387"/>
      <c r="C229" s="387"/>
      <c r="D229" s="387"/>
      <c r="E229" s="387"/>
      <c r="F229" s="387"/>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8" t="s">
        <v>310</v>
      </c>
      <c r="B236" s="369"/>
      <c r="C236" s="369"/>
      <c r="D236" s="37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5" t="s">
        <v>34</v>
      </c>
      <c r="B245" s="366"/>
      <c r="C245" s="367"/>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7"/>
      <c r="B250" s="387"/>
      <c r="C250" s="387"/>
      <c r="D250" s="387"/>
      <c r="E250" s="387"/>
      <c r="F250" s="387"/>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8" t="s">
        <v>28</v>
      </c>
      <c r="B253" s="359" t="s">
        <v>29</v>
      </c>
      <c r="C253" s="359"/>
      <c r="D253" s="359" t="s">
        <v>42</v>
      </c>
      <c r="E253" s="360" t="s">
        <v>266</v>
      </c>
      <c r="F253" s="360" t="s">
        <v>301</v>
      </c>
      <c r="G253" s="83"/>
    </row>
    <row r="254" spans="1:7" ht="21" x14ac:dyDescent="0.4">
      <c r="A254" s="358"/>
      <c r="B254" s="283" t="s">
        <v>32</v>
      </c>
      <c r="C254" s="283" t="s">
        <v>31</v>
      </c>
      <c r="D254" s="359"/>
      <c r="E254" s="360"/>
      <c r="F254" s="360"/>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5" t="s">
        <v>34</v>
      </c>
      <c r="B265" s="366"/>
      <c r="C265" s="367"/>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2"/>
      <c r="B290" s="412"/>
      <c r="C290" s="412"/>
      <c r="D290" s="412"/>
      <c r="E290" s="412"/>
      <c r="F290" s="412"/>
      <c r="G290" s="83"/>
    </row>
    <row r="291" spans="1:7" ht="31.5" customHeight="1" x14ac:dyDescent="0.4">
      <c r="A291" s="371" t="s">
        <v>310</v>
      </c>
      <c r="B291" s="371"/>
      <c r="C291" s="371"/>
      <c r="D291" s="371"/>
      <c r="E291" s="371"/>
      <c r="F291" s="371"/>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8" t="s">
        <v>28</v>
      </c>
      <c r="B308" s="359" t="s">
        <v>29</v>
      </c>
      <c r="C308" s="359"/>
      <c r="D308" s="359" t="s">
        <v>42</v>
      </c>
      <c r="E308" s="360" t="s">
        <v>266</v>
      </c>
      <c r="F308" s="360" t="s">
        <v>301</v>
      </c>
      <c r="G308" s="83"/>
    </row>
    <row r="309" spans="1:7" ht="21" x14ac:dyDescent="0.4">
      <c r="A309" s="358"/>
      <c r="B309" s="283" t="s">
        <v>32</v>
      </c>
      <c r="C309" s="283" t="s">
        <v>31</v>
      </c>
      <c r="D309" s="359"/>
      <c r="E309" s="360"/>
      <c r="F309" s="360"/>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9"/>
      <c r="B357" s="389"/>
      <c r="C357" s="389"/>
      <c r="D357" s="389"/>
      <c r="E357" s="389"/>
      <c r="F357" s="389"/>
      <c r="G357" s="389"/>
    </row>
    <row r="358" spans="1:7" ht="32.25" customHeight="1" x14ac:dyDescent="0.4">
      <c r="A358" s="357" t="s">
        <v>310</v>
      </c>
      <c r="B358" s="357"/>
      <c r="C358" s="357"/>
      <c r="D358" s="357"/>
      <c r="E358" s="357"/>
      <c r="F358" s="35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8" t="s">
        <v>28</v>
      </c>
      <c r="B375" s="359" t="s">
        <v>29</v>
      </c>
      <c r="C375" s="359"/>
      <c r="D375" s="359" t="s">
        <v>42</v>
      </c>
      <c r="E375" s="360" t="s">
        <v>266</v>
      </c>
      <c r="F375" s="360" t="s">
        <v>301</v>
      </c>
      <c r="G375" s="83"/>
    </row>
    <row r="376" spans="1:7" ht="21" x14ac:dyDescent="0.4">
      <c r="A376" s="358"/>
      <c r="B376" s="283" t="s">
        <v>32</v>
      </c>
      <c r="C376" s="283" t="s">
        <v>31</v>
      </c>
      <c r="D376" s="359"/>
      <c r="E376" s="360"/>
      <c r="F376" s="360"/>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4"/>
      <c r="B415" s="385"/>
      <c r="C415" s="385"/>
      <c r="D415" s="385"/>
      <c r="E415" s="385"/>
      <c r="F415" s="385"/>
      <c r="G415" s="385"/>
    </row>
    <row r="416" spans="1:7" ht="24.75" x14ac:dyDescent="0.4">
      <c r="A416" s="353" t="s">
        <v>319</v>
      </c>
      <c r="B416" s="353"/>
      <c r="C416" s="353"/>
      <c r="D416" s="353"/>
      <c r="E416" s="353"/>
      <c r="F416" s="353"/>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8" t="s">
        <v>28</v>
      </c>
      <c r="B433" s="359" t="s">
        <v>29</v>
      </c>
      <c r="C433" s="359"/>
      <c r="D433" s="359" t="s">
        <v>42</v>
      </c>
      <c r="E433" s="360" t="s">
        <v>266</v>
      </c>
      <c r="F433" s="360" t="s">
        <v>301</v>
      </c>
      <c r="G433" s="83"/>
    </row>
    <row r="434" spans="1:7" ht="21" x14ac:dyDescent="0.4">
      <c r="A434" s="358"/>
      <c r="B434" s="283" t="s">
        <v>32</v>
      </c>
      <c r="C434" s="283" t="s">
        <v>31</v>
      </c>
      <c r="D434" s="359"/>
      <c r="E434" s="360"/>
      <c r="F434" s="360"/>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3" t="s">
        <v>310</v>
      </c>
      <c r="B464" s="353"/>
      <c r="C464" s="353"/>
      <c r="D464" s="353"/>
      <c r="E464" s="353"/>
      <c r="F464" s="353"/>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f>IF(D471=1, 2, IF(AND(D471&lt;1,D471&gt;0), 1, IF(D471=0,"0","NA")))</f>
        <v>2</v>
      </c>
      <c r="C471" s="89"/>
      <c r="D471" s="271">
        <f>IFERROR(E471/F471,"N.A")</f>
        <v>1</v>
      </c>
      <c r="E471" s="103">
        <f>COUNTIF('A2 Exploitation'!F437:F470,"ok")</f>
        <v>1</v>
      </c>
      <c r="F471" s="90">
        <f>COUNTA('A2 Exploitation'!F437:F470)</f>
        <v>1</v>
      </c>
      <c r="G471" s="83"/>
    </row>
    <row r="472" spans="1:7" ht="21" x14ac:dyDescent="0.4">
      <c r="A472" s="284" t="s">
        <v>34</v>
      </c>
      <c r="B472" s="288"/>
      <c r="C472" s="288"/>
      <c r="D472" s="290">
        <f>SUM(B449:C462,B465:C471)</f>
        <v>2</v>
      </c>
      <c r="E472" s="79"/>
      <c r="F472" s="83"/>
      <c r="G472" s="83"/>
    </row>
    <row r="473" spans="1:7" ht="21" x14ac:dyDescent="0.4">
      <c r="A473" s="284" t="s">
        <v>33</v>
      </c>
      <c r="B473" s="285"/>
      <c r="C473" s="286"/>
      <c r="D473" s="287">
        <f>D472/(COUNT(B449:C462,B465:C471)*2)</f>
        <v>1</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2</v>
      </c>
      <c r="E475" s="79"/>
      <c r="F475" s="83"/>
      <c r="G475" s="83"/>
    </row>
    <row r="476" spans="1:7" ht="22.5" x14ac:dyDescent="0.45">
      <c r="A476" s="301" t="s">
        <v>452</v>
      </c>
      <c r="B476" s="311"/>
      <c r="C476" s="312"/>
      <c r="D476" s="305">
        <f>D475/(COUNT(B449:C462,B437:C444,B465:C471)*2)</f>
        <v>1</v>
      </c>
      <c r="E476" s="79"/>
      <c r="F476" s="83"/>
      <c r="G476" s="83"/>
    </row>
    <row r="477" spans="1:7" ht="21" x14ac:dyDescent="0.4">
      <c r="A477" s="104"/>
      <c r="B477" s="83"/>
      <c r="C477" s="83"/>
      <c r="D477" s="83"/>
      <c r="E477" s="79"/>
      <c r="F477" s="83"/>
      <c r="G477" s="83"/>
    </row>
    <row r="478" spans="1:7" ht="24.75" x14ac:dyDescent="0.4">
      <c r="A478" s="363" t="s">
        <v>425</v>
      </c>
      <c r="B478" s="363"/>
      <c r="C478" s="363"/>
      <c r="D478" s="363"/>
      <c r="E478" s="363"/>
      <c r="F478" s="363"/>
      <c r="G478" s="83"/>
    </row>
    <row r="479" spans="1:7" ht="21" customHeight="1" x14ac:dyDescent="0.4">
      <c r="A479" s="162">
        <f>B11</f>
        <v>0</v>
      </c>
      <c r="F479" s="2"/>
      <c r="G479" s="83"/>
    </row>
    <row r="480" spans="1:7" ht="21" x14ac:dyDescent="0.4">
      <c r="A480" s="354" t="s">
        <v>28</v>
      </c>
      <c r="B480" s="355" t="s">
        <v>29</v>
      </c>
      <c r="C480" s="355"/>
      <c r="D480" s="355" t="s">
        <v>42</v>
      </c>
      <c r="E480" s="356" t="s">
        <v>266</v>
      </c>
      <c r="F480" s="356" t="s">
        <v>301</v>
      </c>
      <c r="G480" s="83"/>
    </row>
    <row r="481" spans="1:7" ht="21" x14ac:dyDescent="0.4">
      <c r="A481" s="354"/>
      <c r="B481" s="291" t="s">
        <v>32</v>
      </c>
      <c r="C481" s="291" t="s">
        <v>31</v>
      </c>
      <c r="D481" s="355"/>
      <c r="E481" s="356"/>
      <c r="F481" s="356"/>
      <c r="G481" s="83"/>
    </row>
    <row r="482" spans="1:7" ht="22.5" x14ac:dyDescent="0.4">
      <c r="A482" s="239"/>
      <c r="B482" s="240"/>
      <c r="C482" s="240"/>
      <c r="D482" s="240"/>
      <c r="E482" s="236"/>
      <c r="F482" s="236"/>
      <c r="G482" s="83"/>
    </row>
    <row r="483" spans="1:7" ht="24.75" x14ac:dyDescent="0.4">
      <c r="A483" s="398" t="s">
        <v>52</v>
      </c>
      <c r="B483" s="398"/>
      <c r="C483" s="398"/>
      <c r="D483" s="398"/>
      <c r="E483" s="398"/>
      <c r="F483" s="398"/>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9" t="s">
        <v>463</v>
      </c>
      <c r="B491" s="420"/>
      <c r="C491" s="420"/>
      <c r="D491" s="420"/>
      <c r="E491" s="420"/>
      <c r="F491" s="42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1" t="s">
        <v>23</v>
      </c>
      <c r="B505" s="392"/>
      <c r="C505" s="392"/>
      <c r="D505" s="392"/>
      <c r="E505" s="392"/>
      <c r="F505" s="39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390"/>
      <c r="C518" s="390"/>
      <c r="D518" s="390"/>
      <c r="E518" s="390"/>
      <c r="F518" s="390"/>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4" t="s">
        <v>97</v>
      </c>
      <c r="B530" s="364"/>
      <c r="C530" s="364"/>
      <c r="D530" s="364"/>
      <c r="E530" s="364"/>
      <c r="F530" s="364"/>
      <c r="G530" s="83"/>
    </row>
    <row r="531" spans="1:7" ht="22.5" customHeight="1" x14ac:dyDescent="0.4">
      <c r="A531" s="162">
        <f>B11</f>
        <v>0</v>
      </c>
      <c r="B531" s="83"/>
      <c r="C531" s="83"/>
      <c r="D531" s="95"/>
      <c r="E531" s="95"/>
      <c r="F531" s="95"/>
      <c r="G531" s="83"/>
    </row>
    <row r="532" spans="1:7" ht="21" x14ac:dyDescent="0.4">
      <c r="A532" s="394" t="s">
        <v>28</v>
      </c>
      <c r="B532" s="396" t="s">
        <v>29</v>
      </c>
      <c r="C532" s="397"/>
      <c r="D532" s="359" t="s">
        <v>42</v>
      </c>
      <c r="E532" s="360" t="s">
        <v>266</v>
      </c>
      <c r="F532" s="360" t="s">
        <v>301</v>
      </c>
      <c r="G532" s="83"/>
    </row>
    <row r="533" spans="1:7" ht="21" x14ac:dyDescent="0.4">
      <c r="A533" s="395"/>
      <c r="B533" s="292" t="s">
        <v>32</v>
      </c>
      <c r="C533" s="293" t="s">
        <v>31</v>
      </c>
      <c r="D533" s="359"/>
      <c r="E533" s="360"/>
      <c r="F533" s="360"/>
      <c r="G533" s="83"/>
    </row>
    <row r="534" spans="1:7" ht="22.5" x14ac:dyDescent="0.4">
      <c r="A534" s="242"/>
      <c r="B534" s="243"/>
      <c r="C534" s="243"/>
      <c r="D534" s="240"/>
      <c r="E534" s="236"/>
      <c r="F534" s="236"/>
      <c r="G534" s="83"/>
    </row>
    <row r="535" spans="1:7" ht="24.75" x14ac:dyDescent="0.4">
      <c r="A535" s="245" t="s">
        <v>17</v>
      </c>
      <c r="B535" s="210"/>
      <c r="C535" s="361"/>
      <c r="D535" s="361"/>
      <c r="E535" s="361"/>
      <c r="F535" s="36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5" t="s">
        <v>34</v>
      </c>
      <c r="B542" s="366"/>
      <c r="C542" s="367"/>
      <c r="D542" s="294">
        <f>SUM(B536:C541)</f>
        <v>0</v>
      </c>
      <c r="E542" s="172"/>
      <c r="F542" s="172"/>
      <c r="G542" s="83"/>
    </row>
    <row r="543" spans="1:7" ht="21" customHeight="1" x14ac:dyDescent="0.4">
      <c r="A543" s="365" t="s">
        <v>33</v>
      </c>
      <c r="B543" s="366"/>
      <c r="C543" s="367"/>
      <c r="D543" s="295" t="e">
        <f>D542/(COUNT(B536:C541)*2)</f>
        <v>#DIV/0!</v>
      </c>
      <c r="E543" s="172"/>
      <c r="F543" s="172"/>
      <c r="G543" s="83"/>
    </row>
    <row r="544" spans="1:7" ht="21" x14ac:dyDescent="0.4">
      <c r="A544" s="387"/>
      <c r="B544" s="387"/>
      <c r="C544" s="387"/>
      <c r="D544" s="387"/>
      <c r="E544" s="387"/>
      <c r="F544" s="387"/>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8"/>
      <c r="B556" s="389"/>
      <c r="C556" s="389"/>
      <c r="D556" s="389"/>
      <c r="E556" s="389"/>
      <c r="F556" s="389"/>
      <c r="G556" s="389"/>
    </row>
    <row r="557" spans="1:7" ht="35.25" customHeight="1" x14ac:dyDescent="0.4">
      <c r="A557" s="246" t="s">
        <v>310</v>
      </c>
      <c r="B557" s="222"/>
      <c r="C557" s="424"/>
      <c r="D557" s="424"/>
      <c r="E557" s="424"/>
      <c r="F557" s="42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10" t="s">
        <v>34</v>
      </c>
      <c r="B566" s="410"/>
      <c r="C566" s="411"/>
      <c r="D566" s="296">
        <f>SUM(B558:C565,B546:C555)</f>
        <v>0</v>
      </c>
      <c r="E566" s="79"/>
      <c r="F566" s="83"/>
      <c r="G566" s="83"/>
    </row>
    <row r="567" spans="1:7" ht="21" x14ac:dyDescent="0.4">
      <c r="A567" s="410" t="s">
        <v>33</v>
      </c>
      <c r="B567" s="410"/>
      <c r="C567" s="41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7"/>
      <c r="B572" s="387"/>
      <c r="C572" s="387"/>
      <c r="D572" s="387"/>
      <c r="E572" s="387"/>
      <c r="F572" s="387"/>
      <c r="G572" s="83"/>
    </row>
    <row r="573" spans="1:7" ht="22.5" x14ac:dyDescent="0.45">
      <c r="A573" s="350" t="s">
        <v>19</v>
      </c>
      <c r="B573" s="350"/>
      <c r="C573" s="350"/>
      <c r="D573" s="350"/>
      <c r="E573" s="350"/>
      <c r="F573" s="350"/>
      <c r="G573" s="83"/>
    </row>
    <row r="574" spans="1:7" ht="22.5" x14ac:dyDescent="0.4">
      <c r="A574" s="169">
        <f>B11</f>
        <v>0</v>
      </c>
      <c r="B574" s="83"/>
      <c r="C574" s="83"/>
      <c r="D574" s="238"/>
      <c r="E574" s="238"/>
      <c r="F574" s="238"/>
      <c r="G574" s="83"/>
    </row>
    <row r="575" spans="1:7" ht="21" x14ac:dyDescent="0.4">
      <c r="A575" s="354" t="s">
        <v>28</v>
      </c>
      <c r="B575" s="355" t="s">
        <v>29</v>
      </c>
      <c r="C575" s="355"/>
      <c r="D575" s="355" t="s">
        <v>42</v>
      </c>
      <c r="E575" s="356" t="s">
        <v>266</v>
      </c>
      <c r="F575" s="356" t="s">
        <v>301</v>
      </c>
      <c r="G575" s="83"/>
    </row>
    <row r="576" spans="1:7" ht="21" x14ac:dyDescent="0.4">
      <c r="A576" s="354"/>
      <c r="B576" s="291" t="s">
        <v>32</v>
      </c>
      <c r="C576" s="291" t="s">
        <v>31</v>
      </c>
      <c r="D576" s="355"/>
      <c r="E576" s="356"/>
      <c r="F576" s="356"/>
      <c r="G576" s="83"/>
    </row>
    <row r="577" spans="1:7" ht="22.5" x14ac:dyDescent="0.4">
      <c r="A577" s="247"/>
      <c r="B577" s="248"/>
      <c r="C577" s="248"/>
      <c r="D577" s="248"/>
      <c r="E577" s="225"/>
      <c r="F577" s="249"/>
      <c r="G577" s="83"/>
    </row>
    <row r="578" spans="1:7" ht="24.75" x14ac:dyDescent="0.4">
      <c r="A578" s="413" t="s">
        <v>10</v>
      </c>
      <c r="B578" s="414"/>
      <c r="C578" s="414"/>
      <c r="D578" s="414"/>
      <c r="E578" s="414"/>
      <c r="F578" s="415"/>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0" t="s">
        <v>34</v>
      </c>
      <c r="B588" s="410"/>
      <c r="C588" s="411"/>
      <c r="D588" s="296">
        <f>SUM(B579:C587)</f>
        <v>0</v>
      </c>
      <c r="E588" s="79"/>
      <c r="F588" s="83"/>
      <c r="G588" s="83"/>
    </row>
    <row r="589" spans="1:7" ht="21" x14ac:dyDescent="0.4">
      <c r="A589" s="410" t="s">
        <v>33</v>
      </c>
      <c r="B589" s="410"/>
      <c r="C589" s="410"/>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6" t="s">
        <v>23</v>
      </c>
      <c r="B591" s="417"/>
      <c r="C591" s="417"/>
      <c r="D591" s="417"/>
      <c r="E591" s="417"/>
      <c r="F591" s="418"/>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1" t="s">
        <v>383</v>
      </c>
      <c r="B598" s="352"/>
      <c r="C598" s="352"/>
      <c r="D598" s="352"/>
      <c r="E598" s="352"/>
      <c r="F598" s="352"/>
      <c r="G598" s="352"/>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f>IF(D605=1, 2, IF(AND(D605&lt;1,D605&gt;0), 1, IF(D605=0,"0","NA")))</f>
        <v>1</v>
      </c>
      <c r="C605" s="89"/>
      <c r="D605" s="271">
        <f>IFERROR(E605/F605,"N.A")</f>
        <v>0.66666666666666663</v>
      </c>
      <c r="E605" s="91">
        <f>COUNTIF('A2 Exploitation'!F579:F604,"ok")</f>
        <v>2</v>
      </c>
      <c r="F605" s="90">
        <f>COUNTA('A2 Exploitation'!F579:F604)</f>
        <v>3</v>
      </c>
      <c r="G605" s="83"/>
    </row>
    <row r="606" spans="1:7" ht="21" x14ac:dyDescent="0.4">
      <c r="A606" s="410" t="s">
        <v>34</v>
      </c>
      <c r="B606" s="410"/>
      <c r="C606" s="411"/>
      <c r="D606" s="296">
        <f>SUM(B592:C605)</f>
        <v>1</v>
      </c>
      <c r="E606" s="79"/>
      <c r="F606" s="83"/>
      <c r="G606" s="83"/>
    </row>
    <row r="607" spans="1:7" ht="21" x14ac:dyDescent="0.4">
      <c r="A607" s="410" t="s">
        <v>33</v>
      </c>
      <c r="B607" s="410"/>
      <c r="C607" s="410"/>
      <c r="D607" s="295">
        <f>D606/(COUNT(B592:C597,B599:C605)*2)</f>
        <v>0.5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1</v>
      </c>
      <c r="E609" s="203"/>
      <c r="F609" s="203"/>
      <c r="G609" s="83"/>
    </row>
    <row r="610" spans="1:7" ht="22.5" x14ac:dyDescent="0.45">
      <c r="A610" s="421" t="s">
        <v>170</v>
      </c>
      <c r="B610" s="422"/>
      <c r="C610" s="423"/>
      <c r="D610" s="305">
        <f>D609/(COUNT(B579:C587,B592:C605)*2)</f>
        <v>0.5</v>
      </c>
      <c r="E610" s="79"/>
      <c r="F610" s="83"/>
      <c r="G610" s="83"/>
    </row>
    <row r="611" spans="1:7" ht="21" x14ac:dyDescent="0.4">
      <c r="A611" s="104"/>
      <c r="B611" s="83"/>
      <c r="C611" s="83"/>
      <c r="G611" s="83"/>
    </row>
    <row r="612" spans="1:7" ht="19.5" customHeight="1" x14ac:dyDescent="0.45">
      <c r="A612" s="350" t="s">
        <v>8</v>
      </c>
      <c r="B612" s="350"/>
      <c r="C612" s="350"/>
      <c r="D612" s="350"/>
      <c r="E612" s="350"/>
      <c r="F612" s="350"/>
      <c r="G612" s="83"/>
    </row>
    <row r="613" spans="1:7" ht="22.5" x14ac:dyDescent="0.4">
      <c r="A613" s="105">
        <f>B11</f>
        <v>0</v>
      </c>
      <c r="B613" s="83"/>
      <c r="C613" s="83"/>
      <c r="D613" s="95"/>
      <c r="E613" s="95"/>
      <c r="F613" s="95"/>
      <c r="G613" s="83"/>
    </row>
    <row r="614" spans="1:7" ht="21" x14ac:dyDescent="0.4">
      <c r="A614" s="358" t="s">
        <v>28</v>
      </c>
      <c r="B614" s="359" t="s">
        <v>29</v>
      </c>
      <c r="C614" s="359"/>
      <c r="D614" s="359" t="s">
        <v>42</v>
      </c>
      <c r="E614" s="360" t="s">
        <v>266</v>
      </c>
      <c r="F614" s="360" t="s">
        <v>301</v>
      </c>
      <c r="G614" s="83"/>
    </row>
    <row r="615" spans="1:7" ht="18.75" customHeight="1" x14ac:dyDescent="0.4">
      <c r="A615" s="358"/>
      <c r="B615" s="283" t="s">
        <v>32</v>
      </c>
      <c r="C615" s="283" t="s">
        <v>31</v>
      </c>
      <c r="D615" s="359"/>
      <c r="E615" s="360"/>
      <c r="F615" s="360"/>
      <c r="G615" s="83"/>
    </row>
    <row r="616" spans="1:7" ht="18.75" customHeight="1" x14ac:dyDescent="0.4">
      <c r="A616" s="239"/>
      <c r="B616" s="240"/>
      <c r="C616" s="240"/>
      <c r="D616" s="240"/>
      <c r="E616" s="236"/>
      <c r="F616" s="236"/>
      <c r="G616" s="83"/>
    </row>
    <row r="617" spans="1:7" ht="24.75" x14ac:dyDescent="0.4">
      <c r="A617" s="241" t="s">
        <v>90</v>
      </c>
      <c r="B617" s="95"/>
      <c r="C617" s="405"/>
      <c r="D617" s="405"/>
      <c r="E617" s="405"/>
      <c r="F617" s="406"/>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0" t="s">
        <v>34</v>
      </c>
      <c r="B627" s="410"/>
      <c r="C627" s="410"/>
      <c r="D627" s="296">
        <f>SUM(B618:C626)</f>
        <v>0</v>
      </c>
      <c r="E627" s="431"/>
      <c r="F627" s="412"/>
      <c r="G627" s="83"/>
    </row>
    <row r="628" spans="1:7" ht="21" x14ac:dyDescent="0.4">
      <c r="A628" s="410" t="s">
        <v>33</v>
      </c>
      <c r="B628" s="410"/>
      <c r="C628" s="410"/>
      <c r="D628" s="295" t="e">
        <f>D627/(COUNT(B618:C626)*2)</f>
        <v>#DIV/0!</v>
      </c>
      <c r="E628" s="432"/>
      <c r="F628" s="386"/>
      <c r="G628" s="83"/>
    </row>
    <row r="629" spans="1:7" ht="21" x14ac:dyDescent="0.4">
      <c r="A629" s="104"/>
      <c r="B629" s="83"/>
      <c r="C629" s="430"/>
      <c r="D629" s="430"/>
      <c r="E629" s="430"/>
      <c r="F629" s="430"/>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5" t="s">
        <v>34</v>
      </c>
      <c r="B639" s="366"/>
      <c r="C639" s="367"/>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5"/>
      <c r="D642" s="405"/>
      <c r="E642" s="405"/>
      <c r="F642" s="406"/>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5" t="s">
        <v>34</v>
      </c>
      <c r="B650" s="366"/>
      <c r="C650" s="367"/>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7"/>
      <c r="B652" s="427"/>
      <c r="C652" s="427"/>
      <c r="D652" s="427"/>
      <c r="E652" s="427"/>
      <c r="F652" s="427"/>
      <c r="G652" s="427"/>
    </row>
    <row r="653" spans="1:16382" ht="24.75" x14ac:dyDescent="0.4">
      <c r="A653" s="241" t="s">
        <v>26</v>
      </c>
      <c r="B653" s="405"/>
      <c r="C653" s="405"/>
      <c r="D653" s="405"/>
      <c r="E653" s="405"/>
      <c r="F653" s="406"/>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2" t="s">
        <v>310</v>
      </c>
      <c r="B661" s="403"/>
      <c r="C661" s="403"/>
      <c r="D661" s="403"/>
      <c r="E661" s="403"/>
      <c r="F661" s="404"/>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f>IF(D668=1, 2, IF(AND(D668&lt;1,D668&gt;0), 1, IF(D668=0,"0","NA")))</f>
        <v>1</v>
      </c>
      <c r="C668" s="89"/>
      <c r="D668" s="271">
        <f>IFERROR(E668/F668,"N.A")</f>
        <v>0.75</v>
      </c>
      <c r="E668" s="42">
        <f>COUNTIF('A2 Exploitation'!F618:F667,"ok")</f>
        <v>3</v>
      </c>
      <c r="F668" s="90">
        <f>COUNTA('A2 Exploitation'!F618:F667)</f>
        <v>4</v>
      </c>
      <c r="G668" s="83"/>
    </row>
    <row r="669" spans="1:7" ht="21" x14ac:dyDescent="0.4">
      <c r="A669" s="288" t="s">
        <v>34</v>
      </c>
      <c r="B669" s="288"/>
      <c r="C669" s="288"/>
      <c r="D669" s="288">
        <f>SUM(B654:C668)</f>
        <v>1</v>
      </c>
      <c r="E669" s="79"/>
      <c r="F669" s="83"/>
      <c r="G669" s="83"/>
    </row>
    <row r="670" spans="1:7" ht="21" x14ac:dyDescent="0.4">
      <c r="A670" s="284" t="s">
        <v>33</v>
      </c>
      <c r="B670" s="285"/>
      <c r="C670" s="286"/>
      <c r="D670" s="287">
        <f>D669/(COUNT(B654:C668)*2)</f>
        <v>0.5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1</v>
      </c>
      <c r="E672" s="79"/>
      <c r="F672" s="83"/>
      <c r="G672" s="83"/>
    </row>
    <row r="673" spans="1:7" ht="22.5" x14ac:dyDescent="0.45">
      <c r="A673" s="301" t="s">
        <v>171</v>
      </c>
      <c r="B673" s="311"/>
      <c r="C673" s="312"/>
      <c r="D673" s="305">
        <f>D672/(COUNT(B654:C668,B631:C638,B643:C649,B618:C626)*2)</f>
        <v>0.5</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0" t="s">
        <v>355</v>
      </c>
      <c r="B676" s="350"/>
      <c r="C676" s="350"/>
      <c r="D676" s="350"/>
      <c r="E676" s="350"/>
      <c r="F676" s="350"/>
      <c r="G676" s="83"/>
    </row>
    <row r="677" spans="1:7" ht="21" x14ac:dyDescent="0.4">
      <c r="A677" s="169">
        <f>B11</f>
        <v>0</v>
      </c>
      <c r="B677" s="83"/>
      <c r="C677" s="83"/>
      <c r="D677" s="83"/>
      <c r="E677" s="79"/>
      <c r="F677" s="83"/>
      <c r="G677" s="83"/>
    </row>
    <row r="678" spans="1:7" ht="21.75" customHeight="1" x14ac:dyDescent="0.4">
      <c r="A678" s="358" t="s">
        <v>28</v>
      </c>
      <c r="B678" s="359" t="s">
        <v>29</v>
      </c>
      <c r="C678" s="359"/>
      <c r="D678" s="359" t="s">
        <v>42</v>
      </c>
      <c r="E678" s="360" t="s">
        <v>266</v>
      </c>
      <c r="F678" s="360" t="s">
        <v>301</v>
      </c>
      <c r="G678" s="83"/>
    </row>
    <row r="679" spans="1:7" ht="21" x14ac:dyDescent="0.4">
      <c r="A679" s="358"/>
      <c r="B679" s="283" t="s">
        <v>32</v>
      </c>
      <c r="C679" s="283" t="s">
        <v>31</v>
      </c>
      <c r="D679" s="359"/>
      <c r="E679" s="360"/>
      <c r="F679" s="360"/>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f>IF(D700=1, 2, IF(AND(D700&lt;1,D700&gt;0), 1, IF(D700=0,"0","NA")))</f>
        <v>2</v>
      </c>
      <c r="C700" s="89"/>
      <c r="D700" s="271">
        <f>IFERROR(E700/F700,"N.A")</f>
        <v>1</v>
      </c>
      <c r="E700" s="206">
        <f>COUNTIF('A2 Exploitation'!F681:F699,"ok")</f>
        <v>1</v>
      </c>
      <c r="F700" s="90">
        <f>COUNTA('A2 Exploitation'!F681:F699)</f>
        <v>1</v>
      </c>
      <c r="G700" s="83"/>
    </row>
    <row r="701" spans="1:7" ht="22.5" x14ac:dyDescent="0.45">
      <c r="A701" s="301" t="s">
        <v>427</v>
      </c>
      <c r="B701" s="311"/>
      <c r="C701" s="312"/>
      <c r="D701" s="304">
        <f>SUM(B681:C700)</f>
        <v>2</v>
      </c>
      <c r="E701" s="79"/>
      <c r="F701" s="83"/>
      <c r="G701" s="83"/>
    </row>
    <row r="702" spans="1:7" ht="22.5" x14ac:dyDescent="0.45">
      <c r="A702" s="301" t="s">
        <v>428</v>
      </c>
      <c r="B702" s="311"/>
      <c r="C702" s="312"/>
      <c r="D702" s="305">
        <f>D701/(COUNT(B681:C700)*2)</f>
        <v>1</v>
      </c>
      <c r="G702" s="83"/>
    </row>
    <row r="703" spans="1:7" ht="21" x14ac:dyDescent="0.4">
      <c r="A703" s="172"/>
      <c r="B703" s="217"/>
      <c r="C703" s="217"/>
      <c r="G703" s="184"/>
    </row>
    <row r="704" spans="1:7" ht="21" customHeight="1" x14ac:dyDescent="0.4">
      <c r="A704" s="426" t="s">
        <v>459</v>
      </c>
      <c r="B704" s="426"/>
      <c r="C704" s="426"/>
      <c r="D704" s="426"/>
      <c r="E704" s="426"/>
      <c r="F704" s="426"/>
      <c r="G704" s="184"/>
    </row>
    <row r="705" spans="1:7" ht="21" customHeight="1" x14ac:dyDescent="0.4">
      <c r="A705" s="169">
        <f>B11</f>
        <v>0</v>
      </c>
      <c r="B705" s="83"/>
      <c r="C705" s="83"/>
      <c r="D705" s="183"/>
      <c r="E705" s="183"/>
      <c r="F705" s="183"/>
      <c r="G705" s="184"/>
    </row>
    <row r="706" spans="1:7" ht="21" x14ac:dyDescent="0.4">
      <c r="A706" s="433" t="s">
        <v>28</v>
      </c>
      <c r="B706" s="396" t="s">
        <v>29</v>
      </c>
      <c r="C706" s="396"/>
      <c r="D706" s="359" t="s">
        <v>42</v>
      </c>
      <c r="E706" s="360" t="s">
        <v>266</v>
      </c>
      <c r="F706" s="360" t="s">
        <v>301</v>
      </c>
      <c r="G706" s="184"/>
    </row>
    <row r="707" spans="1:7" ht="21" x14ac:dyDescent="0.4">
      <c r="A707" s="358"/>
      <c r="B707" s="283" t="s">
        <v>32</v>
      </c>
      <c r="C707" s="283" t="s">
        <v>31</v>
      </c>
      <c r="D707" s="359"/>
      <c r="E707" s="360"/>
      <c r="F707" s="360"/>
      <c r="G707" s="184"/>
    </row>
    <row r="708" spans="1:7" ht="22.5" x14ac:dyDescent="0.4">
      <c r="A708" s="239"/>
      <c r="B708" s="240"/>
      <c r="C708" s="240"/>
      <c r="D708" s="240"/>
      <c r="E708" s="236"/>
      <c r="F708" s="236"/>
      <c r="G708" s="83"/>
    </row>
    <row r="709" spans="1:7" ht="24.75" x14ac:dyDescent="0.4">
      <c r="A709" s="399" t="s">
        <v>305</v>
      </c>
      <c r="B709" s="400"/>
      <c r="C709" s="400"/>
      <c r="D709" s="400"/>
      <c r="E709" s="400"/>
      <c r="F709" s="401"/>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8"/>
      <c r="C715" s="429"/>
      <c r="D715" s="289">
        <f>SUM(B710:C714)</f>
        <v>0</v>
      </c>
      <c r="E715" s="79"/>
      <c r="F715" s="83"/>
      <c r="G715" s="83"/>
    </row>
    <row r="716" spans="1:7" ht="21" x14ac:dyDescent="0.4">
      <c r="A716" s="284" t="s">
        <v>33</v>
      </c>
      <c r="B716" s="428"/>
      <c r="C716" s="429"/>
      <c r="D716" s="298" t="e">
        <f>D715/(COUNT(B710:C714)*2)</f>
        <v>#DIV/0!</v>
      </c>
      <c r="E716" s="79"/>
      <c r="F716" s="83"/>
      <c r="G716" s="83"/>
    </row>
    <row r="717" spans="1:7" ht="21" x14ac:dyDescent="0.4">
      <c r="A717" s="125"/>
      <c r="B717" s="250"/>
      <c r="C717" s="250"/>
      <c r="D717" s="173"/>
      <c r="E717" s="260"/>
      <c r="F717" s="261"/>
      <c r="G717" s="83"/>
    </row>
    <row r="718" spans="1:7" ht="24.75" x14ac:dyDescent="0.4">
      <c r="A718" s="399" t="s">
        <v>306</v>
      </c>
      <c r="B718" s="400"/>
      <c r="C718" s="400"/>
      <c r="D718" s="400"/>
      <c r="E718" s="400"/>
      <c r="F718" s="401"/>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f>AVERAGE(D721,D700,D668,D605,D565,D525,D471,D424,D366,D299,D244,D185,D129,D43)</f>
        <v>0.88333333333333319</v>
      </c>
      <c r="E728" s="72"/>
      <c r="F728" s="73"/>
      <c r="G728" s="67"/>
    </row>
    <row r="729" spans="1:7" ht="24.75" x14ac:dyDescent="0.3">
      <c r="A729" s="326" t="s">
        <v>423</v>
      </c>
      <c r="B729" s="322"/>
      <c r="C729" s="323"/>
      <c r="D729" s="327">
        <f>SUM(D725,D701,D672,D609,D569,D526,D475,D428,D370,D303,D248,D186,D130,D47)</f>
        <v>8</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v>
      </c>
      <c r="E730" s="3"/>
      <c r="F730" s="3"/>
    </row>
  </sheetData>
  <sheetProtection algorithmName="SHA-512" hashValue="5j53HVIv5pY8JEWv/ZviD04BkTHGhARSpzvRCm/8VNgTo/k8UeUkj7thOifYBnMhUpvKE4MdYoRDFrfQ+uoPMg==" saltValue="uUZ/bk/JSXKyKLlDRURb2A=="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9" sqref="B9:F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4"/>
      <c r="E1" s="444"/>
      <c r="F1" s="444"/>
      <c r="G1" s="444"/>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5" t="s">
        <v>46</v>
      </c>
      <c r="B6" s="445"/>
      <c r="C6" s="445"/>
      <c r="D6" s="445"/>
      <c r="E6" s="445"/>
      <c r="F6" s="445"/>
      <c r="G6" s="66"/>
    </row>
    <row r="7" spans="1:7" s="2" customFormat="1" ht="21.75" customHeight="1" x14ac:dyDescent="0.45">
      <c r="A7" s="446" t="str">
        <f>'Page de garde'!D18</f>
        <v>Hammam Lif</v>
      </c>
      <c r="B7" s="446"/>
      <c r="C7" s="446"/>
      <c r="D7" s="446"/>
      <c r="E7" s="446"/>
      <c r="F7" s="446"/>
      <c r="G7" s="66"/>
    </row>
    <row r="8" spans="1:7" s="2" customFormat="1" ht="24" x14ac:dyDescent="0.45">
      <c r="A8" s="329" t="s">
        <v>39</v>
      </c>
      <c r="B8" s="447" t="str">
        <f>'A1 Exploitation'!B9:F9</f>
        <v>M Dhia Mechlaoui</v>
      </c>
      <c r="C8" s="447"/>
      <c r="D8" s="447"/>
      <c r="E8" s="447"/>
      <c r="F8" s="447"/>
      <c r="G8" s="66"/>
    </row>
    <row r="9" spans="1:7" s="2" customFormat="1" ht="24" x14ac:dyDescent="0.45">
      <c r="A9" s="330" t="s">
        <v>41</v>
      </c>
      <c r="B9" s="448" t="str">
        <f>'A1 Exploitation'!B10:F10</f>
        <v>Le directeur magasin (M Mohamed Najd Khiari)</v>
      </c>
      <c r="C9" s="448"/>
      <c r="D9" s="448"/>
      <c r="E9" s="448"/>
      <c r="F9" s="448"/>
      <c r="G9" s="66"/>
    </row>
    <row r="10" spans="1:7" s="2" customFormat="1" ht="24" x14ac:dyDescent="0.45">
      <c r="A10" s="329" t="s">
        <v>40</v>
      </c>
      <c r="B10" s="443">
        <f>'A1 Exploitation'!B11:F11</f>
        <v>43595</v>
      </c>
      <c r="C10" s="443"/>
      <c r="D10" s="443"/>
      <c r="E10" s="443"/>
      <c r="F10" s="443"/>
      <c r="G10" s="66"/>
    </row>
    <row r="11" spans="1:7" s="2" customFormat="1" ht="24" x14ac:dyDescent="0.45">
      <c r="A11" s="329" t="s">
        <v>250</v>
      </c>
      <c r="B11" s="449" t="e">
        <f>D199</f>
        <v>#DIV/0!</v>
      </c>
      <c r="C11" s="449"/>
      <c r="D11" s="449"/>
      <c r="E11" s="449"/>
      <c r="F11" s="449"/>
      <c r="G11" s="66"/>
    </row>
    <row r="12" spans="1:7" s="2" customFormat="1" ht="22.5" x14ac:dyDescent="0.45">
      <c r="A12" s="1"/>
      <c r="D12" s="378"/>
      <c r="E12" s="378"/>
      <c r="F12" s="378"/>
      <c r="G12" s="378"/>
    </row>
    <row r="13" spans="1:7" s="2" customFormat="1" ht="11.25" customHeight="1" x14ac:dyDescent="0.3">
      <c r="A13" s="450" t="s">
        <v>28</v>
      </c>
      <c r="B13" s="451" t="s">
        <v>29</v>
      </c>
      <c r="C13" s="451"/>
      <c r="D13" s="451" t="s">
        <v>42</v>
      </c>
      <c r="E13" s="451" t="s">
        <v>160</v>
      </c>
      <c r="F13" s="451" t="s">
        <v>161</v>
      </c>
    </row>
    <row r="14" spans="1:7" s="2" customFormat="1" ht="12.75" customHeight="1" x14ac:dyDescent="0.3">
      <c r="A14" s="450"/>
      <c r="B14" s="336" t="s">
        <v>32</v>
      </c>
      <c r="C14" s="336" t="s">
        <v>31</v>
      </c>
      <c r="D14" s="451"/>
      <c r="E14" s="451"/>
      <c r="F14" s="451"/>
      <c r="G14" s="65"/>
    </row>
    <row r="15" spans="1:7" x14ac:dyDescent="0.3">
      <c r="A15" s="464"/>
      <c r="B15" s="465"/>
      <c r="C15" s="465"/>
      <c r="D15" s="465"/>
      <c r="E15" s="465"/>
      <c r="F15" s="465"/>
    </row>
    <row r="16" spans="1:7" ht="19.5" x14ac:dyDescent="0.4">
      <c r="A16" s="457" t="s">
        <v>0</v>
      </c>
      <c r="B16" s="458"/>
      <c r="C16" s="458"/>
      <c r="D16" s="458"/>
      <c r="E16" s="458"/>
      <c r="F16" s="458"/>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9" t="s">
        <v>34</v>
      </c>
      <c r="B22" s="453"/>
      <c r="C22" s="454"/>
      <c r="D22" s="334">
        <f>SUM(B17:C21)</f>
        <v>0</v>
      </c>
    </row>
    <row r="23" spans="1:7" x14ac:dyDescent="0.3">
      <c r="A23" s="452" t="s">
        <v>251</v>
      </c>
      <c r="B23" s="455"/>
      <c r="C23" s="456"/>
      <c r="D23" s="332" t="e">
        <f>D22/(COUNT(B17:C21)*2)</f>
        <v>#DIV/0!</v>
      </c>
    </row>
    <row r="24" spans="1:7" x14ac:dyDescent="0.3">
      <c r="A24" s="8"/>
      <c r="B24" s="9"/>
      <c r="C24" s="9"/>
      <c r="D24" s="10"/>
    </row>
    <row r="25" spans="1:7" ht="19.5" x14ac:dyDescent="0.4">
      <c r="A25" s="460" t="s">
        <v>4</v>
      </c>
      <c r="B25" s="461"/>
      <c r="C25" s="461"/>
      <c r="D25" s="461"/>
      <c r="E25" s="461"/>
      <c r="F25" s="46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2" t="s">
        <v>34</v>
      </c>
      <c r="B33" s="455"/>
      <c r="C33" s="456"/>
      <c r="D33" s="331">
        <f>SUM(B26:C32)</f>
        <v>0</v>
      </c>
    </row>
    <row r="34" spans="1:6" x14ac:dyDescent="0.3">
      <c r="A34" s="452" t="s">
        <v>251</v>
      </c>
      <c r="B34" s="455"/>
      <c r="C34" s="456"/>
      <c r="D34" s="332" t="e">
        <f>D33/(COUNT(B26:C32)*2)</f>
        <v>#DIV/0!</v>
      </c>
    </row>
    <row r="35" spans="1:6" x14ac:dyDescent="0.3">
      <c r="A35" s="8"/>
      <c r="B35" s="9"/>
      <c r="C35" s="9"/>
      <c r="D35" s="10"/>
    </row>
    <row r="36" spans="1:6" ht="19.5" x14ac:dyDescent="0.4">
      <c r="A36" s="460" t="s">
        <v>180</v>
      </c>
      <c r="B36" s="461"/>
      <c r="C36" s="461"/>
      <c r="D36" s="461"/>
      <c r="E36" s="461"/>
      <c r="F36" s="46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2" t="s">
        <v>34</v>
      </c>
      <c r="B42" s="455"/>
      <c r="C42" s="456"/>
      <c r="D42" s="331">
        <f>SUM(B37:C41)</f>
        <v>0</v>
      </c>
    </row>
    <row r="43" spans="1:6" x14ac:dyDescent="0.3">
      <c r="A43" s="452" t="s">
        <v>251</v>
      </c>
      <c r="B43" s="455"/>
      <c r="C43" s="456"/>
      <c r="D43" s="332" t="e">
        <f>D42/(COUNT(B37:C41)*2)</f>
        <v>#DIV/0!</v>
      </c>
    </row>
    <row r="44" spans="1:6" x14ac:dyDescent="0.3">
      <c r="A44" s="19"/>
      <c r="B44" s="20"/>
      <c r="C44" s="20"/>
      <c r="D44" s="21"/>
    </row>
    <row r="45" spans="1:6" ht="19.5" x14ac:dyDescent="0.4">
      <c r="A45" s="462" t="s">
        <v>19</v>
      </c>
      <c r="B45" s="463"/>
      <c r="C45" s="463"/>
      <c r="D45" s="463"/>
      <c r="E45" s="463"/>
      <c r="F45" s="463"/>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2" t="s">
        <v>34</v>
      </c>
      <c r="B52" s="455"/>
      <c r="C52" s="456"/>
      <c r="D52" s="331">
        <f>SUM(B46:C51)</f>
        <v>0</v>
      </c>
    </row>
    <row r="53" spans="1:6" x14ac:dyDescent="0.3">
      <c r="A53" s="452" t="s">
        <v>251</v>
      </c>
      <c r="B53" s="455"/>
      <c r="C53" s="456"/>
      <c r="D53" s="332" t="e">
        <f>D52/(COUNT(B46:C51)*2)</f>
        <v>#DIV/0!</v>
      </c>
    </row>
    <row r="54" spans="1:6" x14ac:dyDescent="0.3">
      <c r="A54" s="8"/>
      <c r="B54" s="9"/>
      <c r="C54" s="9"/>
      <c r="D54" s="10"/>
    </row>
    <row r="55" spans="1:6" ht="19.5" x14ac:dyDescent="0.4">
      <c r="A55" s="460" t="s">
        <v>8</v>
      </c>
      <c r="B55" s="461"/>
      <c r="C55" s="461"/>
      <c r="D55" s="461"/>
      <c r="E55" s="461"/>
      <c r="F55" s="46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2" t="s">
        <v>34</v>
      </c>
      <c r="B63" s="455"/>
      <c r="C63" s="456"/>
      <c r="D63" s="331">
        <f>SUM(B56:C62)</f>
        <v>0</v>
      </c>
    </row>
    <row r="64" spans="1:6" x14ac:dyDescent="0.3">
      <c r="A64" s="452" t="s">
        <v>251</v>
      </c>
      <c r="B64" s="455"/>
      <c r="C64" s="456"/>
      <c r="D64" s="332" t="e">
        <f>D63/(COUNT(B56:C62)*2)</f>
        <v>#DIV/0!</v>
      </c>
    </row>
    <row r="65" spans="1:6" x14ac:dyDescent="0.3">
      <c r="A65" s="8"/>
      <c r="B65" s="9"/>
      <c r="C65" s="9"/>
      <c r="D65" s="10"/>
    </row>
    <row r="66" spans="1:6" ht="19.5" x14ac:dyDescent="0.4">
      <c r="A66" s="460" t="s">
        <v>111</v>
      </c>
      <c r="B66" s="461"/>
      <c r="C66" s="461"/>
      <c r="D66" s="461"/>
      <c r="E66" s="461"/>
      <c r="F66" s="46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2" t="s">
        <v>34</v>
      </c>
      <c r="B84" s="455"/>
      <c r="C84" s="456"/>
      <c r="D84" s="331">
        <f>SUM(B67:C83)</f>
        <v>0</v>
      </c>
    </row>
    <row r="85" spans="1:6" x14ac:dyDescent="0.3">
      <c r="A85" s="452" t="s">
        <v>251</v>
      </c>
      <c r="B85" s="455"/>
      <c r="C85" s="456"/>
      <c r="D85" s="332" t="e">
        <f>D84/(COUNT(B67:C83)*2)</f>
        <v>#DIV/0!</v>
      </c>
    </row>
    <row r="86" spans="1:6" x14ac:dyDescent="0.3">
      <c r="A86" s="8"/>
      <c r="B86" s="9"/>
      <c r="C86" s="9"/>
      <c r="D86" s="10"/>
    </row>
    <row r="87" spans="1:6" ht="19.5" x14ac:dyDescent="0.4">
      <c r="A87" s="460" t="s">
        <v>172</v>
      </c>
      <c r="B87" s="461"/>
      <c r="C87" s="461"/>
      <c r="D87" s="461"/>
      <c r="E87" s="461"/>
      <c r="F87" s="46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2" t="s">
        <v>34</v>
      </c>
      <c r="B102" s="455"/>
      <c r="C102" s="456"/>
      <c r="D102" s="331">
        <f>SUM(B88:C101)</f>
        <v>0</v>
      </c>
    </row>
    <row r="103" spans="1:6" x14ac:dyDescent="0.3">
      <c r="A103" s="452" t="s">
        <v>251</v>
      </c>
      <c r="B103" s="455"/>
      <c r="C103" s="456"/>
      <c r="D103" s="332" t="e">
        <f>D102/(COUNT(B88:C101)*2)</f>
        <v>#DIV/0!</v>
      </c>
    </row>
    <row r="104" spans="1:6" x14ac:dyDescent="0.3">
      <c r="A104" s="8"/>
      <c r="B104" s="9"/>
      <c r="C104" s="9"/>
      <c r="D104" s="10"/>
    </row>
    <row r="105" spans="1:6" x14ac:dyDescent="0.3">
      <c r="A105" s="19"/>
      <c r="B105" s="20"/>
      <c r="C105" s="20"/>
      <c r="D105" s="21"/>
    </row>
    <row r="106" spans="1:6" ht="19.5" x14ac:dyDescent="0.4">
      <c r="A106" s="460" t="s">
        <v>173</v>
      </c>
      <c r="B106" s="461"/>
      <c r="C106" s="461"/>
      <c r="D106" s="461"/>
      <c r="E106" s="461"/>
      <c r="F106" s="46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2" t="s">
        <v>34</v>
      </c>
      <c r="B118" s="455"/>
      <c r="C118" s="456"/>
      <c r="D118" s="331">
        <f>SUM(B107:C117)</f>
        <v>0</v>
      </c>
    </row>
    <row r="119" spans="1:6" x14ac:dyDescent="0.3">
      <c r="A119" s="452" t="s">
        <v>251</v>
      </c>
      <c r="B119" s="455"/>
      <c r="C119" s="456"/>
      <c r="D119" s="332" t="e">
        <f>D118/(COUNT(B107:C117)*2)</f>
        <v>#DIV/0!</v>
      </c>
    </row>
    <row r="120" spans="1:6" x14ac:dyDescent="0.3">
      <c r="A120" s="8"/>
      <c r="B120" s="9"/>
      <c r="C120" s="9"/>
      <c r="D120" s="10"/>
    </row>
    <row r="121" spans="1:6" ht="19.5" x14ac:dyDescent="0.4">
      <c r="A121" s="460" t="s">
        <v>156</v>
      </c>
      <c r="B121" s="461"/>
      <c r="C121" s="461"/>
      <c r="D121" s="461"/>
      <c r="E121" s="461"/>
      <c r="F121" s="46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2" t="s">
        <v>34</v>
      </c>
      <c r="B133" s="455"/>
      <c r="C133" s="456"/>
      <c r="D133" s="331">
        <f>SUM(B122:C132)</f>
        <v>0</v>
      </c>
    </row>
    <row r="134" spans="1:6" x14ac:dyDescent="0.3">
      <c r="A134" s="452" t="s">
        <v>251</v>
      </c>
      <c r="B134" s="455"/>
      <c r="C134" s="456"/>
      <c r="D134" s="333" t="e">
        <f>D133/(COUNT(B122:C132)*2)</f>
        <v>#DIV/0!</v>
      </c>
    </row>
    <row r="135" spans="1:6" x14ac:dyDescent="0.3">
      <c r="A135" s="8"/>
      <c r="B135" s="9"/>
      <c r="C135" s="9"/>
      <c r="D135" s="13"/>
    </row>
    <row r="136" spans="1:6" ht="19.5" x14ac:dyDescent="0.4">
      <c r="A136" s="460" t="s">
        <v>61</v>
      </c>
      <c r="B136" s="461"/>
      <c r="C136" s="461"/>
      <c r="D136" s="461"/>
      <c r="E136" s="461"/>
      <c r="F136" s="46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2" t="s">
        <v>34</v>
      </c>
      <c r="B149" s="455"/>
      <c r="C149" s="456"/>
      <c r="D149" s="331">
        <f>SUM(B137:C148)</f>
        <v>0</v>
      </c>
    </row>
    <row r="150" spans="1:6" x14ac:dyDescent="0.3">
      <c r="A150" s="452" t="s">
        <v>251</v>
      </c>
      <c r="B150" s="455"/>
      <c r="C150" s="456"/>
      <c r="D150" s="332" t="e">
        <f>D149/(COUNT(B137:C148)*2)</f>
        <v>#DIV/0!</v>
      </c>
    </row>
    <row r="151" spans="1:6" x14ac:dyDescent="0.3">
      <c r="A151" s="8"/>
      <c r="B151" s="9"/>
      <c r="C151" s="9"/>
      <c r="D151" s="10"/>
    </row>
    <row r="152" spans="1:6" ht="19.5" x14ac:dyDescent="0.4">
      <c r="A152" s="460" t="s">
        <v>178</v>
      </c>
      <c r="B152" s="461"/>
      <c r="C152" s="461"/>
      <c r="D152" s="461"/>
      <c r="E152" s="461"/>
      <c r="F152" s="461"/>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2" t="s">
        <v>34</v>
      </c>
      <c r="B161" s="453"/>
      <c r="C161" s="454"/>
      <c r="D161" s="334">
        <f>SUM(B153:C160)</f>
        <v>0</v>
      </c>
    </row>
    <row r="162" spans="1:6" x14ac:dyDescent="0.3">
      <c r="A162" s="452" t="s">
        <v>251</v>
      </c>
      <c r="B162" s="455"/>
      <c r="C162" s="456"/>
      <c r="D162" s="332" t="e">
        <f>D161/(COUNT(B153:C160)*2)</f>
        <v>#DIV/0!</v>
      </c>
    </row>
    <row r="163" spans="1:6" x14ac:dyDescent="0.3">
      <c r="A163" s="8"/>
      <c r="B163" s="9"/>
      <c r="C163" s="11"/>
      <c r="D163" s="12"/>
    </row>
    <row r="164" spans="1:6" ht="19.5" x14ac:dyDescent="0.4">
      <c r="A164" s="460" t="s">
        <v>64</v>
      </c>
      <c r="B164" s="461"/>
      <c r="C164" s="461"/>
      <c r="D164" s="461"/>
      <c r="E164" s="461"/>
      <c r="F164" s="46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2" t="s">
        <v>34</v>
      </c>
      <c r="B169" s="455"/>
      <c r="C169" s="456"/>
      <c r="D169" s="331">
        <f>SUM(B165:C168)</f>
        <v>0</v>
      </c>
    </row>
    <row r="170" spans="1:6" x14ac:dyDescent="0.3">
      <c r="A170" s="452" t="s">
        <v>251</v>
      </c>
      <c r="B170" s="455"/>
      <c r="C170" s="456"/>
      <c r="D170" s="332" t="e">
        <f>D169/(COUNT(B165:C168)*2)</f>
        <v>#DIV/0!</v>
      </c>
    </row>
    <row r="171" spans="1:6" x14ac:dyDescent="0.3">
      <c r="A171" s="8"/>
      <c r="B171" s="9"/>
      <c r="C171" s="9"/>
      <c r="D171" s="10"/>
    </row>
    <row r="172" spans="1:6" ht="19.5" x14ac:dyDescent="0.4">
      <c r="A172" s="466" t="s">
        <v>15</v>
      </c>
      <c r="B172" s="467"/>
      <c r="C172" s="467"/>
      <c r="D172" s="467"/>
      <c r="E172" s="467"/>
      <c r="F172" s="467"/>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2" t="s">
        <v>34</v>
      </c>
      <c r="B177" s="455"/>
      <c r="C177" s="456"/>
      <c r="D177" s="331">
        <f>SUM(B173:C176)</f>
        <v>0</v>
      </c>
    </row>
    <row r="178" spans="1:7" x14ac:dyDescent="0.3">
      <c r="A178" s="452" t="s">
        <v>251</v>
      </c>
      <c r="B178" s="455"/>
      <c r="C178" s="456"/>
      <c r="D178" s="332" t="e">
        <f>D177/(COUNT(B173:C176)*2)</f>
        <v>#DIV/0!</v>
      </c>
    </row>
    <row r="179" spans="1:7" x14ac:dyDescent="0.3">
      <c r="A179" s="8"/>
      <c r="B179" s="9"/>
      <c r="C179" s="9"/>
      <c r="D179" s="10"/>
    </row>
    <row r="180" spans="1:7" ht="19.5" x14ac:dyDescent="0.4">
      <c r="A180" s="460" t="s">
        <v>65</v>
      </c>
      <c r="B180" s="461"/>
      <c r="C180" s="461"/>
      <c r="D180" s="461"/>
      <c r="E180" s="461"/>
      <c r="F180" s="461"/>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2" t="s">
        <v>34</v>
      </c>
      <c r="B186" s="455"/>
      <c r="C186" s="456"/>
      <c r="D186" s="331">
        <f>SUM(B181:C185)</f>
        <v>0</v>
      </c>
    </row>
    <row r="187" spans="1:7" x14ac:dyDescent="0.3">
      <c r="A187" s="452" t="s">
        <v>251</v>
      </c>
      <c r="B187" s="455"/>
      <c r="C187" s="456"/>
      <c r="D187" s="332" t="e">
        <f>D186/(COUNT(B181:C185)*2)</f>
        <v>#DIV/0!</v>
      </c>
    </row>
    <row r="188" spans="1:7" x14ac:dyDescent="0.3">
      <c r="A188" s="8"/>
      <c r="B188" s="9"/>
      <c r="C188" s="9"/>
      <c r="D188" s="10"/>
    </row>
    <row r="189" spans="1:7" ht="19.5" x14ac:dyDescent="0.4">
      <c r="A189" s="460" t="s">
        <v>177</v>
      </c>
      <c r="B189" s="461"/>
      <c r="C189" s="461"/>
      <c r="D189" s="461"/>
      <c r="E189" s="461"/>
      <c r="F189" s="461"/>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2" t="s">
        <v>34</v>
      </c>
      <c r="B194" s="455"/>
      <c r="C194" s="456"/>
      <c r="D194" s="335">
        <f>SUM(B190:C193)</f>
        <v>0</v>
      </c>
    </row>
    <row r="195" spans="1:6" x14ac:dyDescent="0.3">
      <c r="A195" s="452" t="s">
        <v>251</v>
      </c>
      <c r="B195" s="455"/>
      <c r="C195" s="456"/>
      <c r="D195" s="332" t="e">
        <f>D194/(COUNT(B190:C193)*2)</f>
        <v>#DIV/0!</v>
      </c>
    </row>
    <row r="197" spans="1:6" ht="18" x14ac:dyDescent="0.35">
      <c r="A197" s="26" t="s">
        <v>422</v>
      </c>
      <c r="B197" s="25"/>
      <c r="C197" s="25"/>
      <c r="D197" s="75">
        <f>E197/F197</f>
        <v>0.625</v>
      </c>
      <c r="E197" s="72">
        <f>COUNTIF('A2 Technique'!F17:F193,"ok")</f>
        <v>5</v>
      </c>
      <c r="F197" s="73">
        <f>COUNTA('A2 Technique'!F17:F193)</f>
        <v>8</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8"/>
      <c r="E1" s="378"/>
      <c r="F1" s="378"/>
      <c r="G1" s="37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9" t="s">
        <v>151</v>
      </c>
      <c r="B7" s="379"/>
      <c r="C7" s="379"/>
      <c r="D7" s="379"/>
      <c r="E7" s="379"/>
      <c r="F7" s="379"/>
      <c r="G7" s="82"/>
    </row>
    <row r="8" spans="1:7" ht="22.5" x14ac:dyDescent="0.45">
      <c r="A8" s="380" t="str">
        <f>'Page de garde'!D18</f>
        <v>Hammam Lif</v>
      </c>
      <c r="B8" s="380"/>
      <c r="C8" s="380"/>
      <c r="D8" s="380"/>
      <c r="E8" s="380"/>
      <c r="F8" s="380"/>
      <c r="G8" s="82"/>
    </row>
    <row r="9" spans="1:7" ht="22.5" x14ac:dyDescent="0.45">
      <c r="A9" s="278" t="s">
        <v>39</v>
      </c>
      <c r="B9" s="381"/>
      <c r="C9" s="381"/>
      <c r="D9" s="381"/>
      <c r="E9" s="381"/>
      <c r="F9" s="381"/>
      <c r="G9" s="82"/>
    </row>
    <row r="10" spans="1:7" ht="22.5" x14ac:dyDescent="0.45">
      <c r="A10" s="279" t="s">
        <v>41</v>
      </c>
      <c r="B10" s="382"/>
      <c r="C10" s="382"/>
      <c r="D10" s="382"/>
      <c r="E10" s="382"/>
      <c r="F10" s="382"/>
      <c r="G10" s="82"/>
    </row>
    <row r="11" spans="1:7" ht="22.5" x14ac:dyDescent="0.45">
      <c r="A11" s="278" t="s">
        <v>40</v>
      </c>
      <c r="B11" s="377"/>
      <c r="C11" s="377"/>
      <c r="D11" s="377"/>
      <c r="E11" s="377"/>
      <c r="F11" s="377"/>
      <c r="G11" s="82"/>
    </row>
    <row r="12" spans="1:7" ht="22.5" x14ac:dyDescent="0.45">
      <c r="A12" s="278" t="s">
        <v>200</v>
      </c>
      <c r="B12" s="383" t="e">
        <f>D730</f>
        <v>#DIV/0!</v>
      </c>
      <c r="C12" s="383"/>
      <c r="D12" s="383"/>
      <c r="E12" s="383"/>
      <c r="F12" s="383"/>
      <c r="G12" s="82"/>
    </row>
    <row r="13" spans="1:7" ht="22.5" x14ac:dyDescent="0.45">
      <c r="A13" s="81"/>
      <c r="B13" s="79"/>
      <c r="C13" s="79"/>
      <c r="D13" s="378"/>
      <c r="E13" s="378"/>
      <c r="F13" s="378"/>
      <c r="G13" s="37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8" t="s">
        <v>28</v>
      </c>
      <c r="B17" s="359" t="s">
        <v>29</v>
      </c>
      <c r="C17" s="359"/>
      <c r="D17" s="359" t="s">
        <v>42</v>
      </c>
      <c r="E17" s="360" t="s">
        <v>266</v>
      </c>
      <c r="F17" s="360" t="s">
        <v>299</v>
      </c>
      <c r="G17" s="83"/>
    </row>
    <row r="18" spans="1:8" ht="16.5" customHeight="1" x14ac:dyDescent="0.4">
      <c r="A18" s="358"/>
      <c r="B18" s="283" t="s">
        <v>32</v>
      </c>
      <c r="C18" s="283" t="s">
        <v>31</v>
      </c>
      <c r="D18" s="359"/>
      <c r="E18" s="360"/>
      <c r="F18" s="360"/>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7"/>
      <c r="B49" s="387"/>
      <c r="C49" s="387"/>
      <c r="D49" s="387"/>
      <c r="E49" s="387"/>
      <c r="F49" s="387"/>
      <c r="G49" s="387"/>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8" t="s">
        <v>28</v>
      </c>
      <c r="B52" s="359" t="s">
        <v>29</v>
      </c>
      <c r="C52" s="359"/>
      <c r="D52" s="359" t="s">
        <v>42</v>
      </c>
      <c r="E52" s="360" t="s">
        <v>266</v>
      </c>
      <c r="F52" s="360" t="s">
        <v>301</v>
      </c>
      <c r="G52" s="83"/>
    </row>
    <row r="53" spans="1:7" ht="21" x14ac:dyDescent="0.4">
      <c r="A53" s="358"/>
      <c r="B53" s="283" t="s">
        <v>32</v>
      </c>
      <c r="C53" s="283" t="s">
        <v>31</v>
      </c>
      <c r="D53" s="359"/>
      <c r="E53" s="360"/>
      <c r="F53" s="360"/>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4"/>
      <c r="B64" s="435"/>
      <c r="C64" s="435"/>
      <c r="D64" s="435"/>
      <c r="E64" s="435"/>
      <c r="F64" s="435"/>
      <c r="G64" s="435"/>
    </row>
    <row r="65" spans="1:7" ht="43.5" customHeight="1" x14ac:dyDescent="0.4">
      <c r="A65" s="372" t="s">
        <v>350</v>
      </c>
      <c r="B65" s="372"/>
      <c r="C65" s="372"/>
      <c r="D65" s="372"/>
      <c r="E65" s="372"/>
      <c r="F65" s="372"/>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5"/>
      <c r="B83" s="385"/>
      <c r="C83" s="385"/>
      <c r="D83" s="385"/>
      <c r="E83" s="385"/>
      <c r="F83" s="385"/>
      <c r="G83" s="385"/>
    </row>
    <row r="84" spans="1:7" ht="45" customHeight="1" x14ac:dyDescent="0.45">
      <c r="A84" s="373" t="s">
        <v>351</v>
      </c>
      <c r="B84" s="373"/>
      <c r="C84" s="373"/>
      <c r="D84" s="373"/>
      <c r="E84" s="373"/>
      <c r="F84" s="373"/>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8"/>
      <c r="B103" s="436"/>
      <c r="C103" s="436"/>
      <c r="D103" s="436"/>
      <c r="E103" s="436"/>
      <c r="F103" s="442"/>
      <c r="G103" s="83"/>
    </row>
    <row r="104" spans="1:7" ht="46.5" customHeight="1" x14ac:dyDescent="0.4">
      <c r="A104" s="372" t="s">
        <v>352</v>
      </c>
      <c r="B104" s="372"/>
      <c r="C104" s="372"/>
      <c r="D104" s="372"/>
      <c r="E104" s="372"/>
      <c r="F104" s="372"/>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8"/>
      <c r="B111" s="436"/>
      <c r="C111" s="436"/>
      <c r="D111" s="436"/>
      <c r="E111" s="436"/>
      <c r="F111" s="442"/>
      <c r="G111" s="83"/>
    </row>
    <row r="112" spans="1:7" ht="39.75" customHeight="1" x14ac:dyDescent="0.4">
      <c r="A112" s="372" t="s">
        <v>390</v>
      </c>
      <c r="B112" s="372"/>
      <c r="C112" s="372"/>
      <c r="D112" s="372"/>
      <c r="E112" s="372"/>
      <c r="F112" s="372"/>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6"/>
      <c r="B120" s="436"/>
      <c r="C120" s="436"/>
      <c r="D120" s="436"/>
      <c r="E120" s="436"/>
      <c r="F120" s="436"/>
      <c r="G120" s="83"/>
    </row>
    <row r="121" spans="1:7" ht="22.5" x14ac:dyDescent="0.4">
      <c r="A121" s="372" t="s">
        <v>310</v>
      </c>
      <c r="B121" s="372"/>
      <c r="C121" s="372"/>
      <c r="D121" s="372"/>
      <c r="E121" s="372"/>
      <c r="F121" s="372"/>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7"/>
      <c r="B132" s="437"/>
      <c r="C132" s="437"/>
      <c r="D132" s="437"/>
      <c r="E132" s="437"/>
      <c r="F132" s="437"/>
      <c r="G132" s="83"/>
    </row>
    <row r="133" spans="1:16384" ht="22.5" customHeight="1" x14ac:dyDescent="0.4">
      <c r="A133" s="374" t="s">
        <v>424</v>
      </c>
      <c r="B133" s="374"/>
      <c r="C133" s="374"/>
      <c r="D133" s="374"/>
      <c r="E133" s="374"/>
      <c r="F133" s="374"/>
      <c r="G133" s="83"/>
    </row>
    <row r="134" spans="1:16384" ht="22.5" customHeight="1" x14ac:dyDescent="0.4">
      <c r="A134" s="375"/>
      <c r="B134" s="375"/>
      <c r="C134" s="375"/>
      <c r="D134" s="375"/>
      <c r="E134" s="375"/>
      <c r="F134" s="375"/>
      <c r="G134" s="83"/>
    </row>
    <row r="135" spans="1:16384" s="216" customFormat="1" ht="22.5" customHeight="1" x14ac:dyDescent="0.25">
      <c r="A135" s="358" t="s">
        <v>28</v>
      </c>
      <c r="B135" s="359" t="s">
        <v>29</v>
      </c>
      <c r="C135" s="359"/>
      <c r="D135" s="359" t="s">
        <v>42</v>
      </c>
      <c r="E135" s="360" t="s">
        <v>266</v>
      </c>
      <c r="F135" s="360" t="s">
        <v>301</v>
      </c>
    </row>
    <row r="136" spans="1:16384" s="216" customFormat="1" ht="22.5" customHeight="1" x14ac:dyDescent="0.25">
      <c r="A136" s="358"/>
      <c r="B136" s="283" t="s">
        <v>32</v>
      </c>
      <c r="C136" s="283" t="s">
        <v>31</v>
      </c>
      <c r="D136" s="359"/>
      <c r="E136" s="360"/>
      <c r="F136" s="360"/>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6" t="s">
        <v>461</v>
      </c>
      <c r="B139" s="376"/>
      <c r="C139" s="376"/>
      <c r="D139" s="376"/>
      <c r="E139" s="376"/>
      <c r="F139" s="376"/>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7" t="s">
        <v>349</v>
      </c>
      <c r="B147" s="407"/>
      <c r="C147" s="407"/>
      <c r="D147" s="407"/>
      <c r="E147" s="407"/>
      <c r="F147" s="407"/>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8"/>
      <c r="B165" s="436"/>
      <c r="C165" s="436"/>
      <c r="D165" s="436"/>
      <c r="E165" s="436"/>
      <c r="F165" s="436"/>
      <c r="G165" s="83"/>
    </row>
    <row r="166" spans="1:7" ht="32.25" customHeight="1" x14ac:dyDescent="0.4">
      <c r="A166" s="376" t="s">
        <v>462</v>
      </c>
      <c r="B166" s="376"/>
      <c r="C166" s="376"/>
      <c r="D166" s="376"/>
      <c r="E166" s="376"/>
      <c r="F166" s="376"/>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9"/>
      <c r="B176" s="440"/>
      <c r="C176" s="440"/>
      <c r="D176" s="440"/>
      <c r="E176" s="440"/>
      <c r="F176" s="440"/>
      <c r="G176" s="83"/>
    </row>
    <row r="177" spans="1:7" ht="32.25" customHeight="1" x14ac:dyDescent="0.4">
      <c r="A177" s="376" t="s">
        <v>310</v>
      </c>
      <c r="B177" s="376"/>
      <c r="C177" s="376"/>
      <c r="D177" s="376"/>
      <c r="E177" s="376"/>
      <c r="F177" s="376"/>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08"/>
      <c r="C186" s="409"/>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1"/>
      <c r="B188" s="441"/>
      <c r="C188" s="441"/>
      <c r="D188" s="441"/>
      <c r="E188" s="441"/>
      <c r="F188" s="441"/>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8" t="s">
        <v>28</v>
      </c>
      <c r="B191" s="359" t="s">
        <v>29</v>
      </c>
      <c r="C191" s="359"/>
      <c r="D191" s="359" t="s">
        <v>42</v>
      </c>
      <c r="E191" s="360" t="s">
        <v>266</v>
      </c>
      <c r="F191" s="360" t="s">
        <v>301</v>
      </c>
      <c r="G191" s="83"/>
    </row>
    <row r="192" spans="1:7" ht="21" x14ac:dyDescent="0.4">
      <c r="A192" s="358"/>
      <c r="B192" s="283" t="s">
        <v>32</v>
      </c>
      <c r="C192" s="283" t="s">
        <v>31</v>
      </c>
      <c r="D192" s="359"/>
      <c r="E192" s="360"/>
      <c r="F192" s="360"/>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5" t="s">
        <v>34</v>
      </c>
      <c r="B203" s="366"/>
      <c r="C203" s="367"/>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7"/>
      <c r="B205" s="387"/>
      <c r="C205" s="387"/>
      <c r="D205" s="387"/>
      <c r="E205" s="387"/>
      <c r="F205" s="387"/>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5" t="s">
        <v>34</v>
      </c>
      <c r="B227" s="366"/>
      <c r="C227" s="367"/>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7"/>
      <c r="B229" s="387"/>
      <c r="C229" s="387"/>
      <c r="D229" s="387"/>
      <c r="E229" s="387"/>
      <c r="F229" s="387"/>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8" t="s">
        <v>310</v>
      </c>
      <c r="B236" s="369"/>
      <c r="C236" s="369"/>
      <c r="D236" s="370"/>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5" t="s">
        <v>34</v>
      </c>
      <c r="B245" s="366"/>
      <c r="C245" s="367"/>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7"/>
      <c r="B250" s="387"/>
      <c r="C250" s="387"/>
      <c r="D250" s="387"/>
      <c r="E250" s="387"/>
      <c r="F250" s="387"/>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8" t="s">
        <v>28</v>
      </c>
      <c r="B253" s="359" t="s">
        <v>29</v>
      </c>
      <c r="C253" s="359"/>
      <c r="D253" s="359" t="s">
        <v>42</v>
      </c>
      <c r="E253" s="360" t="s">
        <v>266</v>
      </c>
      <c r="F253" s="360" t="s">
        <v>301</v>
      </c>
      <c r="G253" s="83"/>
    </row>
    <row r="254" spans="1:7" ht="21" x14ac:dyDescent="0.4">
      <c r="A254" s="358"/>
      <c r="B254" s="283" t="s">
        <v>32</v>
      </c>
      <c r="C254" s="283" t="s">
        <v>31</v>
      </c>
      <c r="D254" s="359"/>
      <c r="E254" s="360"/>
      <c r="F254" s="360"/>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5" t="s">
        <v>34</v>
      </c>
      <c r="B265" s="366"/>
      <c r="C265" s="367"/>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2"/>
      <c r="B290" s="412"/>
      <c r="C290" s="412"/>
      <c r="D290" s="412"/>
      <c r="E290" s="412"/>
      <c r="F290" s="412"/>
      <c r="G290" s="83"/>
    </row>
    <row r="291" spans="1:7" ht="31.5" customHeight="1" x14ac:dyDescent="0.4">
      <c r="A291" s="371" t="s">
        <v>310</v>
      </c>
      <c r="B291" s="371"/>
      <c r="C291" s="371"/>
      <c r="D291" s="371"/>
      <c r="E291" s="371"/>
      <c r="F291" s="371"/>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8" t="s">
        <v>28</v>
      </c>
      <c r="B308" s="359" t="s">
        <v>29</v>
      </c>
      <c r="C308" s="359"/>
      <c r="D308" s="359" t="s">
        <v>42</v>
      </c>
      <c r="E308" s="360" t="s">
        <v>266</v>
      </c>
      <c r="F308" s="360" t="s">
        <v>301</v>
      </c>
      <c r="G308" s="83"/>
    </row>
    <row r="309" spans="1:7" ht="21" x14ac:dyDescent="0.4">
      <c r="A309" s="358"/>
      <c r="B309" s="283" t="s">
        <v>32</v>
      </c>
      <c r="C309" s="283" t="s">
        <v>31</v>
      </c>
      <c r="D309" s="359"/>
      <c r="E309" s="360"/>
      <c r="F309" s="360"/>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9"/>
      <c r="B357" s="389"/>
      <c r="C357" s="389"/>
      <c r="D357" s="389"/>
      <c r="E357" s="389"/>
      <c r="F357" s="389"/>
      <c r="G357" s="389"/>
    </row>
    <row r="358" spans="1:7" ht="32.25" customHeight="1" x14ac:dyDescent="0.4">
      <c r="A358" s="357" t="s">
        <v>310</v>
      </c>
      <c r="B358" s="357"/>
      <c r="C358" s="357"/>
      <c r="D358" s="357"/>
      <c r="E358" s="357"/>
      <c r="F358" s="35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8" t="s">
        <v>28</v>
      </c>
      <c r="B375" s="359" t="s">
        <v>29</v>
      </c>
      <c r="C375" s="359"/>
      <c r="D375" s="359" t="s">
        <v>42</v>
      </c>
      <c r="E375" s="360" t="s">
        <v>266</v>
      </c>
      <c r="F375" s="360" t="s">
        <v>301</v>
      </c>
      <c r="G375" s="83"/>
    </row>
    <row r="376" spans="1:7" ht="21" x14ac:dyDescent="0.4">
      <c r="A376" s="358"/>
      <c r="B376" s="283" t="s">
        <v>32</v>
      </c>
      <c r="C376" s="283" t="s">
        <v>31</v>
      </c>
      <c r="D376" s="359"/>
      <c r="E376" s="360"/>
      <c r="F376" s="360"/>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4"/>
      <c r="B415" s="385"/>
      <c r="C415" s="385"/>
      <c r="D415" s="385"/>
      <c r="E415" s="385"/>
      <c r="F415" s="385"/>
      <c r="G415" s="385"/>
    </row>
    <row r="416" spans="1:7" ht="24.75" x14ac:dyDescent="0.4">
      <c r="A416" s="353" t="s">
        <v>319</v>
      </c>
      <c r="B416" s="353"/>
      <c r="C416" s="353"/>
      <c r="D416" s="353"/>
      <c r="E416" s="353"/>
      <c r="F416" s="353"/>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8" t="s">
        <v>28</v>
      </c>
      <c r="B433" s="359" t="s">
        <v>29</v>
      </c>
      <c r="C433" s="359"/>
      <c r="D433" s="359" t="s">
        <v>42</v>
      </c>
      <c r="E433" s="360" t="s">
        <v>266</v>
      </c>
      <c r="F433" s="360" t="s">
        <v>301</v>
      </c>
      <c r="G433" s="83"/>
    </row>
    <row r="434" spans="1:7" ht="21" x14ac:dyDescent="0.4">
      <c r="A434" s="358"/>
      <c r="B434" s="283" t="s">
        <v>32</v>
      </c>
      <c r="C434" s="283" t="s">
        <v>31</v>
      </c>
      <c r="D434" s="359"/>
      <c r="E434" s="360"/>
      <c r="F434" s="360"/>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3" t="s">
        <v>310</v>
      </c>
      <c r="B464" s="353"/>
      <c r="C464" s="353"/>
      <c r="D464" s="353"/>
      <c r="E464" s="353"/>
      <c r="F464" s="353"/>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3" t="s">
        <v>425</v>
      </c>
      <c r="B478" s="363"/>
      <c r="C478" s="363"/>
      <c r="D478" s="363"/>
      <c r="E478" s="363"/>
      <c r="F478" s="363"/>
      <c r="G478" s="83"/>
    </row>
    <row r="479" spans="1:7" ht="21" customHeight="1" x14ac:dyDescent="0.4">
      <c r="A479" s="162">
        <f>B11</f>
        <v>0</v>
      </c>
      <c r="F479" s="2"/>
      <c r="G479" s="83"/>
    </row>
    <row r="480" spans="1:7" ht="21" x14ac:dyDescent="0.4">
      <c r="A480" s="354" t="s">
        <v>28</v>
      </c>
      <c r="B480" s="355" t="s">
        <v>29</v>
      </c>
      <c r="C480" s="355"/>
      <c r="D480" s="355" t="s">
        <v>42</v>
      </c>
      <c r="E480" s="356" t="s">
        <v>266</v>
      </c>
      <c r="F480" s="356" t="s">
        <v>301</v>
      </c>
      <c r="G480" s="83"/>
    </row>
    <row r="481" spans="1:7" ht="21" x14ac:dyDescent="0.4">
      <c r="A481" s="354"/>
      <c r="B481" s="291" t="s">
        <v>32</v>
      </c>
      <c r="C481" s="291" t="s">
        <v>31</v>
      </c>
      <c r="D481" s="355"/>
      <c r="E481" s="356"/>
      <c r="F481" s="356"/>
      <c r="G481" s="83"/>
    </row>
    <row r="482" spans="1:7" ht="22.5" x14ac:dyDescent="0.4">
      <c r="A482" s="239"/>
      <c r="B482" s="240"/>
      <c r="C482" s="240"/>
      <c r="D482" s="240"/>
      <c r="E482" s="236"/>
      <c r="F482" s="236"/>
      <c r="G482" s="83"/>
    </row>
    <row r="483" spans="1:7" ht="24.75" x14ac:dyDescent="0.4">
      <c r="A483" s="398" t="s">
        <v>52</v>
      </c>
      <c r="B483" s="398"/>
      <c r="C483" s="398"/>
      <c r="D483" s="398"/>
      <c r="E483" s="398"/>
      <c r="F483" s="398"/>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9" t="s">
        <v>463</v>
      </c>
      <c r="B491" s="420"/>
      <c r="C491" s="420"/>
      <c r="D491" s="420"/>
      <c r="E491" s="420"/>
      <c r="F491" s="42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1" t="s">
        <v>23</v>
      </c>
      <c r="B505" s="392"/>
      <c r="C505" s="392"/>
      <c r="D505" s="392"/>
      <c r="E505" s="392"/>
      <c r="F505" s="39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6"/>
      <c r="B517" s="386"/>
      <c r="C517" s="386"/>
      <c r="D517" s="386"/>
      <c r="E517" s="386"/>
      <c r="F517" s="386"/>
      <c r="G517" s="386"/>
    </row>
    <row r="518" spans="1:7" ht="26.25" customHeight="1" x14ac:dyDescent="0.5">
      <c r="A518" s="244" t="s">
        <v>310</v>
      </c>
      <c r="B518" s="390"/>
      <c r="C518" s="390"/>
      <c r="D518" s="390"/>
      <c r="E518" s="390"/>
      <c r="F518" s="390"/>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4" t="s">
        <v>97</v>
      </c>
      <c r="B530" s="364"/>
      <c r="C530" s="364"/>
      <c r="D530" s="364"/>
      <c r="E530" s="364"/>
      <c r="F530" s="364"/>
      <c r="G530" s="83"/>
    </row>
    <row r="531" spans="1:7" ht="22.5" customHeight="1" x14ac:dyDescent="0.4">
      <c r="A531" s="162">
        <f>B11</f>
        <v>0</v>
      </c>
      <c r="B531" s="83"/>
      <c r="C531" s="83"/>
      <c r="D531" s="95"/>
      <c r="E531" s="95"/>
      <c r="F531" s="95"/>
      <c r="G531" s="83"/>
    </row>
    <row r="532" spans="1:7" ht="21" x14ac:dyDescent="0.4">
      <c r="A532" s="394" t="s">
        <v>28</v>
      </c>
      <c r="B532" s="396" t="s">
        <v>29</v>
      </c>
      <c r="C532" s="397"/>
      <c r="D532" s="359" t="s">
        <v>42</v>
      </c>
      <c r="E532" s="360" t="s">
        <v>266</v>
      </c>
      <c r="F532" s="360" t="s">
        <v>301</v>
      </c>
      <c r="G532" s="83"/>
    </row>
    <row r="533" spans="1:7" ht="21" x14ac:dyDescent="0.4">
      <c r="A533" s="395"/>
      <c r="B533" s="292" t="s">
        <v>32</v>
      </c>
      <c r="C533" s="293" t="s">
        <v>31</v>
      </c>
      <c r="D533" s="359"/>
      <c r="E533" s="360"/>
      <c r="F533" s="360"/>
      <c r="G533" s="83"/>
    </row>
    <row r="534" spans="1:7" ht="22.5" x14ac:dyDescent="0.4">
      <c r="A534" s="242"/>
      <c r="B534" s="243"/>
      <c r="C534" s="243"/>
      <c r="D534" s="240"/>
      <c r="E534" s="236"/>
      <c r="F534" s="236"/>
      <c r="G534" s="83"/>
    </row>
    <row r="535" spans="1:7" ht="24.75" x14ac:dyDescent="0.4">
      <c r="A535" s="245" t="s">
        <v>17</v>
      </c>
      <c r="B535" s="210"/>
      <c r="C535" s="361"/>
      <c r="D535" s="361"/>
      <c r="E535" s="361"/>
      <c r="F535" s="362"/>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5" t="s">
        <v>34</v>
      </c>
      <c r="B542" s="366"/>
      <c r="C542" s="367"/>
      <c r="D542" s="294">
        <f>SUM(B536:C541)</f>
        <v>0</v>
      </c>
      <c r="E542" s="172"/>
      <c r="F542" s="172"/>
      <c r="G542" s="83"/>
    </row>
    <row r="543" spans="1:7" ht="21" customHeight="1" x14ac:dyDescent="0.4">
      <c r="A543" s="365" t="s">
        <v>33</v>
      </c>
      <c r="B543" s="366"/>
      <c r="C543" s="367"/>
      <c r="D543" s="295" t="e">
        <f>D542/(COUNT(B536:C541)*2)</f>
        <v>#DIV/0!</v>
      </c>
      <c r="E543" s="172"/>
      <c r="F543" s="172"/>
      <c r="G543" s="83"/>
    </row>
    <row r="544" spans="1:7" ht="21" x14ac:dyDescent="0.4">
      <c r="A544" s="387"/>
      <c r="B544" s="387"/>
      <c r="C544" s="387"/>
      <c r="D544" s="387"/>
      <c r="E544" s="387"/>
      <c r="F544" s="387"/>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8"/>
      <c r="B556" s="389"/>
      <c r="C556" s="389"/>
      <c r="D556" s="389"/>
      <c r="E556" s="389"/>
      <c r="F556" s="389"/>
      <c r="G556" s="389"/>
    </row>
    <row r="557" spans="1:7" ht="35.25" customHeight="1" x14ac:dyDescent="0.4">
      <c r="A557" s="246" t="s">
        <v>310</v>
      </c>
      <c r="B557" s="222"/>
      <c r="C557" s="424"/>
      <c r="D557" s="424"/>
      <c r="E557" s="424"/>
      <c r="F557" s="425"/>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10" t="s">
        <v>34</v>
      </c>
      <c r="B566" s="410"/>
      <c r="C566" s="411"/>
      <c r="D566" s="296">
        <f>SUM(B558:C565,B546:C555)</f>
        <v>0</v>
      </c>
      <c r="E566" s="79"/>
      <c r="F566" s="83"/>
      <c r="G566" s="83"/>
    </row>
    <row r="567" spans="1:7" ht="21" x14ac:dyDescent="0.4">
      <c r="A567" s="410" t="s">
        <v>33</v>
      </c>
      <c r="B567" s="410"/>
      <c r="C567" s="410"/>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7"/>
      <c r="B572" s="387"/>
      <c r="C572" s="387"/>
      <c r="D572" s="387"/>
      <c r="E572" s="387"/>
      <c r="F572" s="387"/>
      <c r="G572" s="83"/>
    </row>
    <row r="573" spans="1:7" ht="22.5" x14ac:dyDescent="0.45">
      <c r="A573" s="350" t="s">
        <v>19</v>
      </c>
      <c r="B573" s="350"/>
      <c r="C573" s="350"/>
      <c r="D573" s="350"/>
      <c r="E573" s="350"/>
      <c r="F573" s="350"/>
      <c r="G573" s="83"/>
    </row>
    <row r="574" spans="1:7" ht="22.5" x14ac:dyDescent="0.4">
      <c r="A574" s="169">
        <f>B11</f>
        <v>0</v>
      </c>
      <c r="B574" s="83"/>
      <c r="C574" s="83"/>
      <c r="D574" s="238"/>
      <c r="E574" s="238"/>
      <c r="F574" s="238"/>
      <c r="G574" s="83"/>
    </row>
    <row r="575" spans="1:7" ht="21" x14ac:dyDescent="0.4">
      <c r="A575" s="354" t="s">
        <v>28</v>
      </c>
      <c r="B575" s="355" t="s">
        <v>29</v>
      </c>
      <c r="C575" s="355"/>
      <c r="D575" s="355" t="s">
        <v>42</v>
      </c>
      <c r="E575" s="356" t="s">
        <v>266</v>
      </c>
      <c r="F575" s="356" t="s">
        <v>301</v>
      </c>
      <c r="G575" s="83"/>
    </row>
    <row r="576" spans="1:7" ht="21" x14ac:dyDescent="0.4">
      <c r="A576" s="354"/>
      <c r="B576" s="291" t="s">
        <v>32</v>
      </c>
      <c r="C576" s="291" t="s">
        <v>31</v>
      </c>
      <c r="D576" s="355"/>
      <c r="E576" s="356"/>
      <c r="F576" s="356"/>
      <c r="G576" s="83"/>
    </row>
    <row r="577" spans="1:7" ht="22.5" x14ac:dyDescent="0.4">
      <c r="A577" s="247"/>
      <c r="B577" s="248"/>
      <c r="C577" s="248"/>
      <c r="D577" s="248"/>
      <c r="E577" s="225"/>
      <c r="F577" s="249"/>
      <c r="G577" s="83"/>
    </row>
    <row r="578" spans="1:7" ht="24.75" x14ac:dyDescent="0.4">
      <c r="A578" s="413" t="s">
        <v>10</v>
      </c>
      <c r="B578" s="414"/>
      <c r="C578" s="414"/>
      <c r="D578" s="414"/>
      <c r="E578" s="414"/>
      <c r="F578" s="415"/>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0" t="s">
        <v>34</v>
      </c>
      <c r="B588" s="410"/>
      <c r="C588" s="411"/>
      <c r="D588" s="296">
        <f>SUM(B579:C587)</f>
        <v>0</v>
      </c>
      <c r="E588" s="79"/>
      <c r="F588" s="83"/>
      <c r="G588" s="83"/>
    </row>
    <row r="589" spans="1:7" ht="21" x14ac:dyDescent="0.4">
      <c r="A589" s="410" t="s">
        <v>33</v>
      </c>
      <c r="B589" s="410"/>
      <c r="C589" s="410"/>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6" t="s">
        <v>23</v>
      </c>
      <c r="B591" s="417"/>
      <c r="C591" s="417"/>
      <c r="D591" s="417"/>
      <c r="E591" s="417"/>
      <c r="F591" s="418"/>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1" t="s">
        <v>383</v>
      </c>
      <c r="B598" s="352"/>
      <c r="C598" s="352"/>
      <c r="D598" s="352"/>
      <c r="E598" s="352"/>
      <c r="F598" s="352"/>
      <c r="G598" s="352"/>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10" t="s">
        <v>34</v>
      </c>
      <c r="B606" s="410"/>
      <c r="C606" s="411"/>
      <c r="D606" s="296">
        <f>SUM(B592:C605)</f>
        <v>0</v>
      </c>
      <c r="E606" s="79"/>
      <c r="F606" s="83"/>
      <c r="G606" s="83"/>
    </row>
    <row r="607" spans="1:7" ht="21" x14ac:dyDescent="0.4">
      <c r="A607" s="410" t="s">
        <v>33</v>
      </c>
      <c r="B607" s="410"/>
      <c r="C607" s="410"/>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1" t="s">
        <v>170</v>
      </c>
      <c r="B610" s="422"/>
      <c r="C610" s="423"/>
      <c r="D610" s="305" t="e">
        <f>D609/(COUNT(B579:C587,B592:C605)*2)</f>
        <v>#DIV/0!</v>
      </c>
      <c r="E610" s="79"/>
      <c r="F610" s="83"/>
      <c r="G610" s="83"/>
    </row>
    <row r="611" spans="1:7" ht="21" x14ac:dyDescent="0.4">
      <c r="A611" s="104"/>
      <c r="B611" s="83"/>
      <c r="C611" s="83"/>
      <c r="G611" s="83"/>
    </row>
    <row r="612" spans="1:7" ht="19.5" customHeight="1" x14ac:dyDescent="0.45">
      <c r="A612" s="350" t="s">
        <v>8</v>
      </c>
      <c r="B612" s="350"/>
      <c r="C612" s="350"/>
      <c r="D612" s="350"/>
      <c r="E612" s="350"/>
      <c r="F612" s="350"/>
      <c r="G612" s="83"/>
    </row>
    <row r="613" spans="1:7" ht="22.5" x14ac:dyDescent="0.4">
      <c r="A613" s="105">
        <f>B11</f>
        <v>0</v>
      </c>
      <c r="B613" s="83"/>
      <c r="C613" s="83"/>
      <c r="D613" s="95"/>
      <c r="E613" s="95"/>
      <c r="F613" s="95"/>
      <c r="G613" s="83"/>
    </row>
    <row r="614" spans="1:7" ht="21" x14ac:dyDescent="0.4">
      <c r="A614" s="358" t="s">
        <v>28</v>
      </c>
      <c r="B614" s="359" t="s">
        <v>29</v>
      </c>
      <c r="C614" s="359"/>
      <c r="D614" s="359" t="s">
        <v>42</v>
      </c>
      <c r="E614" s="360" t="s">
        <v>266</v>
      </c>
      <c r="F614" s="360" t="s">
        <v>301</v>
      </c>
      <c r="G614" s="83"/>
    </row>
    <row r="615" spans="1:7" ht="18.75" customHeight="1" x14ac:dyDescent="0.4">
      <c r="A615" s="358"/>
      <c r="B615" s="283" t="s">
        <v>32</v>
      </c>
      <c r="C615" s="283" t="s">
        <v>31</v>
      </c>
      <c r="D615" s="359"/>
      <c r="E615" s="360"/>
      <c r="F615" s="360"/>
      <c r="G615" s="83"/>
    </row>
    <row r="616" spans="1:7" ht="18.75" customHeight="1" x14ac:dyDescent="0.4">
      <c r="A616" s="239"/>
      <c r="B616" s="240"/>
      <c r="C616" s="240"/>
      <c r="D616" s="240"/>
      <c r="E616" s="236"/>
      <c r="F616" s="236"/>
      <c r="G616" s="83"/>
    </row>
    <row r="617" spans="1:7" ht="24.75" x14ac:dyDescent="0.4">
      <c r="A617" s="241" t="s">
        <v>90</v>
      </c>
      <c r="B617" s="95"/>
      <c r="C617" s="405"/>
      <c r="D617" s="405"/>
      <c r="E617" s="405"/>
      <c r="F617" s="406"/>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0" t="s">
        <v>34</v>
      </c>
      <c r="B627" s="410"/>
      <c r="C627" s="410"/>
      <c r="D627" s="296">
        <f>SUM(B618:C626)</f>
        <v>0</v>
      </c>
      <c r="E627" s="431"/>
      <c r="F627" s="412"/>
      <c r="G627" s="83"/>
    </row>
    <row r="628" spans="1:7" ht="21" x14ac:dyDescent="0.4">
      <c r="A628" s="410" t="s">
        <v>33</v>
      </c>
      <c r="B628" s="410"/>
      <c r="C628" s="410"/>
      <c r="D628" s="295" t="e">
        <f>D627/(COUNT(B618:C626)*2)</f>
        <v>#DIV/0!</v>
      </c>
      <c r="E628" s="432"/>
      <c r="F628" s="386"/>
      <c r="G628" s="83"/>
    </row>
    <row r="629" spans="1:7" ht="21" x14ac:dyDescent="0.4">
      <c r="A629" s="104"/>
      <c r="B629" s="83"/>
      <c r="C629" s="430"/>
      <c r="D629" s="430"/>
      <c r="E629" s="430"/>
      <c r="F629" s="430"/>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5" t="s">
        <v>34</v>
      </c>
      <c r="B639" s="366"/>
      <c r="C639" s="367"/>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5"/>
      <c r="D642" s="405"/>
      <c r="E642" s="405"/>
      <c r="F642" s="406"/>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5" t="s">
        <v>34</v>
      </c>
      <c r="B650" s="366"/>
      <c r="C650" s="367"/>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7"/>
      <c r="B652" s="427"/>
      <c r="C652" s="427"/>
      <c r="D652" s="427"/>
      <c r="E652" s="427"/>
      <c r="F652" s="427"/>
      <c r="G652" s="427"/>
    </row>
    <row r="653" spans="1:16382" ht="24.75" x14ac:dyDescent="0.4">
      <c r="A653" s="241" t="s">
        <v>26</v>
      </c>
      <c r="B653" s="405"/>
      <c r="C653" s="405"/>
      <c r="D653" s="405"/>
      <c r="E653" s="405"/>
      <c r="F653" s="406"/>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2" t="s">
        <v>310</v>
      </c>
      <c r="B661" s="403"/>
      <c r="C661" s="403"/>
      <c r="D661" s="403"/>
      <c r="E661" s="403"/>
      <c r="F661" s="404"/>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0" t="s">
        <v>355</v>
      </c>
      <c r="B676" s="350"/>
      <c r="C676" s="350"/>
      <c r="D676" s="350"/>
      <c r="E676" s="350"/>
      <c r="F676" s="350"/>
      <c r="G676" s="83"/>
    </row>
    <row r="677" spans="1:7" ht="21" x14ac:dyDescent="0.4">
      <c r="A677" s="169">
        <f>B11</f>
        <v>0</v>
      </c>
      <c r="B677" s="83"/>
      <c r="C677" s="83"/>
      <c r="D677" s="83"/>
      <c r="E677" s="79"/>
      <c r="F677" s="83"/>
      <c r="G677" s="83"/>
    </row>
    <row r="678" spans="1:7" ht="21.75" customHeight="1" x14ac:dyDescent="0.4">
      <c r="A678" s="358" t="s">
        <v>28</v>
      </c>
      <c r="B678" s="359" t="s">
        <v>29</v>
      </c>
      <c r="C678" s="359"/>
      <c r="D678" s="359" t="s">
        <v>42</v>
      </c>
      <c r="E678" s="360" t="s">
        <v>266</v>
      </c>
      <c r="F678" s="360" t="s">
        <v>301</v>
      </c>
      <c r="G678" s="83"/>
    </row>
    <row r="679" spans="1:7" ht="21" x14ac:dyDescent="0.4">
      <c r="A679" s="358"/>
      <c r="B679" s="283" t="s">
        <v>32</v>
      </c>
      <c r="C679" s="283" t="s">
        <v>31</v>
      </c>
      <c r="D679" s="359"/>
      <c r="E679" s="360"/>
      <c r="F679" s="360"/>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6" t="s">
        <v>459</v>
      </c>
      <c r="B704" s="426"/>
      <c r="C704" s="426"/>
      <c r="D704" s="426"/>
      <c r="E704" s="426"/>
      <c r="F704" s="426"/>
      <c r="G704" s="184"/>
    </row>
    <row r="705" spans="1:7" ht="21" customHeight="1" x14ac:dyDescent="0.4">
      <c r="A705" s="169">
        <f>B11</f>
        <v>0</v>
      </c>
      <c r="B705" s="83"/>
      <c r="C705" s="83"/>
      <c r="D705" s="183"/>
      <c r="E705" s="183"/>
      <c r="F705" s="183"/>
      <c r="G705" s="184"/>
    </row>
    <row r="706" spans="1:7" ht="21" x14ac:dyDescent="0.4">
      <c r="A706" s="433" t="s">
        <v>28</v>
      </c>
      <c r="B706" s="396" t="s">
        <v>29</v>
      </c>
      <c r="C706" s="396"/>
      <c r="D706" s="359" t="s">
        <v>42</v>
      </c>
      <c r="E706" s="360" t="s">
        <v>266</v>
      </c>
      <c r="F706" s="360" t="s">
        <v>301</v>
      </c>
      <c r="G706" s="184"/>
    </row>
    <row r="707" spans="1:7" ht="21" x14ac:dyDescent="0.4">
      <c r="A707" s="358"/>
      <c r="B707" s="283" t="s">
        <v>32</v>
      </c>
      <c r="C707" s="283" t="s">
        <v>31</v>
      </c>
      <c r="D707" s="359"/>
      <c r="E707" s="360"/>
      <c r="F707" s="360"/>
      <c r="G707" s="184"/>
    </row>
    <row r="708" spans="1:7" ht="22.5" x14ac:dyDescent="0.4">
      <c r="A708" s="239"/>
      <c r="B708" s="240"/>
      <c r="C708" s="240"/>
      <c r="D708" s="240"/>
      <c r="E708" s="236"/>
      <c r="F708" s="236"/>
      <c r="G708" s="83"/>
    </row>
    <row r="709" spans="1:7" ht="24.75" x14ac:dyDescent="0.4">
      <c r="A709" s="399" t="s">
        <v>305</v>
      </c>
      <c r="B709" s="400"/>
      <c r="C709" s="400"/>
      <c r="D709" s="400"/>
      <c r="E709" s="400"/>
      <c r="F709" s="401"/>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8"/>
      <c r="C715" s="429"/>
      <c r="D715" s="289">
        <f>SUM(B710:C714)</f>
        <v>0</v>
      </c>
      <c r="E715" s="79"/>
      <c r="F715" s="83"/>
      <c r="G715" s="83"/>
    </row>
    <row r="716" spans="1:7" ht="21" x14ac:dyDescent="0.4">
      <c r="A716" s="284" t="s">
        <v>33</v>
      </c>
      <c r="B716" s="428"/>
      <c r="C716" s="429"/>
      <c r="D716" s="298" t="e">
        <f>D715/(COUNT(B710:C714)*2)</f>
        <v>#DIV/0!</v>
      </c>
      <c r="E716" s="79"/>
      <c r="F716" s="83"/>
      <c r="G716" s="83"/>
    </row>
    <row r="717" spans="1:7" ht="21" x14ac:dyDescent="0.4">
      <c r="A717" s="125"/>
      <c r="B717" s="250"/>
      <c r="C717" s="250"/>
      <c r="D717" s="173"/>
      <c r="E717" s="260"/>
      <c r="F717" s="261"/>
      <c r="G717" s="83"/>
    </row>
    <row r="718" spans="1:7" ht="24.75" x14ac:dyDescent="0.4">
      <c r="A718" s="399" t="s">
        <v>306</v>
      </c>
      <c r="B718" s="400"/>
      <c r="C718" s="400"/>
      <c r="D718" s="400"/>
      <c r="E718" s="400"/>
      <c r="F718" s="401"/>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4"/>
      <c r="E1" s="444"/>
      <c r="F1" s="444"/>
      <c r="G1" s="444"/>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5" t="s">
        <v>46</v>
      </c>
      <c r="B6" s="445"/>
      <c r="C6" s="445"/>
      <c r="D6" s="445"/>
      <c r="E6" s="445"/>
      <c r="F6" s="445"/>
      <c r="G6" s="66"/>
    </row>
    <row r="7" spans="1:7" s="2" customFormat="1" ht="21.75" customHeight="1" x14ac:dyDescent="0.45">
      <c r="A7" s="446" t="str">
        <f>'Page de garde'!D18</f>
        <v>Hammam Lif</v>
      </c>
      <c r="B7" s="446"/>
      <c r="C7" s="446"/>
      <c r="D7" s="446"/>
      <c r="E7" s="446"/>
      <c r="F7" s="446"/>
      <c r="G7" s="66"/>
    </row>
    <row r="8" spans="1:7" s="2" customFormat="1" ht="24" x14ac:dyDescent="0.45">
      <c r="A8" s="329" t="s">
        <v>39</v>
      </c>
      <c r="B8" s="447" t="str">
        <f>'A1 Exploitation'!B9:F9</f>
        <v>M Dhia Mechlaoui</v>
      </c>
      <c r="C8" s="447"/>
      <c r="D8" s="447"/>
      <c r="E8" s="447"/>
      <c r="F8" s="447"/>
      <c r="G8" s="66"/>
    </row>
    <row r="9" spans="1:7" s="2" customFormat="1" ht="24" x14ac:dyDescent="0.45">
      <c r="A9" s="330" t="s">
        <v>41</v>
      </c>
      <c r="B9" s="448" t="str">
        <f>'A1 Exploitation'!B10:F10</f>
        <v>Le directeur magasin (M Mohamed Najd Khiari)</v>
      </c>
      <c r="C9" s="448"/>
      <c r="D9" s="448"/>
      <c r="E9" s="448"/>
      <c r="F9" s="448"/>
      <c r="G9" s="66"/>
    </row>
    <row r="10" spans="1:7" s="2" customFormat="1" ht="24" x14ac:dyDescent="0.45">
      <c r="A10" s="329" t="s">
        <v>40</v>
      </c>
      <c r="B10" s="443">
        <f>'A1 Exploitation'!B11:F11</f>
        <v>43595</v>
      </c>
      <c r="C10" s="443"/>
      <c r="D10" s="443"/>
      <c r="E10" s="443"/>
      <c r="F10" s="443"/>
      <c r="G10" s="66"/>
    </row>
    <row r="11" spans="1:7" s="2" customFormat="1" ht="24" x14ac:dyDescent="0.45">
      <c r="A11" s="329" t="s">
        <v>250</v>
      </c>
      <c r="B11" s="449" t="e">
        <f>D199</f>
        <v>#DIV/0!</v>
      </c>
      <c r="C11" s="449"/>
      <c r="D11" s="449"/>
      <c r="E11" s="449"/>
      <c r="F11" s="449"/>
      <c r="G11" s="66"/>
    </row>
    <row r="12" spans="1:7" s="2" customFormat="1" ht="22.5" x14ac:dyDescent="0.45">
      <c r="A12" s="1"/>
      <c r="D12" s="378"/>
      <c r="E12" s="378"/>
      <c r="F12" s="378"/>
      <c r="G12" s="378"/>
    </row>
    <row r="13" spans="1:7" s="2" customFormat="1" ht="11.25" customHeight="1" x14ac:dyDescent="0.3">
      <c r="A13" s="450" t="s">
        <v>28</v>
      </c>
      <c r="B13" s="451" t="s">
        <v>29</v>
      </c>
      <c r="C13" s="451"/>
      <c r="D13" s="451" t="s">
        <v>42</v>
      </c>
      <c r="E13" s="451" t="s">
        <v>160</v>
      </c>
      <c r="F13" s="451" t="s">
        <v>161</v>
      </c>
    </row>
    <row r="14" spans="1:7" s="2" customFormat="1" ht="12.75" customHeight="1" x14ac:dyDescent="0.3">
      <c r="A14" s="450"/>
      <c r="B14" s="336" t="s">
        <v>32</v>
      </c>
      <c r="C14" s="336" t="s">
        <v>31</v>
      </c>
      <c r="D14" s="451"/>
      <c r="E14" s="451"/>
      <c r="F14" s="451"/>
      <c r="G14" s="65"/>
    </row>
    <row r="15" spans="1:7" x14ac:dyDescent="0.3">
      <c r="A15" s="464"/>
      <c r="B15" s="465"/>
      <c r="C15" s="465"/>
      <c r="D15" s="465"/>
      <c r="E15" s="465"/>
      <c r="F15" s="465"/>
    </row>
    <row r="16" spans="1:7" ht="19.5" x14ac:dyDescent="0.4">
      <c r="A16" s="457" t="s">
        <v>0</v>
      </c>
      <c r="B16" s="458"/>
      <c r="C16" s="458"/>
      <c r="D16" s="458"/>
      <c r="E16" s="458"/>
      <c r="F16" s="458"/>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9" t="s">
        <v>34</v>
      </c>
      <c r="B22" s="453"/>
      <c r="C22" s="454"/>
      <c r="D22" s="334">
        <f>SUM(B17:C21)</f>
        <v>0</v>
      </c>
    </row>
    <row r="23" spans="1:7" x14ac:dyDescent="0.3">
      <c r="A23" s="452" t="s">
        <v>251</v>
      </c>
      <c r="B23" s="455"/>
      <c r="C23" s="456"/>
      <c r="D23" s="332" t="e">
        <f>D22/(COUNT(B17:C21)*2)</f>
        <v>#DIV/0!</v>
      </c>
    </row>
    <row r="24" spans="1:7" x14ac:dyDescent="0.3">
      <c r="A24" s="8"/>
      <c r="B24" s="9"/>
      <c r="C24" s="9"/>
      <c r="D24" s="10"/>
    </row>
    <row r="25" spans="1:7" ht="19.5" x14ac:dyDescent="0.4">
      <c r="A25" s="460" t="s">
        <v>4</v>
      </c>
      <c r="B25" s="461"/>
      <c r="C25" s="461"/>
      <c r="D25" s="461"/>
      <c r="E25" s="461"/>
      <c r="F25" s="461"/>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2" t="s">
        <v>34</v>
      </c>
      <c r="B33" s="455"/>
      <c r="C33" s="456"/>
      <c r="D33" s="331">
        <f>SUM(B26:C32)</f>
        <v>0</v>
      </c>
    </row>
    <row r="34" spans="1:6" x14ac:dyDescent="0.3">
      <c r="A34" s="452" t="s">
        <v>251</v>
      </c>
      <c r="B34" s="455"/>
      <c r="C34" s="456"/>
      <c r="D34" s="332" t="e">
        <f>D33/(COUNT(B26:C32)*2)</f>
        <v>#DIV/0!</v>
      </c>
    </row>
    <row r="35" spans="1:6" x14ac:dyDescent="0.3">
      <c r="A35" s="8"/>
      <c r="B35" s="9"/>
      <c r="C35" s="9"/>
      <c r="D35" s="10"/>
    </row>
    <row r="36" spans="1:6" ht="19.5" x14ac:dyDescent="0.4">
      <c r="A36" s="460" t="s">
        <v>180</v>
      </c>
      <c r="B36" s="461"/>
      <c r="C36" s="461"/>
      <c r="D36" s="461"/>
      <c r="E36" s="461"/>
      <c r="F36" s="461"/>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2" t="s">
        <v>34</v>
      </c>
      <c r="B42" s="455"/>
      <c r="C42" s="456"/>
      <c r="D42" s="331">
        <f>SUM(B37:C41)</f>
        <v>0</v>
      </c>
    </row>
    <row r="43" spans="1:6" x14ac:dyDescent="0.3">
      <c r="A43" s="452" t="s">
        <v>251</v>
      </c>
      <c r="B43" s="455"/>
      <c r="C43" s="456"/>
      <c r="D43" s="332" t="e">
        <f>D42/(COUNT(B37:C41)*2)</f>
        <v>#DIV/0!</v>
      </c>
    </row>
    <row r="44" spans="1:6" x14ac:dyDescent="0.3">
      <c r="A44" s="19"/>
      <c r="B44" s="20"/>
      <c r="C44" s="20"/>
      <c r="D44" s="21"/>
    </row>
    <row r="45" spans="1:6" ht="19.5" x14ac:dyDescent="0.4">
      <c r="A45" s="462" t="s">
        <v>19</v>
      </c>
      <c r="B45" s="463"/>
      <c r="C45" s="463"/>
      <c r="D45" s="463"/>
      <c r="E45" s="463"/>
      <c r="F45" s="463"/>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2" t="s">
        <v>34</v>
      </c>
      <c r="B52" s="455"/>
      <c r="C52" s="456"/>
      <c r="D52" s="331">
        <f>SUM(B46:C51)</f>
        <v>0</v>
      </c>
    </row>
    <row r="53" spans="1:6" x14ac:dyDescent="0.3">
      <c r="A53" s="452" t="s">
        <v>251</v>
      </c>
      <c r="B53" s="455"/>
      <c r="C53" s="456"/>
      <c r="D53" s="332" t="e">
        <f>D52/(COUNT(B46:C51)*2)</f>
        <v>#DIV/0!</v>
      </c>
    </row>
    <row r="54" spans="1:6" x14ac:dyDescent="0.3">
      <c r="A54" s="8"/>
      <c r="B54" s="9"/>
      <c r="C54" s="9"/>
      <c r="D54" s="10"/>
    </row>
    <row r="55" spans="1:6" ht="19.5" x14ac:dyDescent="0.4">
      <c r="A55" s="460" t="s">
        <v>8</v>
      </c>
      <c r="B55" s="461"/>
      <c r="C55" s="461"/>
      <c r="D55" s="461"/>
      <c r="E55" s="461"/>
      <c r="F55" s="461"/>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2" t="s">
        <v>34</v>
      </c>
      <c r="B63" s="455"/>
      <c r="C63" s="456"/>
      <c r="D63" s="331">
        <f>SUM(B56:C62)</f>
        <v>0</v>
      </c>
    </row>
    <row r="64" spans="1:6" x14ac:dyDescent="0.3">
      <c r="A64" s="452" t="s">
        <v>251</v>
      </c>
      <c r="B64" s="455"/>
      <c r="C64" s="456"/>
      <c r="D64" s="332" t="e">
        <f>D63/(COUNT(B56:C62)*2)</f>
        <v>#DIV/0!</v>
      </c>
    </row>
    <row r="65" spans="1:6" x14ac:dyDescent="0.3">
      <c r="A65" s="8"/>
      <c r="B65" s="9"/>
      <c r="C65" s="9"/>
      <c r="D65" s="10"/>
    </row>
    <row r="66" spans="1:6" ht="19.5" x14ac:dyDescent="0.4">
      <c r="A66" s="460" t="s">
        <v>111</v>
      </c>
      <c r="B66" s="461"/>
      <c r="C66" s="461"/>
      <c r="D66" s="461"/>
      <c r="E66" s="461"/>
      <c r="F66" s="461"/>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2" t="s">
        <v>34</v>
      </c>
      <c r="B84" s="455"/>
      <c r="C84" s="456"/>
      <c r="D84" s="331">
        <f>SUM(B67:C83)</f>
        <v>0</v>
      </c>
    </row>
    <row r="85" spans="1:6" x14ac:dyDescent="0.3">
      <c r="A85" s="452" t="s">
        <v>251</v>
      </c>
      <c r="B85" s="455"/>
      <c r="C85" s="456"/>
      <c r="D85" s="332" t="e">
        <f>D84/(COUNT(B67:C83)*2)</f>
        <v>#DIV/0!</v>
      </c>
    </row>
    <row r="86" spans="1:6" x14ac:dyDescent="0.3">
      <c r="A86" s="8"/>
      <c r="B86" s="9"/>
      <c r="C86" s="9"/>
      <c r="D86" s="10"/>
    </row>
    <row r="87" spans="1:6" ht="19.5" x14ac:dyDescent="0.4">
      <c r="A87" s="460" t="s">
        <v>172</v>
      </c>
      <c r="B87" s="461"/>
      <c r="C87" s="461"/>
      <c r="D87" s="461"/>
      <c r="E87" s="461"/>
      <c r="F87" s="461"/>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2" t="s">
        <v>34</v>
      </c>
      <c r="B102" s="455"/>
      <c r="C102" s="456"/>
      <c r="D102" s="331">
        <f>SUM(B88:C101)</f>
        <v>0</v>
      </c>
    </row>
    <row r="103" spans="1:6" x14ac:dyDescent="0.3">
      <c r="A103" s="452" t="s">
        <v>251</v>
      </c>
      <c r="B103" s="455"/>
      <c r="C103" s="456"/>
      <c r="D103" s="332" t="e">
        <f>D102/(COUNT(B88:C101)*2)</f>
        <v>#DIV/0!</v>
      </c>
    </row>
    <row r="104" spans="1:6" x14ac:dyDescent="0.3">
      <c r="A104" s="8"/>
      <c r="B104" s="9"/>
      <c r="C104" s="9"/>
      <c r="D104" s="10"/>
    </row>
    <row r="105" spans="1:6" x14ac:dyDescent="0.3">
      <c r="A105" s="19"/>
      <c r="B105" s="20"/>
      <c r="C105" s="20"/>
      <c r="D105" s="21"/>
    </row>
    <row r="106" spans="1:6" ht="19.5" x14ac:dyDescent="0.4">
      <c r="A106" s="460" t="s">
        <v>173</v>
      </c>
      <c r="B106" s="461"/>
      <c r="C106" s="461"/>
      <c r="D106" s="461"/>
      <c r="E106" s="461"/>
      <c r="F106" s="461"/>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2" t="s">
        <v>34</v>
      </c>
      <c r="B118" s="455"/>
      <c r="C118" s="456"/>
      <c r="D118" s="331">
        <f>SUM(B107:C117)</f>
        <v>0</v>
      </c>
    </row>
    <row r="119" spans="1:6" x14ac:dyDescent="0.3">
      <c r="A119" s="452" t="s">
        <v>251</v>
      </c>
      <c r="B119" s="455"/>
      <c r="C119" s="456"/>
      <c r="D119" s="332" t="e">
        <f>D118/(COUNT(B107:C117)*2)</f>
        <v>#DIV/0!</v>
      </c>
    </row>
    <row r="120" spans="1:6" x14ac:dyDescent="0.3">
      <c r="A120" s="8"/>
      <c r="B120" s="9"/>
      <c r="C120" s="9"/>
      <c r="D120" s="10"/>
    </row>
    <row r="121" spans="1:6" ht="19.5" x14ac:dyDescent="0.4">
      <c r="A121" s="460" t="s">
        <v>156</v>
      </c>
      <c r="B121" s="461"/>
      <c r="C121" s="461"/>
      <c r="D121" s="461"/>
      <c r="E121" s="461"/>
      <c r="F121" s="461"/>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2" t="s">
        <v>34</v>
      </c>
      <c r="B133" s="455"/>
      <c r="C133" s="456"/>
      <c r="D133" s="331">
        <f>SUM(B122:C132)</f>
        <v>0</v>
      </c>
    </row>
    <row r="134" spans="1:6" x14ac:dyDescent="0.3">
      <c r="A134" s="452" t="s">
        <v>251</v>
      </c>
      <c r="B134" s="455"/>
      <c r="C134" s="456"/>
      <c r="D134" s="333" t="e">
        <f>D133/(COUNT(B122:C132)*2)</f>
        <v>#DIV/0!</v>
      </c>
    </row>
    <row r="135" spans="1:6" x14ac:dyDescent="0.3">
      <c r="A135" s="8"/>
      <c r="B135" s="9"/>
      <c r="C135" s="9"/>
      <c r="D135" s="13"/>
    </row>
    <row r="136" spans="1:6" ht="19.5" x14ac:dyDescent="0.4">
      <c r="A136" s="460" t="s">
        <v>61</v>
      </c>
      <c r="B136" s="461"/>
      <c r="C136" s="461"/>
      <c r="D136" s="461"/>
      <c r="E136" s="461"/>
      <c r="F136" s="461"/>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2" t="s">
        <v>34</v>
      </c>
      <c r="B149" s="455"/>
      <c r="C149" s="456"/>
      <c r="D149" s="331">
        <f>SUM(B137:C148)</f>
        <v>0</v>
      </c>
    </row>
    <row r="150" spans="1:6" x14ac:dyDescent="0.3">
      <c r="A150" s="452" t="s">
        <v>251</v>
      </c>
      <c r="B150" s="455"/>
      <c r="C150" s="456"/>
      <c r="D150" s="332" t="e">
        <f>D149/(COUNT(B137:C148)*2)</f>
        <v>#DIV/0!</v>
      </c>
    </row>
    <row r="151" spans="1:6" x14ac:dyDescent="0.3">
      <c r="A151" s="8"/>
      <c r="B151" s="9"/>
      <c r="C151" s="9"/>
      <c r="D151" s="10"/>
    </row>
    <row r="152" spans="1:6" ht="19.5" x14ac:dyDescent="0.4">
      <c r="A152" s="460" t="s">
        <v>178</v>
      </c>
      <c r="B152" s="461"/>
      <c r="C152" s="461"/>
      <c r="D152" s="461"/>
      <c r="E152" s="461"/>
      <c r="F152" s="461"/>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2" t="s">
        <v>34</v>
      </c>
      <c r="B161" s="453"/>
      <c r="C161" s="454"/>
      <c r="D161" s="334">
        <f>SUM(B153:C160)</f>
        <v>0</v>
      </c>
    </row>
    <row r="162" spans="1:6" x14ac:dyDescent="0.3">
      <c r="A162" s="452" t="s">
        <v>251</v>
      </c>
      <c r="B162" s="455"/>
      <c r="C162" s="456"/>
      <c r="D162" s="332" t="e">
        <f>D161/(COUNT(B153:C160)*2)</f>
        <v>#DIV/0!</v>
      </c>
    </row>
    <row r="163" spans="1:6" x14ac:dyDescent="0.3">
      <c r="A163" s="8"/>
      <c r="B163" s="9"/>
      <c r="C163" s="11"/>
      <c r="D163" s="12"/>
    </row>
    <row r="164" spans="1:6" ht="19.5" x14ac:dyDescent="0.4">
      <c r="A164" s="460" t="s">
        <v>64</v>
      </c>
      <c r="B164" s="461"/>
      <c r="C164" s="461"/>
      <c r="D164" s="461"/>
      <c r="E164" s="461"/>
      <c r="F164" s="461"/>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2" t="s">
        <v>34</v>
      </c>
      <c r="B169" s="455"/>
      <c r="C169" s="456"/>
      <c r="D169" s="331">
        <f>SUM(B165:C168)</f>
        <v>0</v>
      </c>
    </row>
    <row r="170" spans="1:6" x14ac:dyDescent="0.3">
      <c r="A170" s="452" t="s">
        <v>251</v>
      </c>
      <c r="B170" s="455"/>
      <c r="C170" s="456"/>
      <c r="D170" s="332" t="e">
        <f>D169/(COUNT(B165:C168)*2)</f>
        <v>#DIV/0!</v>
      </c>
    </row>
    <row r="171" spans="1:6" x14ac:dyDescent="0.3">
      <c r="A171" s="8"/>
      <c r="B171" s="9"/>
      <c r="C171" s="9"/>
      <c r="D171" s="10"/>
    </row>
    <row r="172" spans="1:6" ht="19.5" x14ac:dyDescent="0.4">
      <c r="A172" s="466" t="s">
        <v>15</v>
      </c>
      <c r="B172" s="467"/>
      <c r="C172" s="467"/>
      <c r="D172" s="467"/>
      <c r="E172" s="467"/>
      <c r="F172" s="467"/>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2" t="s">
        <v>34</v>
      </c>
      <c r="B177" s="455"/>
      <c r="C177" s="456"/>
      <c r="D177" s="331">
        <f>SUM(B173:C176)</f>
        <v>0</v>
      </c>
    </row>
    <row r="178" spans="1:7" x14ac:dyDescent="0.3">
      <c r="A178" s="452" t="s">
        <v>251</v>
      </c>
      <c r="B178" s="455"/>
      <c r="C178" s="456"/>
      <c r="D178" s="332" t="e">
        <f>D177/(COUNT(B173:C176)*2)</f>
        <v>#DIV/0!</v>
      </c>
    </row>
    <row r="179" spans="1:7" x14ac:dyDescent="0.3">
      <c r="A179" s="8"/>
      <c r="B179" s="9"/>
      <c r="C179" s="9"/>
      <c r="D179" s="10"/>
    </row>
    <row r="180" spans="1:7" ht="19.5" x14ac:dyDescent="0.4">
      <c r="A180" s="460" t="s">
        <v>65</v>
      </c>
      <c r="B180" s="461"/>
      <c r="C180" s="461"/>
      <c r="D180" s="461"/>
      <c r="E180" s="461"/>
      <c r="F180" s="461"/>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2" t="s">
        <v>34</v>
      </c>
      <c r="B186" s="455"/>
      <c r="C186" s="456"/>
      <c r="D186" s="331">
        <f>SUM(B181:C185)</f>
        <v>0</v>
      </c>
    </row>
    <row r="187" spans="1:7" x14ac:dyDescent="0.3">
      <c r="A187" s="452" t="s">
        <v>251</v>
      </c>
      <c r="B187" s="455"/>
      <c r="C187" s="456"/>
      <c r="D187" s="332" t="e">
        <f>D186/(COUNT(B181:C185)*2)</f>
        <v>#DIV/0!</v>
      </c>
    </row>
    <row r="188" spans="1:7" x14ac:dyDescent="0.3">
      <c r="A188" s="8"/>
      <c r="B188" s="9"/>
      <c r="C188" s="9"/>
      <c r="D188" s="10"/>
    </row>
    <row r="189" spans="1:7" ht="19.5" x14ac:dyDescent="0.4">
      <c r="A189" s="460" t="s">
        <v>177</v>
      </c>
      <c r="B189" s="461"/>
      <c r="C189" s="461"/>
      <c r="D189" s="461"/>
      <c r="E189" s="461"/>
      <c r="F189" s="461"/>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2" t="s">
        <v>34</v>
      </c>
      <c r="B194" s="455"/>
      <c r="C194" s="456"/>
      <c r="D194" s="335">
        <f>SUM(B190:C193)</f>
        <v>0</v>
      </c>
    </row>
    <row r="195" spans="1:6" x14ac:dyDescent="0.3">
      <c r="A195" s="452" t="s">
        <v>251</v>
      </c>
      <c r="B195" s="455"/>
      <c r="C195" s="456"/>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2020-06-20T15:54:22Z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